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Payment_Map" sheetId="3" r:id="rId3"/>
    <sheet name="Bonus_Tips" sheetId="4" r:id="rId4"/>
  </sheets>
  <definedNames>
    <definedName name="AnnualTrueExpenses">Inputs!$I$27</definedName>
    <definedName name="CashBuffer">Inputs!$I$21</definedName>
    <definedName name="CreditUnionCardAPR">Inputs!$C$7</definedName>
    <definedName name="CreditUnionCardBalance">Inputs!$B$7</definedName>
    <definedName name="CreditUnionCardMinPayment">Inputs!$D$7</definedName>
    <definedName name="CurrentLivingSpend">Inputs!$I$22</definedName>
    <definedName name="CurrentSafeExtra">Inputs!$I$24</definedName>
    <definedName name="NoReserveExtra">Inputs!$I$26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Inputs!$B$12</definedName>
    <definedName name="StoreCardAPR">Inputs!$C$5</definedName>
    <definedName name="StoreCardBalance">Inputs!$B$5</definedName>
    <definedName name="StoreCardMinPayment">Inputs!$D$5</definedName>
    <definedName name="TakeHomePay">Inputs!$I$19</definedName>
    <definedName name="TotalDebt">Inputs!$B$10</definedName>
    <definedName name="TotalMinimums">Inputs!$D$10</definedName>
    <definedName name="TrueExpenseReserve">Inputs!$I$20</definedName>
    <definedName name="TunedLivingSpend">Inputs!$I$23</definedName>
    <definedName name="TunedSafeExtra">Inputs!$I$25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<sst xmlns="http://schemas.openxmlformats.org/spreadsheetml/2006/main" count="133" uniqueCount="110">
  <si>
    <t>Category Cut to Payment Map</t>
  </si>
  <si>
    <t>Website</t>
  </si>
  <si>
    <t>Debt Payoff Spreadsheet</t>
  </si>
  <si>
    <t>Who It Helps</t>
  </si>
  <si>
    <t>Readers who need to see exactly which budget lines are funding the bigger debt payment.</t>
  </si>
  <si>
    <t>About This Template</t>
  </si>
  <si>
    <t>This file isolates the budget side of the combined spreadsheet so you can see where the extra $264 per month actually comes from.</t>
  </si>
  <si>
    <t>The tuned budget does not rely on temporary income, a refund, or skipped reserve funding. It comes from five permanent category trims only.</t>
  </si>
  <si>
    <t>Use this workbook when you already trust the debt order and need to pressure-test the spending side of the plan.</t>
  </si>
  <si>
    <t>How to Use</t>
  </si>
  <si>
    <t>1. Open the Inputs sheet if you want the full debt and budget scenario in one place.</t>
  </si>
  <si>
    <t>2. Use the Payment_Map sheet for the before-and-after budget view and the summary metrics on safe extra payment and monthly debt outlay.</t>
  </si>
  <si>
    <t>3. Check the chart only after you have looked at the actual category lines. The category labels matter more than the total.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</si>
  <si>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</si>
  <si>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</si>
  <si>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</si>
  <si>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</si>
  <si>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</si>
  <si>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</si>
  <si>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</si>
  <si>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</si>
  <si>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Category Cut to Payment Map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</si>
  <si>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</si>
  <si>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</si>
  <si>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</si>
  <si>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</si>
  <si>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</si>
  <si>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</si>
  <si>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</si>
  <si>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Store Card</t>
  </si>
  <si>
    <t>Credit card</t>
  </si>
  <si>
    <t>Small high-APR balance that should disappear first once the budget gets tighter.</t>
  </si>
  <si>
    <t>Rewards Visa</t>
  </si>
  <si>
    <t>Largest expensive balance and the main reason a weak budget stays expensive.</t>
  </si>
  <si>
    <t>Credit Union Card</t>
  </si>
  <si>
    <t>Mid-sized revolving balance that falls faster once the Visa is gone.</t>
  </si>
  <si>
    <t>Personal Loan</t>
  </si>
  <si>
    <t>Installment loan</t>
  </si>
  <si>
    <t>Stable installment debt that matters after the cards stop soaking up interest.</t>
  </si>
  <si>
    <t>Used Auto Loan</t>
  </si>
  <si>
    <t>Auto loan</t>
  </si>
  <si>
    <t>Low-rate anchor balance that remains after the revolving debt is cleared.</t>
  </si>
  <si>
    <t>Total</t>
  </si>
  <si>
    <t>Start Month</t>
  </si>
  <si>
    <t>This workbook focuses on category changes, not on debt-order changes. The safe extra-payment figures still match the article's combined scenario.</t>
  </si>
  <si>
    <t>Budget Inputs</t>
  </si>
  <si>
    <t>Category</t>
  </si>
  <si>
    <t>Current</t>
  </si>
  <si>
    <t>Tuned</t>
  </si>
  <si>
    <t>Release</t>
  </si>
  <si>
    <t>Budget Note</t>
  </si>
  <si>
    <t>Housing</t>
  </si>
  <si>
    <t>Rent and renter's insurance stay fixed.</t>
  </si>
  <si>
    <t>Utilities</t>
  </si>
  <si>
    <t>Electric, gas, water, and internet hold steady.</t>
  </si>
  <si>
    <t>Groceries</t>
  </si>
  <si>
    <t>Meal planning and a fixed weekly grocery cap release $100 per month.</t>
  </si>
  <si>
    <t>Transportation</t>
  </si>
  <si>
    <t>Fuel planning and one fewer paid parking day release $55 per month.</t>
  </si>
  <si>
    <t>Insurance</t>
  </si>
  <si>
    <t>Auto and health premiums are unchanged in the base scenario.</t>
  </si>
  <si>
    <t>Phone and Internet</t>
  </si>
  <si>
    <t>No change assumed in the tuned version.</t>
  </si>
  <si>
    <t>Childcare and School</t>
  </si>
  <si>
    <t>Required family spending remains intact.</t>
  </si>
  <si>
    <t>Medical and Prescriptions</t>
  </si>
  <si>
    <t>Routine monthly care stays fixed outside the true-expense reserve.</t>
  </si>
  <si>
    <t>Dining Out</t>
  </si>
  <si>
    <t>Two fewer takeout nights each week release $65 per month.</t>
  </si>
  <si>
    <t>Subscriptions</t>
  </si>
  <si>
    <t>One streaming bundle and one app renewal are cut, releasing $26 per month.</t>
  </si>
  <si>
    <t>Personal and Household</t>
  </si>
  <si>
    <t>A tighter misc. cap releases $18 per month without zeroing the category out.</t>
  </si>
  <si>
    <t>Living spend total</t>
  </si>
  <si>
    <t>Household Controls</t>
  </si>
  <si>
    <t>Take-Home Pay</t>
  </si>
  <si>
    <t>True-Expense Reserve</t>
  </si>
  <si>
    <t>Cash Buffer</t>
  </si>
  <si>
    <t>Current Living Spend</t>
  </si>
  <si>
    <t>Tuned Living Spend</t>
  </si>
  <si>
    <t>Current Safe Extra</t>
  </si>
  <si>
    <t>Tuned Safe Extra</t>
  </si>
  <si>
    <t>No-Reserve Extra</t>
  </si>
  <si>
    <t>Annual True Expenses</t>
  </si>
  <si>
    <t>The tuned plan keeps the reserve and the cash buffer intact. The no-reserve plan is shown only as a stress test so the worksheet can expose false extra-payment math.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</si>
  <si>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</si>
  <si>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</si>
  <si>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</si>
  <si>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</si>
  <si>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</si>
  <si>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</si>
  <si>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</si>
  <si>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</si>
  <si>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</si>
  <si>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From Spending Trim To Debt Payment</t>
  </si>
  <si>
    <t>Reason The Trim Holds</t>
  </si>
  <si>
    <t>Summary</t>
  </si>
  <si>
    <t>Living-Spend Release</t>
  </si>
  <si>
    <t>Release To Debt</t>
  </si>
  <si>
    <t>Current Debt Outlay</t>
  </si>
  <si>
    <t>Tuned Debt Outlay</t>
  </si>
  <si>
    <t>Outlay Gain</t>
  </si>
  <si>
    <t>Category Cut to Payment Map Tips</t>
  </si>
  <si>
    <t>What this file proves:</t>
  </si>
  <si>
    <t>- The extra debt payment should come from specific category decisions, not from hoping the checking account stays high enough.</t>
  </si>
  <si>
    <t>- A release map is more durable when none of the cuts depend on overtime, refunds, or skipped savings goals.</t>
  </si>
  <si>
    <t>What this file does not do:</t>
  </si>
  <si>
    <t>- It does not choose snowball or avalanche for you.</t>
  </si>
  <si>
    <t>- It does not excuse stripping out the true-expense reserve. That test belongs in the guardrail workbook instead.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</si>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</sst>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Category Releases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Monthly release by category</c:v>
          </c:tx>
          <c:spPr>
            <a:solidFill>
              <a:srgbClr val="5B9BD5"/>
            </a:solidFill>
            <a:ln>
              <a:solidFill>
                <a:srgbClr val="5B9BD5"/>
              </a:solidFill>
            </a:ln>
          </c:spPr>
          <c:cat>
            <c:strRef>
              <c:f>'Payment_Map'!$A$5:$A$15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Groceries</c:v>
                </c:pt>
                <c:pt idx="3">
                  <c:v>Transportation</c:v>
                </c:pt>
                <c:pt idx="4">
                  <c:v>Insurance</c:v>
                </c:pt>
                <c:pt idx="5">
                  <c:v>Phone and Internet</c:v>
                </c:pt>
                <c:pt idx="6">
                  <c:v>Childcare and School</c:v>
                </c:pt>
                <c:pt idx="7">
                  <c:v>Medical and Prescriptions</c:v>
                </c:pt>
                <c:pt idx="8">
                  <c:v>Dining Out</c:v>
                </c:pt>
                <c:pt idx="9">
                  <c:v>Subscriptions</c:v>
                </c:pt>
                <c:pt idx="10">
                  <c:v>Personal and Household</c:v>
                </c:pt>
              </c:strCache>
            </c:strRef>
          </c:cat>
          <c:val>
            <c:numRef>
              <c:f>'Payment_Map'!$D$5:$D$15</c:f>
              <c:numCache>
                <c:formatCode>General</c:formatCode>
                <c:ptCount val="11"/>
                <c:pt idx="0">
                  <c:v>0.0</c:v>
                </c:pt>
                <c:pt idx="1">
                  <c:v>0.0</c:v>
                </c:pt>
                <c:pt idx="2">
                  <c:v>100.0</c:v>
                </c:pt>
                <c:pt idx="3">
                  <c:v>55.0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65.0</c:v>
                </c:pt>
                <c:pt idx="9">
                  <c:v>26.0</c:v>
                </c:pt>
                <c:pt idx="10">
                  <c:v>18.0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l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b"/>
        <c:majorGridlines/>
        <c:numFmt formatCode="$#,##0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11</xdr:col>
      <xdr:colOff>152400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category-cut-to-payment-map.xlsx" TargetMode="External"/><Relationship Id="rId2" Type="http://schemas.openxmlformats.org/officeDocument/2006/relationships/hyperlink" Target="https://DebtPayoffSpreadsheet.org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4" spans="1:2">
      <c r="A14" s="2" t="s">
        <v>13</v>
      </c>
      <c r="B14" s="3" t="s">
        <v>14</v>
      </c>
    </row>
    <row r="15" spans="1:2">
      <c r="A15" s="2" t="s">
        <v>15</v>
      </c>
      <c r="B15" s="5" t="s">
        <v>16</v>
      </c>
    </row>
    <row r="16" spans="1:2">
      <c r="A16" s="2" t="s">
        <v>17</v>
      </c>
      <c r="B16" s="5" t="s">
        <v>18</v>
      </c>
    </row>
    <row r="18" spans="1:2">
      <c r="A18" s="2" t="s">
        <v>19</v>
      </c>
      <c r="B18" s="4" t="s">
        <v>20</v>
      </c>
    </row>
  </sheetData>
  <sheetProtection sheet="1" objects="1" scenarios="1"/>
  <mergeCells count="1">
    <mergeCell ref="A2:B2"/>
  </mergeCells>
  <hyperlinks>
    <hyperlink ref="B15" r:id="rId1"/>
    <hyperlink ref="B16" r:id="rId2"/>
  </hyperlinks>
  <pageMargins left="0.7" right="0.7" top="0.75" bottom="0.75" header="0.3" footer="0.3"/>
  <headerFooter>
    <oddFooter>&amp;LCategory Cut to Payment Map&amp;CDebtPayoffSpreadsheet.org&amp;Rv1.0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3.7109375" customWidth="1"/>
    <col min="3" max="3" width="11.7109375" customWidth="1"/>
    <col min="4" max="4" width="13.7109375" customWidth="1"/>
    <col min="5" max="5" width="16.7109375" customWidth="1"/>
    <col min="6" max="6" width="34.7109375" customWidth="1"/>
    <col min="7" max="7" width="3.7109375" customWidth="1"/>
    <col min="8" max="8" width="23.7109375" customWidth="1"/>
    <col min="9" max="11" width="13.7109375" customWidth="1"/>
    <col min="12" max="12" width="30.7109375" customWidth="1"/>
    <col min="13" max="13" width="3.7109375" customWidth="1"/>
    <col min="14" max="15" width="14.7109375" customWidth="1"/>
  </cols>
  <sheetData>
    <row r="1" spans="1:15" ht="16" customHeight="1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22</v>
      </c>
      <c r="B2" s="1"/>
      <c r="C2" s="1"/>
      <c r="D2" s="1"/>
      <c r="E2" s="1"/>
      <c r="F2" s="1"/>
      <c r="H2" s="1" t="s">
        <v>45</v>
      </c>
      <c r="I2" s="1"/>
      <c r="J2" s="1"/>
      <c r="K2" s="1"/>
      <c r="L2" s="1"/>
    </row>
    <row r="4" spans="1:15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</row>
    <row r="5" spans="1:15">
      <c r="A5" s="8" t="s">
        <v>29</v>
      </c>
      <c r="B5" s="9">
        <v>1950</v>
      </c>
      <c r="C5" s="10">
        <v>0.2999</v>
      </c>
      <c r="D5" s="9">
        <v>59</v>
      </c>
      <c r="E5" s="3" t="s">
        <v>30</v>
      </c>
      <c r="F5" s="4" t="s">
        <v>31</v>
      </c>
      <c r="H5" s="8" t="s">
        <v>51</v>
      </c>
      <c r="I5" s="9">
        <v>1620</v>
      </c>
      <c r="J5" s="9">
        <v>1620</v>
      </c>
      <c r="K5" s="11">
        <f>ROUND(I5-J5,2)</f>
        <v>0.0</v>
      </c>
      <c r="L5" s="4" t="s">
        <v>52</v>
      </c>
    </row>
    <row r="6" spans="1:15">
      <c r="A6" s="8" t="s">
        <v>32</v>
      </c>
      <c r="B6" s="9">
        <v>6850</v>
      </c>
      <c r="C6" s="10">
        <v>0.2449</v>
      </c>
      <c r="D6" s="9">
        <v>206</v>
      </c>
      <c r="E6" s="3" t="s">
        <v>30</v>
      </c>
      <c r="F6" s="4" t="s">
        <v>33</v>
      </c>
      <c r="H6" s="8" t="s">
        <v>53</v>
      </c>
      <c r="I6" s="9">
        <v>285</v>
      </c>
      <c r="J6" s="9">
        <v>285</v>
      </c>
      <c r="K6" s="11">
        <f>ROUND(I6-J6,2)</f>
        <v>0.0</v>
      </c>
      <c r="L6" s="4" t="s">
        <v>54</v>
      </c>
    </row>
    <row r="7" spans="1:15">
      <c r="A7" s="8" t="s">
        <v>34</v>
      </c>
      <c r="B7" s="9">
        <v>3700</v>
      </c>
      <c r="C7" s="10">
        <v>0.199</v>
      </c>
      <c r="D7" s="9">
        <v>111</v>
      </c>
      <c r="E7" s="3" t="s">
        <v>30</v>
      </c>
      <c r="F7" s="4" t="s">
        <v>35</v>
      </c>
      <c r="H7" s="8" t="s">
        <v>55</v>
      </c>
      <c r="I7" s="9">
        <v>780</v>
      </c>
      <c r="J7" s="9">
        <v>680</v>
      </c>
      <c r="K7" s="11">
        <f>ROUND(I7-J7,2)</f>
        <v>100.0</v>
      </c>
      <c r="L7" s="4" t="s">
        <v>56</v>
      </c>
    </row>
    <row r="8" spans="1:15">
      <c r="A8" s="8" t="s">
        <v>36</v>
      </c>
      <c r="B8" s="9">
        <v>5900</v>
      </c>
      <c r="C8" s="10">
        <v>0.1175</v>
      </c>
      <c r="D8" s="9">
        <v>166</v>
      </c>
      <c r="E8" s="3" t="s">
        <v>37</v>
      </c>
      <c r="F8" s="4" t="s">
        <v>38</v>
      </c>
      <c r="H8" s="8" t="s">
        <v>57</v>
      </c>
      <c r="I8" s="9">
        <v>545</v>
      </c>
      <c r="J8" s="9">
        <v>490</v>
      </c>
      <c r="K8" s="11">
        <f>ROUND(I8-J8,2)</f>
        <v>55.0</v>
      </c>
      <c r="L8" s="4" t="s">
        <v>58</v>
      </c>
    </row>
    <row r="9" spans="1:15">
      <c r="A9" s="8" t="s">
        <v>39</v>
      </c>
      <c r="B9" s="9">
        <v>10600</v>
      </c>
      <c r="C9" s="10">
        <v>0.0639</v>
      </c>
      <c r="D9" s="9">
        <v>214</v>
      </c>
      <c r="E9" s="3" t="s">
        <v>40</v>
      </c>
      <c r="F9" s="4" t="s">
        <v>41</v>
      </c>
      <c r="H9" s="8" t="s">
        <v>59</v>
      </c>
      <c r="I9" s="9">
        <v>265</v>
      </c>
      <c r="J9" s="9">
        <v>265</v>
      </c>
      <c r="K9" s="11">
        <f>ROUND(I9-J9,2)</f>
        <v>0.0</v>
      </c>
      <c r="L9" s="4" t="s">
        <v>60</v>
      </c>
    </row>
    <row r="10" spans="1:15">
      <c r="A10" s="12" t="s">
        <v>42</v>
      </c>
      <c r="B10" s="11">
        <f>SUM(B5:B9)</f>
        <v>29000.0</v>
      </c>
      <c r="C10" s="12"/>
      <c r="D10" s="11">
        <f>SUM(D5:D9)</f>
        <v>756.0</v>
      </c>
      <c r="E10" s="12"/>
      <c r="F10" s="12"/>
      <c r="H10" s="8" t="s">
        <v>61</v>
      </c>
      <c r="I10" s="9">
        <v>155</v>
      </c>
      <c r="J10" s="9">
        <v>155</v>
      </c>
      <c r="K10" s="11">
        <f>ROUND(I10-J10,2)</f>
        <v>0.0</v>
      </c>
      <c r="L10" s="4" t="s">
        <v>62</v>
      </c>
    </row>
    <row r="11" spans="1:15">
      <c r="H11" s="8" t="s">
        <v>63</v>
      </c>
      <c r="I11" s="9">
        <v>320</v>
      </c>
      <c r="J11" s="9">
        <v>320</v>
      </c>
      <c r="K11" s="11">
        <f>ROUND(I11-J11,2)</f>
        <v>0.0</v>
      </c>
      <c r="L11" s="4" t="s">
        <v>64</v>
      </c>
    </row>
    <row r="12" spans="1:15">
      <c r="A12" s="13" t="s">
        <v>43</v>
      </c>
      <c r="B12" s="14">
        <v>46113</v>
      </c>
      <c r="D12" s="15" t="s">
        <v>44</v>
      </c>
      <c r="E12" s="15"/>
      <c r="F12" s="15"/>
      <c r="H12" s="8" t="s">
        <v>65</v>
      </c>
      <c r="I12" s="9">
        <v>140</v>
      </c>
      <c r="J12" s="9">
        <v>140</v>
      </c>
      <c r="K12" s="11">
        <f>ROUND(I12-J12,2)</f>
        <v>0.0</v>
      </c>
      <c r="L12" s="4" t="s">
        <v>66</v>
      </c>
    </row>
    <row r="13" spans="1:15">
      <c r="D13" s="15"/>
      <c r="E13" s="15"/>
      <c r="F13" s="15"/>
      <c r="H13" s="8" t="s">
        <v>67</v>
      </c>
      <c r="I13" s="9">
        <v>255</v>
      </c>
      <c r="J13" s="9">
        <v>190</v>
      </c>
      <c r="K13" s="11">
        <f>ROUND(I13-J13,2)</f>
        <v>65.0</v>
      </c>
      <c r="L13" s="4" t="s">
        <v>68</v>
      </c>
    </row>
    <row r="14" spans="1:15">
      <c r="D14" s="15"/>
      <c r="E14" s="15"/>
      <c r="F14" s="15"/>
      <c r="H14" s="8" t="s">
        <v>69</v>
      </c>
      <c r="I14" s="9">
        <v>60</v>
      </c>
      <c r="J14" s="9">
        <v>34</v>
      </c>
      <c r="K14" s="11">
        <f>ROUND(I14-J14,2)</f>
        <v>26.0</v>
      </c>
      <c r="L14" s="4" t="s">
        <v>70</v>
      </c>
    </row>
    <row r="15" spans="1:15">
      <c r="H15" s="8" t="s">
        <v>71</v>
      </c>
      <c r="I15" s="9">
        <v>189</v>
      </c>
      <c r="J15" s="9">
        <v>171</v>
      </c>
      <c r="K15" s="11">
        <f>ROUND(I15-J15,2)</f>
        <v>18.0</v>
      </c>
      <c r="L15" s="4" t="s">
        <v>72</v>
      </c>
    </row>
    <row r="16" spans="1:15">
      <c r="H16" s="12" t="s">
        <v>73</v>
      </c>
      <c r="I16" s="11">
        <f>SUM(I5:I15)</f>
        <v>4614.0</v>
      </c>
      <c r="J16" s="11">
        <f>SUM(J5:J15)</f>
        <v>4350.0</v>
      </c>
      <c r="K16" s="11">
        <f>SUM(K5:K15)</f>
        <v>264.0</v>
      </c>
      <c r="L16" s="12"/>
    </row>
    <row r="18" spans="8:15">
      <c r="H18" s="1" t="s">
        <v>74</v>
      </c>
      <c r="I18" s="1"/>
      <c r="J18" s="1"/>
    </row>
    <row r="19" spans="8:15">
      <c r="H19" s="13" t="s">
        <v>75</v>
      </c>
      <c r="I19" s="9">
        <v>6130</v>
      </c>
      <c r="K19" s="15" t="s">
        <v>84</v>
      </c>
      <c r="L19" s="15"/>
    </row>
    <row r="20" spans="8:15">
      <c r="H20" s="13" t="s">
        <v>76</v>
      </c>
      <c r="I20" s="9">
        <v>295</v>
      </c>
      <c r="K20" s="15"/>
      <c r="L20" s="15"/>
    </row>
    <row r="21" spans="8:15">
      <c r="H21" s="13" t="s">
        <v>77</v>
      </c>
      <c r="I21" s="9">
        <v>150</v>
      </c>
      <c r="K21" s="15"/>
      <c r="L21" s="15"/>
    </row>
    <row r="22" spans="8:15">
      <c r="H22" s="13" t="s">
        <v>78</v>
      </c>
      <c r="I22" s="11">
        <f>I16</f>
        <v>4614.0</v>
      </c>
      <c r="K22" s="15"/>
      <c r="L22" s="15"/>
    </row>
    <row r="23" spans="8:15">
      <c r="H23" s="13" t="s">
        <v>79</v>
      </c>
      <c r="I23" s="11">
        <f>J16</f>
        <v>4350.0</v>
      </c>
      <c r="K23" s="15"/>
      <c r="L23" s="15"/>
    </row>
    <row r="24" spans="8:15">
      <c r="H24" s="13" t="s">
        <v>80</v>
      </c>
      <c r="I24" s="11">
        <f>ROUND(I19-I22-I20-I21-TotalMinimums,2)</f>
        <v>315.0</v>
      </c>
      <c r="K24" s="15"/>
      <c r="L24" s="15"/>
    </row>
    <row r="25" spans="8:15">
      <c r="H25" s="13" t="s">
        <v>81</v>
      </c>
      <c r="I25" s="11">
        <f>ROUND(I19-I23-I20-I21-TotalMinimums,2)</f>
        <v>579.0</v>
      </c>
      <c r="K25" s="15"/>
      <c r="L25" s="15"/>
    </row>
    <row r="26" spans="8:15">
      <c r="H26" s="13" t="s">
        <v>82</v>
      </c>
      <c r="I26" s="11">
        <f>ROUND(I19-I23-I21-TotalMinimums,2)</f>
        <v>874.0</v>
      </c>
      <c r="K26" s="15"/>
      <c r="L26" s="15"/>
    </row>
    <row r="27" spans="8:15">
      <c r="H27" s="13" t="s">
        <v>83</v>
      </c>
      <c r="I27" s="11">
        <f>ROUND(I20*12,2)</f>
        <v>3540.0</v>
      </c>
      <c r="K27" s="15"/>
      <c r="L27" s="15"/>
    </row>
    <row r="29" spans="8:15">
      <c r="H29" s="1" t="s">
        <v>85</v>
      </c>
      <c r="I29" s="1"/>
      <c r="J29" s="1"/>
      <c r="K29" s="1"/>
      <c r="L29" s="1"/>
      <c r="M29" s="1"/>
      <c r="N29" s="1"/>
      <c r="O29" s="1"/>
    </row>
    <row r="31" spans="8:15">
      <c r="H31" s="7" t="s">
        <v>86</v>
      </c>
      <c r="I31" s="7" t="s">
        <v>87</v>
      </c>
      <c r="J31" s="7" t="s">
        <v>88</v>
      </c>
      <c r="K31" s="7" t="s">
        <v>89</v>
      </c>
      <c r="L31" s="7" t="s">
        <v>90</v>
      </c>
      <c r="M31" s="7" t="s">
        <v>91</v>
      </c>
      <c r="N31" s="7" t="s">
        <v>92</v>
      </c>
      <c r="O31" s="7" t="s">
        <v>93</v>
      </c>
    </row>
  </sheetData>
  <mergeCells count="7">
    <mergeCell ref="A1:O1"/>
    <mergeCell ref="A2:F2"/>
    <mergeCell ref="D12:F14"/>
    <mergeCell ref="H2:L2"/>
    <mergeCell ref="H18:J18"/>
    <mergeCell ref="K19:L27"/>
    <mergeCell ref="H29:O29"/>
  </mergeCells>
  <pageMargins left="0.7" right="0.7" top="0.75" bottom="0.75" header="0.3" footer="0.3"/>
  <headerFooter>
    <oddFooter>&amp;LCategory Cut to Payment Map&amp;CDebtPayoffSpreadsheet.org&amp;Rv1.0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zoomScale="90" zoomScaleNormal="90" workbookViewId="0"/>
  </sheetViews>
  <sheetFormatPr defaultRowHeight="15"/>
  <cols>
    <col min="1" max="1" width="22.7109375" customWidth="1"/>
    <col min="2" max="4" width="13.7109375" customWidth="1"/>
    <col min="5" max="5" width="34.7109375" customWidth="1"/>
    <col min="6" max="6" width="2.7109375" customWidth="1"/>
    <col min="7" max="7" width="22.7109375" customWidth="1"/>
    <col min="8" max="8" width="14.7109375" customWidth="1"/>
  </cols>
  <sheetData>
    <row r="1" spans="1:8" ht="16" customHeight="1">
      <c r="A1" s="6" t="s">
        <v>21</v>
      </c>
      <c r="B1" s="6"/>
      <c r="C1" s="6"/>
      <c r="D1" s="6"/>
      <c r="E1" s="6"/>
      <c r="F1" s="6"/>
      <c r="G1" s="6"/>
      <c r="H1" s="6"/>
    </row>
    <row r="2" spans="1:8" ht="28" customHeight="1">
      <c r="A2" s="1" t="s">
        <v>94</v>
      </c>
      <c r="B2" s="1"/>
      <c r="C2" s="1"/>
      <c r="D2" s="1"/>
      <c r="E2" s="1"/>
      <c r="G2" s="1" t="s">
        <v>96</v>
      </c>
      <c r="H2" s="1"/>
    </row>
    <row r="4" spans="1:8">
      <c r="A4" s="7" t="s">
        <v>46</v>
      </c>
      <c r="B4" s="7" t="s">
        <v>47</v>
      </c>
      <c r="C4" s="7" t="s">
        <v>48</v>
      </c>
      <c r="D4" s="7" t="s">
        <v>49</v>
      </c>
      <c r="E4" s="7" t="s">
        <v>95</v>
      </c>
    </row>
    <row r="5" spans="1:8">
      <c r="A5" s="3" t="str">
        <f>Inputs!H5</f>
        <v>Housing</v>
      </c>
      <c r="B5" s="11">
        <f>Inputs!I5</f>
        <v>1620.0</v>
      </c>
      <c r="C5" s="11">
        <f>Inputs!J5</f>
        <v>1620.0</v>
      </c>
      <c r="D5" s="11">
        <f>Inputs!K5</f>
        <v>0.0</v>
      </c>
      <c r="E5" s="4" t="s">
        <v>52</v>
      </c>
      <c r="G5" s="13" t="s">
        <v>75</v>
      </c>
      <c r="H5" s="11">
        <f>TakeHomePay</f>
        <v>6130.0</v>
      </c>
    </row>
    <row r="6" spans="1:8">
      <c r="A6" s="3" t="str">
        <f>Inputs!H6</f>
        <v>Utilities</v>
      </c>
      <c r="B6" s="11">
        <f>Inputs!I6</f>
        <v>285.0</v>
      </c>
      <c r="C6" s="11">
        <f>Inputs!J6</f>
        <v>285.0</v>
      </c>
      <c r="D6" s="11">
        <f>Inputs!K6</f>
        <v>0.0</v>
      </c>
      <c r="E6" s="4" t="s">
        <v>54</v>
      </c>
      <c r="G6" s="13" t="s">
        <v>80</v>
      </c>
      <c r="H6" s="11">
        <f>CurrentSafeExtra</f>
        <v>315.0</v>
      </c>
    </row>
    <row r="7" spans="1:8">
      <c r="A7" s="3" t="str">
        <f>Inputs!H7</f>
        <v>Groceries</v>
      </c>
      <c r="B7" s="11">
        <f>Inputs!I7</f>
        <v>780.0</v>
      </c>
      <c r="C7" s="11">
        <f>Inputs!J7</f>
        <v>680.0</v>
      </c>
      <c r="D7" s="11">
        <f>Inputs!K7</f>
        <v>100.0</v>
      </c>
      <c r="E7" s="4" t="s">
        <v>56</v>
      </c>
      <c r="G7" s="13" t="s">
        <v>81</v>
      </c>
      <c r="H7" s="11">
        <f>TunedSafeExtra</f>
        <v>579.0</v>
      </c>
    </row>
    <row r="8" spans="1:8">
      <c r="A8" s="3" t="str">
        <f>Inputs!H8</f>
        <v>Transportation</v>
      </c>
      <c r="B8" s="11">
        <f>Inputs!I8</f>
        <v>545.0</v>
      </c>
      <c r="C8" s="11">
        <f>Inputs!J8</f>
        <v>490.0</v>
      </c>
      <c r="D8" s="11">
        <f>Inputs!K8</f>
        <v>55.0</v>
      </c>
      <c r="E8" s="4" t="s">
        <v>58</v>
      </c>
      <c r="G8" s="13" t="s">
        <v>97</v>
      </c>
      <c r="H8" s="16">
        <f>CurrentLivingSpend-TunedLivingSpend</f>
        <v>264.0</v>
      </c>
    </row>
    <row r="9" spans="1:8">
      <c r="A9" s="3" t="str">
        <f>Inputs!H9</f>
        <v>Insurance</v>
      </c>
      <c r="B9" s="11">
        <f>Inputs!I9</f>
        <v>265.0</v>
      </c>
      <c r="C9" s="11">
        <f>Inputs!J9</f>
        <v>265.0</v>
      </c>
      <c r="D9" s="11">
        <f>Inputs!K9</f>
        <v>0.0</v>
      </c>
      <c r="E9" s="4" t="s">
        <v>60</v>
      </c>
      <c r="G9" s="13" t="s">
        <v>98</v>
      </c>
      <c r="H9" s="16">
        <f>TunedSafeExtra-CurrentSafeExtra</f>
        <v>264.0</v>
      </c>
    </row>
    <row r="10" spans="1:8">
      <c r="A10" s="3" t="str">
        <f>Inputs!H10</f>
        <v>Phone and Internet</v>
      </c>
      <c r="B10" s="11">
        <f>Inputs!I10</f>
        <v>155.0</v>
      </c>
      <c r="C10" s="11">
        <f>Inputs!J10</f>
        <v>155.0</v>
      </c>
      <c r="D10" s="11">
        <f>Inputs!K10</f>
        <v>0.0</v>
      </c>
      <c r="E10" s="4" t="s">
        <v>62</v>
      </c>
      <c r="G10" s="13" t="s">
        <v>99</v>
      </c>
      <c r="H10" s="11">
        <f>TotalMinimums+CurrentSafeExtra</f>
        <v>1071.0</v>
      </c>
    </row>
    <row r="11" spans="1:8">
      <c r="A11" s="3" t="str">
        <f>Inputs!H11</f>
        <v>Childcare and School</v>
      </c>
      <c r="B11" s="11">
        <f>Inputs!I11</f>
        <v>320.0</v>
      </c>
      <c r="C11" s="11">
        <f>Inputs!J11</f>
        <v>320.0</v>
      </c>
      <c r="D11" s="11">
        <f>Inputs!K11</f>
        <v>0.0</v>
      </c>
      <c r="E11" s="4" t="s">
        <v>64</v>
      </c>
      <c r="G11" s="13" t="s">
        <v>100</v>
      </c>
      <c r="H11" s="11">
        <f>TotalMinimums+TunedSafeExtra</f>
        <v>1335.0</v>
      </c>
    </row>
    <row r="12" spans="1:8">
      <c r="A12" s="3" t="str">
        <f>Inputs!H12</f>
        <v>Medical and Prescriptions</v>
      </c>
      <c r="B12" s="11">
        <f>Inputs!I12</f>
        <v>140.0</v>
      </c>
      <c r="C12" s="11">
        <f>Inputs!J12</f>
        <v>140.0</v>
      </c>
      <c r="D12" s="11">
        <f>Inputs!K12</f>
        <v>0.0</v>
      </c>
      <c r="E12" s="4" t="s">
        <v>66</v>
      </c>
      <c r="G12" s="13" t="s">
        <v>101</v>
      </c>
      <c r="H12" s="16">
        <f>(TotalMinimums+TunedSafeExtra)-(TotalMinimums+CurrentSafeExtra)</f>
        <v>264.0</v>
      </c>
    </row>
    <row r="13" spans="1:8">
      <c r="A13" s="3" t="str">
        <f>Inputs!H13</f>
        <v>Dining Out</v>
      </c>
      <c r="B13" s="11">
        <f>Inputs!I13</f>
        <v>255.0</v>
      </c>
      <c r="C13" s="11">
        <f>Inputs!J13</f>
        <v>190.0</v>
      </c>
      <c r="D13" s="11">
        <f>Inputs!K13</f>
        <v>65.0</v>
      </c>
      <c r="E13" s="4" t="s">
        <v>68</v>
      </c>
    </row>
    <row r="14" spans="1:8">
      <c r="A14" s="3" t="str">
        <f>Inputs!H14</f>
        <v>Subscriptions</v>
      </c>
      <c r="B14" s="11">
        <f>Inputs!I14</f>
        <v>60.0</v>
      </c>
      <c r="C14" s="11">
        <f>Inputs!J14</f>
        <v>34.0</v>
      </c>
      <c r="D14" s="11">
        <f>Inputs!K14</f>
        <v>26.0</v>
      </c>
      <c r="E14" s="4" t="s">
        <v>70</v>
      </c>
    </row>
    <row r="15" spans="1:8">
      <c r="A15" s="3" t="str">
        <f>Inputs!H15</f>
        <v>Personal and Household</v>
      </c>
      <c r="B15" s="11">
        <f>Inputs!I15</f>
        <v>189.0</v>
      </c>
      <c r="C15" s="11">
        <f>Inputs!J15</f>
        <v>171.0</v>
      </c>
      <c r="D15" s="11">
        <f>Inputs!K15</f>
        <v>18.0</v>
      </c>
      <c r="E15" s="4" t="s">
        <v>72</v>
      </c>
    </row>
    <row r="17" spans="1:5">
      <c r="A17" s="12" t="s">
        <v>73</v>
      </c>
      <c r="B17" s="11">
        <f>CurrentLivingSpend</f>
        <v>4614.0</v>
      </c>
      <c r="C17" s="11">
        <f>TunedLivingSpend</f>
        <v>4350.0</v>
      </c>
      <c r="D17" s="11">
        <f>CurrentLivingSpend-TunedLivingSpend</f>
        <v>264.0</v>
      </c>
      <c r="E17" s="12"/>
    </row>
  </sheetData>
  <mergeCells count="3">
    <mergeCell ref="A1:H1"/>
    <mergeCell ref="A2:E2"/>
    <mergeCell ref="G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102</v>
      </c>
      <c r="B2" s="1"/>
    </row>
    <row r="4" spans="1:2">
      <c r="A4" s="2" t="s">
        <v>103</v>
      </c>
      <c r="B4" s="17" t="s">
        <v>104</v>
      </c>
    </row>
    <row r="5" spans="1:2">
      <c r="B5" s="17" t="s">
        <v>105</v>
      </c>
    </row>
    <row r="7" spans="1:2">
      <c r="A7" s="2" t="s">
        <v>106</v>
      </c>
      <c r="B7" s="17" t="s">
        <v>107</v>
      </c>
    </row>
    <row r="8" spans="1:2">
      <c r="B8" s="17" t="s">
        <v>108</v>
      </c>
    </row>
    <row r="11" spans="1:2">
      <c r="A11" s="2" t="s">
        <v>109</v>
      </c>
      <c r="B11" s="5" t="s">
        <v>18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&amp;LCategory Cut to Payment Map&amp;CDebtPayoffSpreadsheet.org&amp;Rv1.0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27</vt:i4>
      </vt:variant>
    </vt:vector>
  </HeadingPairs>
  <TitlesOfParts>
    <vt:vector size="31" baseType="lpstr">
      <vt:lpstr>Start_Here</vt:lpstr>
      <vt:lpstr>Inputs</vt:lpstr>
      <vt:lpstr>Payment_Map</vt:lpstr>
      <vt:lpstr>Bonus_Tips</vt:lpstr>
      <vt:lpstr>AnnualTrueExpenses</vt:lpstr>
      <vt:lpstr>CashBuffer</vt:lpstr>
      <vt:lpstr>CreditUnionCardAPR</vt:lpstr>
      <vt:lpstr>CreditUnionCardBalance</vt:lpstr>
      <vt:lpstr>CreditUnionCardMinPayment</vt:lpstr>
      <vt:lpstr>CurrentLivingSpend</vt:lpstr>
      <vt:lpstr>CurrentSafeExtra</vt:lpstr>
      <vt:lpstr>NoReserveExtra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TakeHomePay</vt:lpstr>
      <vt:lpstr>TotalDebt</vt:lpstr>
      <vt:lpstr>TotalMinimums</vt:lpstr>
      <vt:lpstr>TrueExpenseReserve</vt:lpstr>
      <vt:lpstr>TunedLivingSpend</vt:lpstr>
      <vt:lpstr>TunedSafeExtra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2026-03-09T15:58:27Z</dcterms:created>
  <dcterms:modified xsi:type="dcterms:W3CDTF">2026-03-09T15:58:27Z</dcterms:modified>
</cp:coreProperties>
</file>