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tart_Here" sheetId="1" r:id="rId1"/>
    <sheet name="Inputs" sheetId="2" r:id="rId2"/>
    <sheet name="Calc_Avalanche" sheetId="3" state="hidden" r:id="rId3"/>
    <sheet name="Calc_Snowball" sheetId="4" state="hidden" r:id="rId4"/>
    <sheet name="Avalanche" sheetId="5" r:id="rId5"/>
    <sheet name="Snowball" sheetId="6" r:id="rId6"/>
    <sheet name="Comparison" sheetId="7" r:id="rId7"/>
    <sheet name="Bonus_Tips" sheetId="8" r:id="rId8"/>
  </sheets>
  <definedNames>
    <definedName name="AvalancheRanks">Inputs!$F$7:$F$16</definedName>
    <definedName name="ExtraPayment">Inputs!$B$21</definedName>
    <definedName name="InputAPRs">Inputs!$C$7:$C$16</definedName>
    <definedName name="InputBalances">Inputs!$B$7:$B$16</definedName>
    <definedName name="InputMinimums">Inputs!$D$7:$D$16</definedName>
    <definedName name="InputNames">Inputs!$A$7:$A$16</definedName>
    <definedName name="MonthlyBudget">Inputs!$B$25</definedName>
    <definedName name="SnowballRanks">Inputs!$E$7:$E$16</definedName>
    <definedName name="StartDate">Inputs!$B$20</definedName>
    <definedName name="TotalDebt">Inputs!$B$23</definedName>
    <definedName name="TotalMinimums">Inputs!$B$24</definedName>
  </definedNames>
  <calcPr calcId="124519" fullCalcOnLoad="1"/>
</workbook>
</file>

<file path=xl/sharedStrings.xml><?xml version="1.0" encoding="utf-8"?>
<sst xmlns="http://schemas.openxmlformats.org/spreadsheetml/2006/main" count="250" uniqueCount="103">
  <si>
    <t>Debt Payoff Spreadsheet - DebtPayoffSpreadsheet.org</t>
  </si>
  <si>
    <t>Debt Payoff Spreadsheet</t>
  </si>
  <si>
    <t>Introduction</t>
  </si>
  <si>
    <t>The all-in-one spreadsheet to plan, compare, and track your debt payoff using the Avalanche or Snowball method - or both.</t>
  </si>
  <si>
    <t>What This Workbook Includes</t>
  </si>
  <si>
    <t>This version mirrors the homepage calculator: debt inputs, payoff plan summaries, a side-by-side comparison sheet, and month-by-month schedules for both Avalanche and Snowball.</t>
  </si>
  <si>
    <t>How to Use It</t>
  </si>
  <si>
    <t>1. Open the Inputs sheet and update the yellow debt and payment cells.</t>
  </si>
  <si>
    <t>2. Keep debts in the order you want to see them listed across the workbook.</t>
  </si>
  <si>
    <t>3. Review the Avalanche and Snowball sheets for each payoff summary and schedule.</t>
  </si>
  <si>
    <t>4. Use the Comparison sheet to review payoff time, interest, total paid, and the recommendation.</t>
  </si>
  <si>
    <t>5. This template supports up to 10 debts and a 360-month schedule horizon.</t>
  </si>
  <si>
    <t>Notes</t>
  </si>
  <si>
    <t>Clear an unused debt row instead of deleting workbook structure. If a payoff summary stays blank, the current payments do not reach zero within the 360-month horizon.</t>
  </si>
  <si>
    <t>Version</t>
  </si>
  <si>
    <t>Version:</t>
  </si>
  <si>
    <t>2.1</t>
  </si>
  <si>
    <t>Last Updated:</t>
  </si>
  <si>
    <t>2026-03-19</t>
  </si>
  <si>
    <t>Stay Updated</t>
  </si>
  <si>
    <t>Newsletter</t>
  </si>
  <si>
    <t>Get spreadsheet updates by email</t>
  </si>
  <si>
    <t>Homepage</t>
  </si>
  <si>
    <t>DebtPayoffSpreadsheet.org</t>
  </si>
  <si>
    <t>Disclaimer</t>
  </si>
  <si>
    <t>Results are estimates for informational and planning purposes only and do not constitute financial, legal, tax, or investment advice. Consult a qualified professional for personalized guidance.</t>
  </si>
  <si>
    <t>Debt Inputs</t>
  </si>
  <si>
    <t>Enter up to 10 debts. Clear any unused row. The hidden helper columns keep the Avalanche and Snowball priorities live.</t>
  </si>
  <si>
    <t>Debt Name</t>
  </si>
  <si>
    <t>Balance</t>
  </si>
  <si>
    <t>APR (%)</t>
  </si>
  <si>
    <t>Min Payment</t>
  </si>
  <si>
    <t>Snowball Rank</t>
  </si>
  <si>
    <t>Avalanche Rank</t>
  </si>
  <si>
    <t>Medical Bill</t>
  </si>
  <si>
    <t>Store Card</t>
  </si>
  <si>
    <t>Gas Card</t>
  </si>
  <si>
    <t>Personal Loan</t>
  </si>
  <si>
    <t>Credit Card 1</t>
  </si>
  <si>
    <t>Credit Card 2</t>
  </si>
  <si>
    <t>Student Loan</t>
  </si>
  <si>
    <t>Credit Union Loan</t>
  </si>
  <si>
    <t>Auto Loan</t>
  </si>
  <si>
    <t>Home Repair Loan</t>
  </si>
  <si>
    <t>Plan Settings</t>
  </si>
  <si>
    <t>Start Month</t>
  </si>
  <si>
    <t>Extra Monthly Payment</t>
  </si>
  <si>
    <t>Total Debt</t>
  </si>
  <si>
    <t>Total Minimum Payment</t>
  </si>
  <si>
    <t>Monthly Budget</t>
  </si>
  <si>
    <t>The debt list uses a table for easier editing, but this template is designed around 10 supported debt slots.</t>
  </si>
  <si>
    <t>Avalanche calculation grid</t>
  </si>
  <si>
    <t>Month</t>
  </si>
  <si>
    <t>Date</t>
  </si>
  <si>
    <t>Principal</t>
  </si>
  <si>
    <t>Interest</t>
  </si>
  <si>
    <t>Extra Pool</t>
  </si>
  <si>
    <t>Begin</t>
  </si>
  <si>
    <t>Minimum</t>
  </si>
  <si>
    <t>Extra</t>
  </si>
  <si>
    <t>End</t>
  </si>
  <si>
    <t>Snowball calculation grid</t>
  </si>
  <si>
    <t>Avalanche Method</t>
  </si>
  <si>
    <t>This sheet keeps debt rows in the same order as the Inputs sheet while calculating the Avalanche payoff logic behind the scenes.</t>
  </si>
  <si>
    <t>Your Payoff Plan Summary</t>
  </si>
  <si>
    <t>Debt-Free Date</t>
  </si>
  <si>
    <t>Monthly Payments</t>
  </si>
  <si>
    <t>Total Principal</t>
  </si>
  <si>
    <t>Total Interest Paid</t>
  </si>
  <si>
    <t>Total Amount Paid</t>
  </si>
  <si>
    <t>Current Focus</t>
  </si>
  <si>
    <t>If the payoff summary is blank, the current payments do not clear all debt within 360 months.</t>
  </si>
  <si>
    <t>Debt Overview</t>
  </si>
  <si>
    <t>Strategy Rank</t>
  </si>
  <si>
    <t>Est. Payoff</t>
  </si>
  <si>
    <t>Month-by-Month Schedule</t>
  </si>
  <si>
    <t>Principal Paid</t>
  </si>
  <si>
    <t>Interest Paid</t>
  </si>
  <si>
    <t>Remaining Balance</t>
  </si>
  <si>
    <t>Snowball Method</t>
  </si>
  <si>
    <t>This sheet keeps debt rows in the same order as the Inputs sheet while calculating the Snowball payoff logic behind the scenes.</t>
  </si>
  <si>
    <t>Payoff Method Comparison</t>
  </si>
  <si>
    <t>Compare the two methods side by side using payoff timing, total interest, total paid, and the recommendation below.</t>
  </si>
  <si>
    <t>Metric</t>
  </si>
  <si>
    <t>Avalanche</t>
  </si>
  <si>
    <t>Snowball</t>
  </si>
  <si>
    <t>Difference</t>
  </si>
  <si>
    <t>Months to Payoff</t>
  </si>
  <si>
    <t>Recommendation</t>
  </si>
  <si>
    <t>Debt Payoff Spreadsheet Tips</t>
  </si>
  <si>
    <t>Protect the minimum payments first</t>
  </si>
  <si>
    <t>Automate every minimum before you optimize the extra payment. One missed payment can trigger fees or penalty APR changes that undo more progress than most people expect.</t>
  </si>
  <si>
    <t>Roll freed-up payments forward immediately</t>
  </si>
  <si>
    <t>When one debt hits zero, move that minimum to the next target in the very next month. If that cash slips back into general spending, the snowball or avalanche effect weakens fast.</t>
  </si>
  <si>
    <t>Use a conservative extra-payment number</t>
  </si>
  <si>
    <t>If the extra payment depends on overtime, tips, or side income, build the workbook around an amount you can repeat. Raise the extra payment only when the new level is actually sustainable.</t>
  </si>
  <si>
    <t>Update rate changes as soon as they happen</t>
  </si>
  <si>
    <t>Balance-transfer expirations, hardship plans, and lender APR changes can meaningfully alter payoff timing. Refresh the Inputs sheet in the same month a rate or minimum payment changes.</t>
  </si>
  <si>
    <t>Aim windfalls at the current target debt</t>
  </si>
  <si>
    <t>A lump sum usually works best when it goes to the debt your method is already prioritizing. Splitting a windfall across every balance feels productive, but it often saves less time and interest.</t>
  </si>
  <si>
    <t>Compare the workbook to reality every quarter</t>
  </si>
  <si>
    <t>If your actual balances are higher than the plan, fix the inputs instead of trusting an outdated schedule. Small gaps become large timing misses when they sit in the workbook for months.</t>
  </si>
  <si>
    <t>Explore More Tools</t>
  </si>
</sst>
</file>

<file path=xl/styles.xml><?xml version="1.0" encoding="utf-8"?>
<styleSheet xmlns="http://schemas.openxmlformats.org/spreadsheetml/2006/main">
  <numFmts count="3">
    <numFmt numFmtId="164" formatCode="$#,##0.00"/>
    <numFmt numFmtId="165" formatCode="0.00%"/>
    <numFmt numFmtId="166" formatCode="mmm yyyy"/>
  </numFmts>
  <fonts count="7">
    <font>
      <sz val="11"/>
      <color theme="1"/>
      <name val="Calibri"/>
      <family val="2"/>
      <scheme val="minor"/>
    </font>
    <font>
      <i/>
      <sz val="10"/>
      <color rgb="FF333333"/>
      <name val="Calibri"/>
      <family val="2"/>
      <scheme val="minor"/>
    </font>
    <font>
      <b/>
      <sz val="14"/>
      <color rgb="FFFFFFFF"/>
      <name val="Calibri"/>
      <family val="2"/>
      <scheme val="minor"/>
    </font>
    <font>
      <b/>
      <sz val="12"/>
      <color theme="1"/>
      <name val="Calibri"/>
      <family val="2"/>
      <scheme val="minor"/>
    </font>
    <font>
      <u/>
      <sz val="11"/>
      <color rgb="FF0563C1"/>
      <name val="Calibri"/>
      <family val="2"/>
      <scheme val="minor"/>
    </font>
    <font>
      <b/>
      <sz val="11"/>
      <color theme="1"/>
      <name val="Calibri"/>
      <family val="2"/>
      <scheme val="minor"/>
    </font>
    <font>
      <b/>
      <sz val="10"/>
      <color rgb="FFFFFFFF"/>
      <name val="Calibri"/>
      <family val="2"/>
      <scheme val="minor"/>
    </font>
  </fonts>
  <fills count="5">
    <fill>
      <patternFill patternType="none"/>
    </fill>
    <fill>
      <patternFill patternType="gray125"/>
    </fill>
    <fill>
      <patternFill patternType="solid">
        <fgColor rgb="FFE8F5E9"/>
        <bgColor indexed="64"/>
      </patternFill>
    </fill>
    <fill>
      <patternFill patternType="solid">
        <fgColor rgb="FF2E7D32"/>
        <bgColor indexed="64"/>
      </patternFill>
    </fill>
    <fill>
      <patternFill patternType="solid">
        <fgColor rgb="FFFFF2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0" xfId="0" applyFont="1" applyFill="1" applyAlignment="1">
      <alignment horizontal="left" vertical="center"/>
    </xf>
    <xf numFmtId="0" fontId="2" fillId="3" borderId="1" xfId="0" applyFont="1" applyFill="1" applyBorder="1" applyAlignment="1">
      <alignment horizontal="center" vertical="center"/>
    </xf>
    <xf numFmtId="0" fontId="3" fillId="2" borderId="1" xfId="0" applyFont="1" applyFill="1" applyBorder="1" applyAlignment="1">
      <alignment horizontal="left" vertical="center"/>
    </xf>
    <xf numFmtId="0" fontId="0" fillId="0" borderId="0" xfId="0" applyAlignment="1">
      <alignment horizontal="left" vertical="top" wrapText="1"/>
    </xf>
    <xf numFmtId="0" fontId="0" fillId="0" borderId="1" xfId="0" applyBorder="1" applyAlignment="1">
      <alignment horizontal="left" vertical="center"/>
    </xf>
    <xf numFmtId="0" fontId="4" fillId="0" borderId="0" xfId="0" applyFont="1" applyAlignment="1">
      <alignment horizontal="left" vertical="top"/>
    </xf>
    <xf numFmtId="0" fontId="0" fillId="4" borderId="1" xfId="0" applyFill="1" applyBorder="1" applyAlignment="1">
      <alignment horizontal="left" vertical="center"/>
    </xf>
    <xf numFmtId="164" fontId="0" fillId="4" borderId="1" xfId="0" applyNumberFormat="1" applyFill="1" applyBorder="1" applyAlignment="1">
      <alignment horizontal="right" vertical="center"/>
    </xf>
    <xf numFmtId="165" fontId="0" fillId="4" borderId="1" xfId="0" applyNumberFormat="1" applyFill="1" applyBorder="1" applyAlignment="1">
      <alignment horizontal="right" vertical="center"/>
    </xf>
    <xf numFmtId="1" fontId="0" fillId="0" borderId="1" xfId="0" applyNumberFormat="1" applyBorder="1" applyAlignment="1">
      <alignment horizontal="center" vertical="center"/>
    </xf>
    <xf numFmtId="0" fontId="5" fillId="0" borderId="0" xfId="0" applyFont="1"/>
    <xf numFmtId="166" fontId="0" fillId="4" borderId="1" xfId="0" applyNumberFormat="1" applyFill="1" applyBorder="1" applyAlignment="1">
      <alignment horizontal="center" vertical="center"/>
    </xf>
    <xf numFmtId="164" fontId="0" fillId="0" borderId="1" xfId="0" applyNumberFormat="1" applyBorder="1" applyAlignment="1">
      <alignment horizontal="right" vertical="center"/>
    </xf>
    <xf numFmtId="166" fontId="0" fillId="0" borderId="1" xfId="0" applyNumberFormat="1" applyBorder="1" applyAlignment="1">
      <alignment horizontal="center" vertical="center"/>
    </xf>
    <xf numFmtId="0" fontId="6" fillId="3" borderId="1" xfId="0" applyFont="1" applyFill="1" applyBorder="1" applyAlignment="1">
      <alignment horizontal="center" vertical="center"/>
    </xf>
    <xf numFmtId="165" fontId="0" fillId="0" borderId="1" xfId="0" applyNumberFormat="1" applyBorder="1" applyAlignment="1">
      <alignment horizontal="righ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aredStrings" Target="sharedStrings.xml"/></Relationships>
</file>

<file path=xl/tables/table1.xml><?xml version="1.0" encoding="utf-8"?>
<table xmlns="http://schemas.openxmlformats.org/spreadsheetml/2006/main" id="1" name="DebtInputs" displayName="DebtInputs" ref="A6:F16" totalsRowShown="0">
  <autoFilter ref="A6:F16"/>
  <tableColumns count="6">
    <tableColumn id="1" name="Debt Name"/>
    <tableColumn id="2" name="Balance"/>
    <tableColumn id="3" name="APR (%)"/>
    <tableColumn id="4" name="Min Payment"/>
    <tableColumn id="5" name="Snowball Rank"/>
    <tableColumn id="6" name="Avalanche Rank"/>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btPayoffSpreadsheet.org/newsletter?src=debt_payoff_spreadsheet.xlsx" TargetMode="External"/><Relationship Id="rId2" Type="http://schemas.openxmlformats.org/officeDocument/2006/relationships/hyperlink" Target="https://DebtPayoffSpreadsheet.org"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hyperlink" Target="https://DebtPayoffSpreadsheet.org" TargetMode="External"/></Relationships>
</file>

<file path=xl/worksheets/sheet1.xml><?xml version="1.0" encoding="utf-8"?>
<worksheet xmlns="http://schemas.openxmlformats.org/spreadsheetml/2006/main" xmlns:r="http://schemas.openxmlformats.org/officeDocument/2006/relationships">
  <sheetPr>
    <tabColor rgb="FF2E7D32"/>
  </sheetPr>
  <dimension ref="A1:B30"/>
  <sheetViews>
    <sheetView tabSelected="1" workbookViewId="0"/>
  </sheetViews>
  <sheetFormatPr defaultRowHeight="15"/>
  <cols>
    <col min="1" max="1" width="24.7109375" customWidth="1"/>
    <col min="2" max="2" width="62.7109375" customWidth="1"/>
  </cols>
  <sheetData>
    <row r="1" spans="1:2" ht="16" customHeight="1">
      <c r="A1" s="1" t="s">
        <v>0</v>
      </c>
      <c r="B1" s="1"/>
    </row>
    <row r="3" spans="1:2" ht="30" customHeight="1">
      <c r="A3" s="2" t="s">
        <v>1</v>
      </c>
      <c r="B3" s="2"/>
    </row>
    <row r="5" spans="1:2">
      <c r="A5" s="3" t="s">
        <v>2</v>
      </c>
      <c r="B5" s="3"/>
    </row>
    <row r="6" spans="1:2" ht="28" customHeight="1">
      <c r="A6" s="4" t="s">
        <v>3</v>
      </c>
      <c r="B6" s="4"/>
    </row>
    <row r="8" spans="1:2">
      <c r="A8" s="3" t="s">
        <v>4</v>
      </c>
      <c r="B8" s="3"/>
    </row>
    <row r="9" spans="1:2" ht="34" customHeight="1">
      <c r="A9" s="4" t="s">
        <v>5</v>
      </c>
      <c r="B9" s="4"/>
    </row>
    <row r="11" spans="1:2">
      <c r="A11" s="3" t="s">
        <v>6</v>
      </c>
      <c r="B11" s="3"/>
    </row>
    <row r="12" spans="1:2" ht="20" customHeight="1">
      <c r="A12" s="4" t="s">
        <v>7</v>
      </c>
      <c r="B12" s="4"/>
    </row>
    <row r="13" spans="1:2" ht="20" customHeight="1">
      <c r="A13" s="4" t="s">
        <v>8</v>
      </c>
      <c r="B13" s="4"/>
    </row>
    <row r="14" spans="1:2" ht="20" customHeight="1">
      <c r="A14" s="4" t="s">
        <v>9</v>
      </c>
      <c r="B14" s="4"/>
    </row>
    <row r="15" spans="1:2" ht="20" customHeight="1">
      <c r="A15" s="4" t="s">
        <v>10</v>
      </c>
      <c r="B15" s="4"/>
    </row>
    <row r="16" spans="1:2" ht="20" customHeight="1">
      <c r="A16" s="4" t="s">
        <v>11</v>
      </c>
      <c r="B16" s="4"/>
    </row>
    <row r="18" spans="1:2">
      <c r="A18" s="3" t="s">
        <v>12</v>
      </c>
      <c r="B18" s="3"/>
    </row>
    <row r="19" spans="1:2" ht="30" customHeight="1">
      <c r="A19" s="4" t="s">
        <v>13</v>
      </c>
      <c r="B19" s="4"/>
    </row>
    <row r="21" spans="1:2">
      <c r="A21" s="3" t="s">
        <v>14</v>
      </c>
      <c r="B21" s="3"/>
    </row>
    <row r="22" spans="1:2">
      <c r="A22" s="5" t="s">
        <v>15</v>
      </c>
      <c r="B22" s="5" t="s">
        <v>16</v>
      </c>
    </row>
    <row r="23" spans="1:2">
      <c r="A23" s="5" t="s">
        <v>17</v>
      </c>
      <c r="B23" s="5" t="s">
        <v>18</v>
      </c>
    </row>
    <row r="25" spans="1:2">
      <c r="A25" s="3" t="s">
        <v>19</v>
      </c>
      <c r="B25" s="3"/>
    </row>
    <row r="26" spans="1:2">
      <c r="A26" s="5" t="s">
        <v>20</v>
      </c>
      <c r="B26" s="6" t="s">
        <v>21</v>
      </c>
    </row>
    <row r="27" spans="1:2">
      <c r="A27" s="5" t="s">
        <v>22</v>
      </c>
      <c r="B27" s="6" t="s">
        <v>23</v>
      </c>
    </row>
    <row r="29" spans="1:2">
      <c r="A29" s="3" t="s">
        <v>24</v>
      </c>
      <c r="B29" s="3"/>
    </row>
    <row r="30" spans="1:2" ht="28" customHeight="1">
      <c r="A30" s="4" t="s">
        <v>25</v>
      </c>
      <c r="B30" s="4"/>
    </row>
  </sheetData>
  <mergeCells count="18">
    <mergeCell ref="A1:B1"/>
    <mergeCell ref="A3:B3"/>
    <mergeCell ref="A5:B5"/>
    <mergeCell ref="A6:B6"/>
    <mergeCell ref="A8:B8"/>
    <mergeCell ref="A9:B9"/>
    <mergeCell ref="A11:B11"/>
    <mergeCell ref="A12:B12"/>
    <mergeCell ref="A13:B13"/>
    <mergeCell ref="A14:B14"/>
    <mergeCell ref="A15:B15"/>
    <mergeCell ref="A16:B16"/>
    <mergeCell ref="A18:B18"/>
    <mergeCell ref="A19:B19"/>
    <mergeCell ref="A21:B21"/>
    <mergeCell ref="A25:B25"/>
    <mergeCell ref="A29:B29"/>
    <mergeCell ref="A30:B30"/>
  </mergeCells>
  <hyperlinks>
    <hyperlink ref="B26" r:id="rId1"/>
    <hyperlink ref="B27" r:id="rId2"/>
  </hyperlinks>
  <pageMargins left="0.7" right="0.7" top="0.75" bottom="0.75" header="0.3" footer="0.3"/>
  <headerFooter>
    <oddFooter>&amp;LDebt Payoff Spreadsheet&amp;CDebtPayoffSpreadsheet.org&amp;R2.1</oddFooter>
  </headerFooter>
</worksheet>
</file>

<file path=xl/worksheets/sheet2.xml><?xml version="1.0" encoding="utf-8"?>
<worksheet xmlns="http://schemas.openxmlformats.org/spreadsheetml/2006/main" xmlns:r="http://schemas.openxmlformats.org/officeDocument/2006/relationships">
  <sheetPr>
    <tabColor rgb="FFFF8F00"/>
  </sheetPr>
  <dimension ref="A1:F27"/>
  <sheetViews>
    <sheetView workbookViewId="0">
      <pane ySplit="6" topLeftCell="A7" activePane="bottomLeft" state="frozen"/>
      <selection pane="bottomLeft"/>
    </sheetView>
  </sheetViews>
  <sheetFormatPr defaultRowHeight="15"/>
  <cols>
    <col min="1" max="1" width="24.7109375" customWidth="1"/>
    <col min="2" max="2" width="16.7109375" customWidth="1"/>
    <col min="3" max="3" width="12.7109375" customWidth="1"/>
    <col min="4" max="4" width="16.7109375" customWidth="1"/>
    <col min="5" max="6" width="14.7109375" hidden="1" customWidth="1"/>
  </cols>
  <sheetData>
    <row r="1" spans="1:6" ht="16" customHeight="1">
      <c r="A1" s="1" t="s">
        <v>0</v>
      </c>
      <c r="B1" s="1"/>
      <c r="C1" s="1"/>
      <c r="D1" s="1"/>
      <c r="E1" s="1"/>
      <c r="F1" s="1"/>
    </row>
    <row r="3" spans="1:6">
      <c r="A3" s="3" t="s">
        <v>26</v>
      </c>
      <c r="B3" s="3"/>
      <c r="C3" s="3"/>
      <c r="D3" s="3"/>
      <c r="E3" s="3"/>
      <c r="F3" s="3"/>
    </row>
    <row r="4" spans="1:6" ht="24" customHeight="1">
      <c r="A4" s="4" t="s">
        <v>27</v>
      </c>
      <c r="B4" s="4"/>
      <c r="C4" s="4"/>
      <c r="D4" s="4"/>
      <c r="E4" s="4"/>
      <c r="F4" s="4"/>
    </row>
    <row r="6" spans="1:6">
      <c r="A6" t="s">
        <v>28</v>
      </c>
      <c r="B6" t="s">
        <v>29</v>
      </c>
      <c r="C6" t="s">
        <v>30</v>
      </c>
      <c r="D6" t="s">
        <v>31</v>
      </c>
      <c r="E6" t="s">
        <v>32</v>
      </c>
      <c r="F6" t="s">
        <v>33</v>
      </c>
    </row>
    <row r="7" spans="1:6">
      <c r="A7" s="7" t="s">
        <v>34</v>
      </c>
      <c r="B7" s="8">
        <v>450</v>
      </c>
      <c r="C7" s="9">
        <v>0</v>
      </c>
      <c r="D7" s="8">
        <v>50</v>
      </c>
      <c r="E7" s="10">
        <f>IF(B7&gt;0,COUNTIFS($B$7:$B$16,"&gt;0",$B$7:$B$16,"&lt;"&amp;B7)+COUNTIFS($B$7:B7,"&gt;0",$B$7:B7,B7),COUNTIF($B$7:$B$16,"&gt;0")+ROW()-ROW($B$7)+1-COUNTIF($B$7:B7,"&gt;0"))</f>
        <v>1</v>
      </c>
      <c r="F7" s="10">
        <f>IF(B7&gt;0,COUNTIFS($B$7:$B$16,"&gt;0",$C$7:$C$16,"&gt;"&amp;C7)+COUNTIFS($B$7:B7,"&gt;0",$C$7:C7,C7),COUNTIF($B$7:$B$16,"&gt;0")+ROW()-ROW($B$7)+1-COUNTIF($B$7:B7,"&gt;0"))</f>
        <v>10</v>
      </c>
    </row>
    <row r="8" spans="1:6">
      <c r="A8" s="7" t="s">
        <v>35</v>
      </c>
      <c r="B8" s="8">
        <v>780</v>
      </c>
      <c r="C8" s="9">
        <v>0.2699</v>
      </c>
      <c r="D8" s="8">
        <v>35</v>
      </c>
      <c r="E8" s="10">
        <f>IF(B8&gt;0,COUNTIFS($B$7:$B$16,"&gt;0",$B$7:$B$16,"&lt;"&amp;B8)+COUNTIFS($B$7:B8,"&gt;0",$B$7:B8,B8),COUNTIF($B$7:$B$16,"&gt;0")+ROW()-ROW($B$7)+1-COUNTIF($B$7:B8,"&gt;0"))</f>
        <v>2</v>
      </c>
      <c r="F8" s="10">
        <f>IF(B8&gt;0,COUNTIFS($B$7:$B$16,"&gt;0",$C$7:$C$16,"&gt;"&amp;C8)+COUNTIFS($B$7:B8,"&gt;0",$C$7:C8,C8),COUNTIF($B$7:$B$16,"&gt;0")+ROW()-ROW($B$7)+1-COUNTIF($B$7:B8,"&gt;0"))</f>
        <v>2</v>
      </c>
    </row>
    <row r="9" spans="1:6">
      <c r="A9" s="7" t="s">
        <v>36</v>
      </c>
      <c r="B9" s="8">
        <v>1100</v>
      </c>
      <c r="C9" s="9">
        <v>0.2399</v>
      </c>
      <c r="D9" s="8">
        <v>40</v>
      </c>
      <c r="E9" s="10">
        <f>IF(B9&gt;0,COUNTIFS($B$7:$B$16,"&gt;0",$B$7:$B$16,"&lt;"&amp;B9)+COUNTIFS($B$7:B9,"&gt;0",$B$7:B9,B9),COUNTIF($B$7:$B$16,"&gt;0")+ROW()-ROW($B$7)+1-COUNTIF($B$7:B9,"&gt;0"))</f>
        <v>3</v>
      </c>
      <c r="F9" s="10">
        <f>IF(B9&gt;0,COUNTIFS($B$7:$B$16,"&gt;0",$C$7:$C$16,"&gt;"&amp;C9)+COUNTIFS($B$7:B9,"&gt;0",$C$7:C9,C9),COUNTIF($B$7:$B$16,"&gt;0")+ROW()-ROW($B$7)+1-COUNTIF($B$7:B9,"&gt;0"))</f>
        <v>3</v>
      </c>
    </row>
    <row r="10" spans="1:6">
      <c r="A10" s="7" t="s">
        <v>37</v>
      </c>
      <c r="B10" s="8">
        <v>2800</v>
      </c>
      <c r="C10" s="9">
        <v>0.1199</v>
      </c>
      <c r="D10" s="8">
        <v>95</v>
      </c>
      <c r="E10" s="10">
        <f>IF(B10&gt;0,COUNTIFS($B$7:$B$16,"&gt;0",$B$7:$B$16,"&lt;"&amp;B10)+COUNTIFS($B$7:B10,"&gt;0",$B$7:B10,B10),COUNTIF($B$7:$B$16,"&gt;0")+ROW()-ROW($B$7)+1-COUNTIF($B$7:B10,"&gt;0"))</f>
        <v>4</v>
      </c>
      <c r="F10" s="10">
        <f>IF(B10&gt;0,COUNTIFS($B$7:$B$16,"&gt;0",$C$7:$C$16,"&gt;"&amp;C10)+COUNTIFS($B$7:B10,"&gt;0",$C$7:C10,C10),COUNTIF($B$7:$B$16,"&gt;0")+ROW()-ROW($B$7)+1-COUNTIF($B$7:B10,"&gt;0"))</f>
        <v>6</v>
      </c>
    </row>
    <row r="11" spans="1:6">
      <c r="A11" s="7" t="s">
        <v>38</v>
      </c>
      <c r="B11" s="8">
        <v>3500</v>
      </c>
      <c r="C11" s="9">
        <v>0.2199</v>
      </c>
      <c r="D11" s="8">
        <v>105</v>
      </c>
      <c r="E11" s="10">
        <f>IF(B11&gt;0,COUNTIFS($B$7:$B$16,"&gt;0",$B$7:$B$16,"&lt;"&amp;B11)+COUNTIFS($B$7:B11,"&gt;0",$B$7:B11,B11),COUNTIF($B$7:$B$16,"&gt;0")+ROW()-ROW($B$7)+1-COUNTIF($B$7:B11,"&gt;0"))</f>
        <v>5</v>
      </c>
      <c r="F11" s="10">
        <f>IF(B11&gt;0,COUNTIFS($B$7:$B$16,"&gt;0",$C$7:$C$16,"&gt;"&amp;C11)+COUNTIFS($B$7:B11,"&gt;0",$C$7:C11,C11),COUNTIF($B$7:$B$16,"&gt;0")+ROW()-ROW($B$7)+1-COUNTIF($B$7:B11,"&gt;0"))</f>
        <v>4</v>
      </c>
    </row>
    <row r="12" spans="1:6">
      <c r="A12" s="7" t="s">
        <v>39</v>
      </c>
      <c r="B12" s="8">
        <v>5200</v>
      </c>
      <c r="C12" s="9">
        <v>0.2799</v>
      </c>
      <c r="D12" s="8">
        <v>156</v>
      </c>
      <c r="E12" s="10">
        <f>IF(B12&gt;0,COUNTIFS($B$7:$B$16,"&gt;0",$B$7:$B$16,"&lt;"&amp;B12)+COUNTIFS($B$7:B12,"&gt;0",$B$7:B12,B12),COUNTIF($B$7:$B$16,"&gt;0")+ROW()-ROW($B$7)+1-COUNTIF($B$7:B12,"&gt;0"))</f>
        <v>7</v>
      </c>
      <c r="F12" s="10">
        <f>IF(B12&gt;0,COUNTIFS($B$7:$B$16,"&gt;0",$C$7:$C$16,"&gt;"&amp;C12)+COUNTIFS($B$7:B12,"&gt;0",$C$7:C12,C12),COUNTIF($B$7:$B$16,"&gt;0")+ROW()-ROW($B$7)+1-COUNTIF($B$7:B12,"&gt;0"))</f>
        <v>1</v>
      </c>
    </row>
    <row r="13" spans="1:6">
      <c r="A13" s="7" t="s">
        <v>40</v>
      </c>
      <c r="B13" s="8">
        <v>7500</v>
      </c>
      <c r="C13" s="9">
        <v>0.055</v>
      </c>
      <c r="D13" s="8">
        <v>85</v>
      </c>
      <c r="E13" s="10">
        <f>IF(B13&gt;0,COUNTIFS($B$7:$B$16,"&gt;0",$B$7:$B$16,"&lt;"&amp;B13)+COUNTIFS($B$7:B13,"&gt;0",$B$7:B13,B13),COUNTIF($B$7:$B$16,"&gt;0")+ROW()-ROW($B$7)+1-COUNTIF($B$7:B13,"&gt;0"))</f>
        <v>8</v>
      </c>
      <c r="F13" s="10">
        <f>IF(B13&gt;0,COUNTIFS($B$7:$B$16,"&gt;0",$C$7:$C$16,"&gt;"&amp;C13)+COUNTIFS($B$7:B13,"&gt;0",$C$7:C13,C13),COUNTIF($B$7:$B$16,"&gt;0")+ROW()-ROW($B$7)+1-COUNTIF($B$7:B13,"&gt;0"))</f>
        <v>9</v>
      </c>
    </row>
    <row r="14" spans="1:6">
      <c r="A14" s="7" t="s">
        <v>41</v>
      </c>
      <c r="B14" s="8">
        <v>9200</v>
      </c>
      <c r="C14" s="9">
        <v>0.1099</v>
      </c>
      <c r="D14" s="8">
        <v>258</v>
      </c>
      <c r="E14" s="10">
        <f>IF(B14&gt;0,COUNTIFS($B$7:$B$16,"&gt;0",$B$7:$B$16,"&lt;"&amp;B14)+COUNTIFS($B$7:B14,"&gt;0",$B$7:B14,B14),COUNTIF($B$7:$B$16,"&gt;0")+ROW()-ROW($B$7)+1-COUNTIF($B$7:B14,"&gt;0"))</f>
        <v>9</v>
      </c>
      <c r="F14" s="10">
        <f>IF(B14&gt;0,COUNTIFS($B$7:$B$16,"&gt;0",$C$7:$C$16,"&gt;"&amp;C14)+COUNTIFS($B$7:B14,"&gt;0",$C$7:C14,C14),COUNTIF($B$7:$B$16,"&gt;0")+ROW()-ROW($B$7)+1-COUNTIF($B$7:B14,"&gt;0"))</f>
        <v>7</v>
      </c>
    </row>
    <row r="15" spans="1:6">
      <c r="A15" s="7" t="s">
        <v>42</v>
      </c>
      <c r="B15" s="8">
        <v>12400</v>
      </c>
      <c r="C15" s="9">
        <v>0.0699</v>
      </c>
      <c r="D15" s="8">
        <v>347</v>
      </c>
      <c r="E15" s="10">
        <f>IF(B15&gt;0,COUNTIFS($B$7:$B$16,"&gt;0",$B$7:$B$16,"&lt;"&amp;B15)+COUNTIFS($B$7:B15,"&gt;0",$B$7:B15,B15),COUNTIF($B$7:$B$16,"&gt;0")+ROW()-ROW($B$7)+1-COUNTIF($B$7:B15,"&gt;0"))</f>
        <v>10</v>
      </c>
      <c r="F15" s="10">
        <f>IF(B15&gt;0,COUNTIFS($B$7:$B$16,"&gt;0",$C$7:$C$16,"&gt;"&amp;C15)+COUNTIFS($B$7:B15,"&gt;0",$C$7:C15,C15),COUNTIF($B$7:$B$16,"&gt;0")+ROW()-ROW($B$7)+1-COUNTIF($B$7:B15,"&gt;0"))</f>
        <v>8</v>
      </c>
    </row>
    <row r="16" spans="1:6">
      <c r="A16" s="7" t="s">
        <v>43</v>
      </c>
      <c r="B16" s="8">
        <v>4800</v>
      </c>
      <c r="C16" s="9">
        <v>0.1499</v>
      </c>
      <c r="D16" s="8">
        <v>135</v>
      </c>
      <c r="E16" s="10">
        <f>IF(B16&gt;0,COUNTIFS($B$7:$B$16,"&gt;0",$B$7:$B$16,"&lt;"&amp;B16)+COUNTIFS($B$7:B16,"&gt;0",$B$7:B16,B16),COUNTIF($B$7:$B$16,"&gt;0")+ROW()-ROW($B$7)+1-COUNTIF($B$7:B16,"&gt;0"))</f>
        <v>6</v>
      </c>
      <c r="F16" s="10">
        <f>IF(B16&gt;0,COUNTIFS($B$7:$B$16,"&gt;0",$C$7:$C$16,"&gt;"&amp;C16)+COUNTIFS($B$7:B16,"&gt;0",$C$7:C16,C16),COUNTIF($B$7:$B$16,"&gt;0")+ROW()-ROW($B$7)+1-COUNTIF($B$7:B16,"&gt;0"))</f>
        <v>5</v>
      </c>
    </row>
    <row r="19" spans="1:6">
      <c r="A19" s="3" t="s">
        <v>44</v>
      </c>
      <c r="B19" s="3"/>
      <c r="C19" s="3"/>
      <c r="D19" s="3"/>
    </row>
    <row r="20" spans="1:6">
      <c r="A20" s="11" t="s">
        <v>45</v>
      </c>
      <c r="B20" s="12">
        <v>46113</v>
      </c>
    </row>
    <row r="21" spans="1:6">
      <c r="A21" s="11" t="s">
        <v>46</v>
      </c>
      <c r="B21" s="8">
        <v>350</v>
      </c>
    </row>
    <row r="23" spans="1:6">
      <c r="A23" s="11" t="s">
        <v>47</v>
      </c>
      <c r="B23" s="13">
        <f>SUM(B7:B16)</f>
        <v>47730.0</v>
      </c>
    </row>
    <row r="24" spans="1:6">
      <c r="A24" s="11" t="s">
        <v>48</v>
      </c>
      <c r="B24" s="13">
        <f>SUM(D7:D16)</f>
        <v>1306.0</v>
      </c>
    </row>
    <row r="25" spans="1:6">
      <c r="A25" s="11" t="s">
        <v>49</v>
      </c>
      <c r="B25" s="13">
        <f>B24+B21</f>
        <v>1656.0</v>
      </c>
    </row>
    <row r="27" spans="1:6" ht="24" customHeight="1">
      <c r="A27" s="4" t="s">
        <v>50</v>
      </c>
      <c r="B27" s="4"/>
      <c r="C27" s="4"/>
      <c r="D27" s="4"/>
      <c r="E27" s="4"/>
      <c r="F27" s="4"/>
    </row>
  </sheetData>
  <mergeCells count="5">
    <mergeCell ref="A1:F1"/>
    <mergeCell ref="A3:F3"/>
    <mergeCell ref="A4:F4"/>
    <mergeCell ref="A19:D19"/>
    <mergeCell ref="A27:F27"/>
  </mergeCells>
  <pageMargins left="0.7" right="0.7" top="0.75" bottom="0.75" header="0.3" footer="0.3"/>
  <headerFooter>
    <oddFooter>&amp;LDebt Payoff Spreadsheet&amp;CDebtPayoffSpreadsheet.org&amp;R2.1</oddFooter>
  </headerFooter>
  <tableParts count="1">
    <tablePart r:id="rId1"/>
  </tableParts>
</worksheet>
</file>

<file path=xl/worksheets/sheet3.xml><?xml version="1.0" encoding="utf-8"?>
<worksheet xmlns="http://schemas.openxmlformats.org/spreadsheetml/2006/main" xmlns:r="http://schemas.openxmlformats.org/officeDocument/2006/relationships">
  <dimension ref="A1:BD367"/>
  <sheetViews>
    <sheetView workbookViewId="0"/>
  </sheetViews>
  <sheetFormatPr defaultRowHeight="15"/>
  <sheetData>
    <row r="1" spans="1:56">
      <c r="A1" t="s">
        <v>51</v>
      </c>
    </row>
    <row r="2" spans="1:56">
      <c r="G2" t="str">
        <f>INDEX(InputNames,MATCH(1,AvalancheRanks,0))</f>
        <v>Credit Card 2</v>
      </c>
      <c r="L2" t="str">
        <f>INDEX(InputNames,MATCH(2,AvalancheRanks,0))</f>
        <v>Store Card</v>
      </c>
      <c r="Q2" t="str">
        <f>INDEX(InputNames,MATCH(3,AvalancheRanks,0))</f>
        <v>Gas Card</v>
      </c>
      <c r="V2" t="str">
        <f>INDEX(InputNames,MATCH(4,AvalancheRanks,0))</f>
        <v>Credit Card 1</v>
      </c>
      <c r="AA2" t="str">
        <f>INDEX(InputNames,MATCH(5,AvalancheRanks,0))</f>
        <v>Home Repair Loan</v>
      </c>
      <c r="AF2" t="str">
        <f>INDEX(InputNames,MATCH(6,AvalancheRanks,0))</f>
        <v>Personal Loan</v>
      </c>
      <c r="AK2" t="str">
        <f>INDEX(InputNames,MATCH(7,AvalancheRanks,0))</f>
        <v>Credit Union Loan</v>
      </c>
      <c r="AP2" t="str">
        <f>INDEX(InputNames,MATCH(8,AvalancheRanks,0))</f>
        <v>Auto Loan</v>
      </c>
      <c r="AU2" t="str">
        <f>INDEX(InputNames,MATCH(9,AvalancheRanks,0))</f>
        <v>Student Loan</v>
      </c>
      <c r="AZ2" t="str">
        <f>INDEX(InputNames,MATCH(10,AvalancheRanks,0))</f>
        <v>Medical Bill</v>
      </c>
    </row>
    <row r="3" spans="1:56">
      <c r="G3">
        <f>INDEX(InputAPRs,MATCH(1,AvalancheRanks,0))</f>
        <v>0.2799</v>
      </c>
      <c r="L3">
        <f>INDEX(InputAPRs,MATCH(2,AvalancheRanks,0))</f>
        <v>0.2699</v>
      </c>
      <c r="Q3">
        <f>INDEX(InputAPRs,MATCH(3,AvalancheRanks,0))</f>
        <v>0.2399</v>
      </c>
      <c r="V3">
        <f>INDEX(InputAPRs,MATCH(4,AvalancheRanks,0))</f>
        <v>0.2199</v>
      </c>
      <c r="AA3">
        <f>INDEX(InputAPRs,MATCH(5,AvalancheRanks,0))</f>
        <v>0.1499</v>
      </c>
      <c r="AF3">
        <f>INDEX(InputAPRs,MATCH(6,AvalancheRanks,0))</f>
        <v>0.1199</v>
      </c>
      <c r="AK3">
        <f>INDEX(InputAPRs,MATCH(7,AvalancheRanks,0))</f>
        <v>0.1099</v>
      </c>
      <c r="AP3">
        <f>INDEX(InputAPRs,MATCH(8,AvalancheRanks,0))</f>
        <v>0.0699</v>
      </c>
      <c r="AU3">
        <f>INDEX(InputAPRs,MATCH(9,AvalancheRanks,0))</f>
        <v>0.055</v>
      </c>
      <c r="AZ3">
        <f>INDEX(InputAPRs,MATCH(10,AvalancheRanks,0))</f>
        <v>0.0</v>
      </c>
    </row>
    <row r="4" spans="1:56">
      <c r="G4">
        <f>INDEX(InputMinimums,MATCH(1,AvalancheRanks,0))</f>
        <v>156.0</v>
      </c>
      <c r="L4">
        <f>INDEX(InputMinimums,MATCH(2,AvalancheRanks,0))</f>
        <v>35.0</v>
      </c>
      <c r="Q4">
        <f>INDEX(InputMinimums,MATCH(3,AvalancheRanks,0))</f>
        <v>40.0</v>
      </c>
      <c r="V4">
        <f>INDEX(InputMinimums,MATCH(4,AvalancheRanks,0))</f>
        <v>105.0</v>
      </c>
      <c r="AA4">
        <f>INDEX(InputMinimums,MATCH(5,AvalancheRanks,0))</f>
        <v>135.0</v>
      </c>
      <c r="AF4">
        <f>INDEX(InputMinimums,MATCH(6,AvalancheRanks,0))</f>
        <v>95.0</v>
      </c>
      <c r="AK4">
        <f>INDEX(InputMinimums,MATCH(7,AvalancheRanks,0))</f>
        <v>258.0</v>
      </c>
      <c r="AP4">
        <f>INDEX(InputMinimums,MATCH(8,AvalancheRanks,0))</f>
        <v>347.0</v>
      </c>
      <c r="AU4">
        <f>INDEX(InputMinimums,MATCH(9,AvalancheRanks,0))</f>
        <v>85.0</v>
      </c>
      <c r="AZ4">
        <f>INDEX(InputMinimums,MATCH(10,AvalancheRanks,0))</f>
        <v>50.0</v>
      </c>
    </row>
    <row r="5" spans="1:56">
      <c r="G5">
        <f>INDEX(InputBalances,MATCH(1,AvalancheRanks,0))</f>
        <v>5200.0</v>
      </c>
      <c r="L5">
        <f>INDEX(InputBalances,MATCH(2,AvalancheRanks,0))</f>
        <v>780.0</v>
      </c>
      <c r="Q5">
        <f>INDEX(InputBalances,MATCH(3,AvalancheRanks,0))</f>
        <v>1100.0</v>
      </c>
      <c r="V5">
        <f>INDEX(InputBalances,MATCH(4,AvalancheRanks,0))</f>
        <v>3500.0</v>
      </c>
      <c r="AA5">
        <f>INDEX(InputBalances,MATCH(5,AvalancheRanks,0))</f>
        <v>4800.0</v>
      </c>
      <c r="AF5">
        <f>INDEX(InputBalances,MATCH(6,AvalancheRanks,0))</f>
        <v>2800.0</v>
      </c>
      <c r="AK5">
        <f>INDEX(InputBalances,MATCH(7,AvalancheRanks,0))</f>
        <v>9200.0</v>
      </c>
      <c r="AP5">
        <f>INDEX(InputBalances,MATCH(8,AvalancheRanks,0))</f>
        <v>12400.0</v>
      </c>
      <c r="AU5">
        <f>INDEX(InputBalances,MATCH(9,AvalancheRanks,0))</f>
        <v>7500.0</v>
      </c>
      <c r="AZ5">
        <f>INDEX(InputBalances,MATCH(10,AvalancheRanks,0))</f>
        <v>450.0</v>
      </c>
    </row>
    <row r="7" spans="1:56">
      <c r="A7" t="s">
        <v>52</v>
      </c>
      <c r="B7" t="s">
        <v>53</v>
      </c>
      <c r="C7" t="s">
        <v>54</v>
      </c>
      <c r="D7" t="s">
        <v>55</v>
      </c>
      <c r="E7" t="s">
        <v>29</v>
      </c>
      <c r="F7" t="s">
        <v>56</v>
      </c>
      <c r="G7" t="s">
        <v>57</v>
      </c>
      <c r="H7" t="s">
        <v>55</v>
      </c>
      <c r="I7" t="s">
        <v>58</v>
      </c>
      <c r="J7" t="s">
        <v>59</v>
      </c>
      <c r="K7" t="s">
        <v>60</v>
      </c>
      <c r="L7" t="s">
        <v>57</v>
      </c>
      <c r="M7" t="s">
        <v>55</v>
      </c>
      <c r="N7" t="s">
        <v>58</v>
      </c>
      <c r="O7" t="s">
        <v>59</v>
      </c>
      <c r="P7" t="s">
        <v>60</v>
      </c>
      <c r="Q7" t="s">
        <v>57</v>
      </c>
      <c r="R7" t="s">
        <v>55</v>
      </c>
      <c r="S7" t="s">
        <v>58</v>
      </c>
      <c r="T7" t="s">
        <v>59</v>
      </c>
      <c r="U7" t="s">
        <v>60</v>
      </c>
      <c r="V7" t="s">
        <v>57</v>
      </c>
      <c r="W7" t="s">
        <v>55</v>
      </c>
      <c r="X7" t="s">
        <v>58</v>
      </c>
      <c r="Y7" t="s">
        <v>59</v>
      </c>
      <c r="Z7" t="s">
        <v>60</v>
      </c>
      <c r="AA7" t="s">
        <v>57</v>
      </c>
      <c r="AB7" t="s">
        <v>55</v>
      </c>
      <c r="AC7" t="s">
        <v>58</v>
      </c>
      <c r="AD7" t="s">
        <v>59</v>
      </c>
      <c r="AE7" t="s">
        <v>60</v>
      </c>
      <c r="AF7" t="s">
        <v>57</v>
      </c>
      <c r="AG7" t="s">
        <v>55</v>
      </c>
      <c r="AH7" t="s">
        <v>58</v>
      </c>
      <c r="AI7" t="s">
        <v>59</v>
      </c>
      <c r="AJ7" t="s">
        <v>60</v>
      </c>
      <c r="AK7" t="s">
        <v>57</v>
      </c>
      <c r="AL7" t="s">
        <v>55</v>
      </c>
      <c r="AM7" t="s">
        <v>58</v>
      </c>
      <c r="AN7" t="s">
        <v>59</v>
      </c>
      <c r="AO7" t="s">
        <v>60</v>
      </c>
      <c r="AP7" t="s">
        <v>57</v>
      </c>
      <c r="AQ7" t="s">
        <v>55</v>
      </c>
      <c r="AR7" t="s">
        <v>58</v>
      </c>
      <c r="AS7" t="s">
        <v>59</v>
      </c>
      <c r="AT7" t="s">
        <v>60</v>
      </c>
      <c r="AU7" t="s">
        <v>57</v>
      </c>
      <c r="AV7" t="s">
        <v>55</v>
      </c>
      <c r="AW7" t="s">
        <v>58</v>
      </c>
      <c r="AX7" t="s">
        <v>59</v>
      </c>
      <c r="AY7" t="s">
        <v>60</v>
      </c>
      <c r="AZ7" t="s">
        <v>57</v>
      </c>
      <c r="BA7" t="s">
        <v>55</v>
      </c>
      <c r="BB7" t="s">
        <v>58</v>
      </c>
      <c r="BC7" t="s">
        <v>59</v>
      </c>
      <c r="BD7" t="s">
        <v>60</v>
      </c>
    </row>
    <row r="8" spans="1:56">
      <c r="A8">
        <f>ROW()-7</f>
        <v>1</v>
      </c>
      <c r="B8">
        <f>EDATE(StartDate,A8-1)</f>
        <v>46113</v>
      </c>
      <c r="C8">
        <f>ROUND(SUM($G$8,$L$8,$Q$8,$V$8,$AA$8,$AF$8,$AK$8,$AP$8,$AU$8,$AZ$8)-SUM($K$8,$P$8,$U$8,$Z$8,$AE$8,$AJ$8,$AO$8,$AT$8,$AY$8,$BD$8),2)</f>
        <v>1152.23</v>
      </c>
      <c r="D8">
        <f>ROUND(SUM($H$8,$M$8,$R$8,$W$8,$AB$8,$AG$8,$AL$8,$AQ$8,$AV$8,$BA$8),2)</f>
        <v>503.77</v>
      </c>
      <c r="E8">
        <f>ROUND(SUM($K$8,$P$8,$U$8,$Z$8,$AE$8,$AJ$8,$AO$8,$AT$8,$AY$8,$BD$8),2)</f>
        <v>46577.77</v>
      </c>
      <c r="F8">
        <f>ROUND(MAX(MonthlyBudget-SUM($I$8,$N$8,$S$8,$X$8,$AC$8,$AH$8,$AM$8,$AR$8,$AW$8,$BB$8),0),2)</f>
        <v>350.0</v>
      </c>
      <c r="G8">
        <f>$G$5</f>
        <v>5200.0</v>
      </c>
      <c r="H8">
        <f>ROUND(IF($G$8&lt;=0,0,$G$8*$G$3/12),2)</f>
        <v>121.29</v>
      </c>
      <c r="I8">
        <f>ROUND(IF($G$8&lt;=0,0,MIN($G$4,$G$8+$H$8)),2)</f>
        <v>156.0</v>
      </c>
      <c r="J8">
        <f>ROUND(IF($G$8&lt;=0,0,MIN(MAX(0,$G$8+$H$8-$I$8),$F$8)),2)</f>
        <v>350.0</v>
      </c>
      <c r="K8">
        <f>ROUND(MAX(0,$G$8+$H$8-$I$8-$J$8),2)</f>
        <v>4815.29</v>
      </c>
      <c r="L8">
        <f>$L$5</f>
        <v>780.0</v>
      </c>
      <c r="M8">
        <f>ROUND(IF($L$8&lt;=0,0,$L$8*$L$3/12),2)</f>
        <v>17.54</v>
      </c>
      <c r="N8">
        <f>ROUND(IF($L$8&lt;=0,0,MIN($L$4,$L$8+$M$8)),2)</f>
        <v>35.0</v>
      </c>
      <c r="O8">
        <f>ROUND(IF($L$8&lt;=0,0,MIN(MAX(0,$L$8+$M$8-$N$8),MAX(0,$F$8-$J$8))),2)</f>
        <v>0.0</v>
      </c>
      <c r="P8">
        <f>ROUND(MAX(0,$L$8+$M$8-$N$8-$O$8),2)</f>
        <v>762.54</v>
      </c>
      <c r="Q8">
        <f>$Q$5</f>
        <v>1100.0</v>
      </c>
      <c r="R8">
        <f>ROUND(IF($Q$8&lt;=0,0,$Q$8*$Q$3/12),2)</f>
        <v>21.99</v>
      </c>
      <c r="S8">
        <f>ROUND(IF($Q$8&lt;=0,0,MIN($Q$4,$Q$8+$R$8)),2)</f>
        <v>40.0</v>
      </c>
      <c r="T8">
        <f>ROUND(IF($Q$8&lt;=0,0,MIN(MAX(0,$Q$8+$R$8-$S$8),MAX(0,$F$8-$J$8-$O$8))),2)</f>
        <v>0.0</v>
      </c>
      <c r="U8">
        <f>ROUND(MAX(0,$Q$8+$R$8-$S$8-$T$8),2)</f>
        <v>1081.99</v>
      </c>
      <c r="V8">
        <f>$V$5</f>
        <v>3500.0</v>
      </c>
      <c r="W8">
        <f>ROUND(IF($V$8&lt;=0,0,$V$8*$V$3/12),2)</f>
        <v>64.14</v>
      </c>
      <c r="X8">
        <f>ROUND(IF($V$8&lt;=0,0,MIN($V$4,$V$8+$W$8)),2)</f>
        <v>105.0</v>
      </c>
      <c r="Y8">
        <f>ROUND(IF($V$8&lt;=0,0,MIN(MAX(0,$V$8+$W$8-$X$8),MAX(0,$F$8-$J$8-$O$8-$T$8))),2)</f>
        <v>0.0</v>
      </c>
      <c r="Z8">
        <f>ROUND(MAX(0,$V$8+$W$8-$X$8-$Y$8),2)</f>
        <v>3459.14</v>
      </c>
      <c r="AA8">
        <f>$AA$5</f>
        <v>4800.0</v>
      </c>
      <c r="AB8">
        <f>ROUND(IF($AA$8&lt;=0,0,$AA$8*$AA$3/12),2)</f>
        <v>59.96</v>
      </c>
      <c r="AC8">
        <f>ROUND(IF($AA$8&lt;=0,0,MIN($AA$4,$AA$8+$AB$8)),2)</f>
        <v>135.0</v>
      </c>
      <c r="AD8">
        <f>ROUND(IF($AA$8&lt;=0,0,MIN(MAX(0,$AA$8+$AB$8-$AC$8),MAX(0,$F$8-$J$8-$O$8-$T$8-$Y$8))),2)</f>
        <v>0.0</v>
      </c>
      <c r="AE8">
        <f>ROUND(MAX(0,$AA$8+$AB$8-$AC$8-$AD$8),2)</f>
        <v>4724.96</v>
      </c>
      <c r="AF8">
        <f>$AF$5</f>
        <v>2800.0</v>
      </c>
      <c r="AG8">
        <f>ROUND(IF($AF$8&lt;=0,0,$AF$8*$AF$3/12),2)</f>
        <v>27.98</v>
      </c>
      <c r="AH8">
        <f>ROUND(IF($AF$8&lt;=0,0,MIN($AF$4,$AF$8+$AG$8)),2)</f>
        <v>95.0</v>
      </c>
      <c r="AI8">
        <f>ROUND(IF($AF$8&lt;=0,0,MIN(MAX(0,$AF$8+$AG$8-$AH$8),MAX(0,$F$8-$J$8-$O$8-$T$8-$Y$8-$AD$8))),2)</f>
        <v>0.0</v>
      </c>
      <c r="AJ8">
        <f>ROUND(MAX(0,$AF$8+$AG$8-$AH$8-$AI$8),2)</f>
        <v>2732.98</v>
      </c>
      <c r="AK8">
        <f>$AK$5</f>
        <v>9200.0</v>
      </c>
      <c r="AL8">
        <f>ROUND(IF($AK$8&lt;=0,0,$AK$8*$AK$3/12),2)</f>
        <v>84.26</v>
      </c>
      <c r="AM8">
        <f>ROUND(IF($AK$8&lt;=0,0,MIN($AK$4,$AK$8+$AL$8)),2)</f>
        <v>258.0</v>
      </c>
      <c r="AN8">
        <f>ROUND(IF($AK$8&lt;=0,0,MIN(MAX(0,$AK$8+$AL$8-$AM$8),MAX(0,$F$8-$J$8-$O$8-$T$8-$Y$8-$AD$8-$AI$8))),2)</f>
        <v>0.0</v>
      </c>
      <c r="AO8">
        <f>ROUND(MAX(0,$AK$8+$AL$8-$AM$8-$AN$8),2)</f>
        <v>9026.26</v>
      </c>
      <c r="AP8">
        <f>$AP$5</f>
        <v>12400.0</v>
      </c>
      <c r="AQ8">
        <f>ROUND(IF($AP$8&lt;=0,0,$AP$8*$AP$3/12),2)</f>
        <v>72.23</v>
      </c>
      <c r="AR8">
        <f>ROUND(IF($AP$8&lt;=0,0,MIN($AP$4,$AP$8+$AQ$8)),2)</f>
        <v>347.0</v>
      </c>
      <c r="AS8">
        <f>ROUND(IF($AP$8&lt;=0,0,MIN(MAX(0,$AP$8+$AQ$8-$AR$8),MAX(0,$F$8-$J$8-$O$8-$T$8-$Y$8-$AD$8-$AI$8-$AN$8))),2)</f>
        <v>0.0</v>
      </c>
      <c r="AT8">
        <f>ROUND(MAX(0,$AP$8+$AQ$8-$AR$8-$AS$8),2)</f>
        <v>12125.23</v>
      </c>
      <c r="AU8">
        <f>$AU$5</f>
        <v>7500.0</v>
      </c>
      <c r="AV8">
        <f>ROUND(IF($AU$8&lt;=0,0,$AU$8*$AU$3/12),2)</f>
        <v>34.38</v>
      </c>
      <c r="AW8">
        <f>ROUND(IF($AU$8&lt;=0,0,MIN($AU$4,$AU$8+$AV$8)),2)</f>
        <v>85.0</v>
      </c>
      <c r="AX8">
        <f>ROUND(IF($AU$8&lt;=0,0,MIN(MAX(0,$AU$8+$AV$8-$AW$8),MAX(0,$F$8-$J$8-$O$8-$T$8-$Y$8-$AD$8-$AI$8-$AN$8-$AS$8))),2)</f>
        <v>0.0</v>
      </c>
      <c r="AY8">
        <f>ROUND(MAX(0,$AU$8+$AV$8-$AW$8-$AX$8),2)</f>
        <v>7449.38</v>
      </c>
      <c r="AZ8">
        <f>$AZ$5</f>
        <v>450.0</v>
      </c>
      <c r="BA8">
        <f>ROUND(IF($AZ$8&lt;=0,0,$AZ$8*$AZ$3/12),2)</f>
        <v>0.0</v>
      </c>
      <c r="BB8">
        <f>ROUND(IF($AZ$8&lt;=0,0,MIN($AZ$4,$AZ$8+$BA$8)),2)</f>
        <v>50.0</v>
      </c>
      <c r="BC8">
        <f>ROUND(IF($AZ$8&lt;=0,0,MIN(MAX(0,$AZ$8+$BA$8-$BB$8),MAX(0,$F$8-$J$8-$O$8-$T$8-$Y$8-$AD$8-$AI$8-$AN$8-$AS$8-$AX$8))),2)</f>
        <v>0.0</v>
      </c>
      <c r="BD8">
        <f>ROUND(MAX(0,$AZ$8+$BA$8-$BB$8-$BC$8),2)</f>
        <v>400.0</v>
      </c>
    </row>
    <row r="9" spans="1:56">
      <c r="A9">
        <f>ROW()-7</f>
        <v>2</v>
      </c>
      <c r="B9">
        <f>EDATE(StartDate,A9-1)</f>
        <v>46143</v>
      </c>
      <c r="C9">
        <f>ROUND(SUM($G$9,$L$9,$Q$9,$V$9,$AA$9,$AF$9,$AK$9,$AP$9,$AU$9,$AZ$9)-SUM($K$9,$P$9,$U$9,$Z$9,$AE$9,$AJ$9,$AO$9,$AT$9,$AY$9,$BD$9),2)</f>
        <v>1167.74</v>
      </c>
      <c r="D9">
        <f>ROUND(SUM($H$9,$M$9,$R$9,$W$9,$AB$9,$AG$9,$AL$9,$AQ$9,$AV$9,$BA$9),2)</f>
        <v>488.26</v>
      </c>
      <c r="E9">
        <f>ROUND(SUM($K$9,$P$9,$U$9,$Z$9,$AE$9,$AJ$9,$AO$9,$AT$9,$AY$9,$BD$9),2)</f>
        <v>45410.03</v>
      </c>
      <c r="F9">
        <f>ROUND(MAX(MonthlyBudget-SUM($I$9,$N$9,$S$9,$X$9,$AC$9,$AH$9,$AM$9,$AR$9,$AW$9,$BB$9),0),2)</f>
        <v>350.0</v>
      </c>
      <c r="G9">
        <f>$K$8</f>
        <v>4815.29</v>
      </c>
      <c r="H9">
        <f>ROUND(IF($G$9&lt;=0,0,$G$9*$G$3/12),2)</f>
        <v>112.32</v>
      </c>
      <c r="I9">
        <f>ROUND(IF($G$9&lt;=0,0,MIN($G$4,$G$9+$H$9)),2)</f>
        <v>156.0</v>
      </c>
      <c r="J9">
        <f>ROUND(IF($G$9&lt;=0,0,MIN(MAX(0,$G$9+$H$9-$I$9),$F$9)),2)</f>
        <v>350.0</v>
      </c>
      <c r="K9">
        <f>ROUND(MAX(0,$G$9+$H$9-$I$9-$J$9),2)</f>
        <v>4421.61</v>
      </c>
      <c r="L9">
        <f>$P$8</f>
        <v>762.54</v>
      </c>
      <c r="M9">
        <f>ROUND(IF($L$9&lt;=0,0,$L$9*$L$3/12),2)</f>
        <v>17.15</v>
      </c>
      <c r="N9">
        <f>ROUND(IF($L$9&lt;=0,0,MIN($L$4,$L$9+$M$9)),2)</f>
        <v>35.0</v>
      </c>
      <c r="O9">
        <f>ROUND(IF($L$9&lt;=0,0,MIN(MAX(0,$L$9+$M$9-$N$9),MAX(0,$F$9-$J$9))),2)</f>
        <v>0.0</v>
      </c>
      <c r="P9">
        <f>ROUND(MAX(0,$L$9+$M$9-$N$9-$O$9),2)</f>
        <v>744.69</v>
      </c>
      <c r="Q9">
        <f>$U$8</f>
        <v>1081.99</v>
      </c>
      <c r="R9">
        <f>ROUND(IF($Q$9&lt;=0,0,$Q$9*$Q$3/12),2)</f>
        <v>21.63</v>
      </c>
      <c r="S9">
        <f>ROUND(IF($Q$9&lt;=0,0,MIN($Q$4,$Q$9+$R$9)),2)</f>
        <v>40.0</v>
      </c>
      <c r="T9">
        <f>ROUND(IF($Q$9&lt;=0,0,MIN(MAX(0,$Q$9+$R$9-$S$9),MAX(0,$F$9-$J$9-$O$9))),2)</f>
        <v>0.0</v>
      </c>
      <c r="U9">
        <f>ROUND(MAX(0,$Q$9+$R$9-$S$9-$T$9),2)</f>
        <v>1063.62</v>
      </c>
      <c r="V9">
        <f>$Z$8</f>
        <v>3459.14</v>
      </c>
      <c r="W9">
        <f>ROUND(IF($V$9&lt;=0,0,$V$9*$V$3/12),2)</f>
        <v>63.39</v>
      </c>
      <c r="X9">
        <f>ROUND(IF($V$9&lt;=0,0,MIN($V$4,$V$9+$W$9)),2)</f>
        <v>105.0</v>
      </c>
      <c r="Y9">
        <f>ROUND(IF($V$9&lt;=0,0,MIN(MAX(0,$V$9+$W$9-$X$9),MAX(0,$F$9-$J$9-$O$9-$T$9))),2)</f>
        <v>0.0</v>
      </c>
      <c r="Z9">
        <f>ROUND(MAX(0,$V$9+$W$9-$X$9-$Y$9),2)</f>
        <v>3417.53</v>
      </c>
      <c r="AA9">
        <f>$AE$8</f>
        <v>4724.96</v>
      </c>
      <c r="AB9">
        <f>ROUND(IF($AA$9&lt;=0,0,$AA$9*$AA$3/12),2)</f>
        <v>59.02</v>
      </c>
      <c r="AC9">
        <f>ROUND(IF($AA$9&lt;=0,0,MIN($AA$4,$AA$9+$AB$9)),2)</f>
        <v>135.0</v>
      </c>
      <c r="AD9">
        <f>ROUND(IF($AA$9&lt;=0,0,MIN(MAX(0,$AA$9+$AB$9-$AC$9),MAX(0,$F$9-$J$9-$O$9-$T$9-$Y$9))),2)</f>
        <v>0.0</v>
      </c>
      <c r="AE9">
        <f>ROUND(MAX(0,$AA$9+$AB$9-$AC$9-$AD$9),2)</f>
        <v>4648.98</v>
      </c>
      <c r="AF9">
        <f>$AJ$8</f>
        <v>2732.98</v>
      </c>
      <c r="AG9">
        <f>ROUND(IF($AF$9&lt;=0,0,$AF$9*$AF$3/12),2)</f>
        <v>27.31</v>
      </c>
      <c r="AH9">
        <f>ROUND(IF($AF$9&lt;=0,0,MIN($AF$4,$AF$9+$AG$9)),2)</f>
        <v>95.0</v>
      </c>
      <c r="AI9">
        <f>ROUND(IF($AF$9&lt;=0,0,MIN(MAX(0,$AF$9+$AG$9-$AH$9),MAX(0,$F$9-$J$9-$O$9-$T$9-$Y$9-$AD$9))),2)</f>
        <v>0.0</v>
      </c>
      <c r="AJ9">
        <f>ROUND(MAX(0,$AF$9+$AG$9-$AH$9-$AI$9),2)</f>
        <v>2665.29</v>
      </c>
      <c r="AK9">
        <f>$AO$8</f>
        <v>9026.26</v>
      </c>
      <c r="AL9">
        <f>ROUND(IF($AK$9&lt;=0,0,$AK$9*$AK$3/12),2)</f>
        <v>82.67</v>
      </c>
      <c r="AM9">
        <f>ROUND(IF($AK$9&lt;=0,0,MIN($AK$4,$AK$9+$AL$9)),2)</f>
        <v>258.0</v>
      </c>
      <c r="AN9">
        <f>ROUND(IF($AK$9&lt;=0,0,MIN(MAX(0,$AK$9+$AL$9-$AM$9),MAX(0,$F$9-$J$9-$O$9-$T$9-$Y$9-$AD$9-$AI$9))),2)</f>
        <v>0.0</v>
      </c>
      <c r="AO9">
        <f>ROUND(MAX(0,$AK$9+$AL$9-$AM$9-$AN$9),2)</f>
        <v>8850.93</v>
      </c>
      <c r="AP9">
        <f>$AT$8</f>
        <v>12125.23</v>
      </c>
      <c r="AQ9">
        <f>ROUND(IF($AP$9&lt;=0,0,$AP$9*$AP$3/12),2)</f>
        <v>70.63</v>
      </c>
      <c r="AR9">
        <f>ROUND(IF($AP$9&lt;=0,0,MIN($AP$4,$AP$9+$AQ$9)),2)</f>
        <v>347.0</v>
      </c>
      <c r="AS9">
        <f>ROUND(IF($AP$9&lt;=0,0,MIN(MAX(0,$AP$9+$AQ$9-$AR$9),MAX(0,$F$9-$J$9-$O$9-$T$9-$Y$9-$AD$9-$AI$9-$AN$9))),2)</f>
        <v>0.0</v>
      </c>
      <c r="AT9">
        <f>ROUND(MAX(0,$AP$9+$AQ$9-$AR$9-$AS$9),2)</f>
        <v>11848.86</v>
      </c>
      <c r="AU9">
        <f>$AY$8</f>
        <v>7449.38</v>
      </c>
      <c r="AV9">
        <f>ROUND(IF($AU$9&lt;=0,0,$AU$9*$AU$3/12),2)</f>
        <v>34.14</v>
      </c>
      <c r="AW9">
        <f>ROUND(IF($AU$9&lt;=0,0,MIN($AU$4,$AU$9+$AV$9)),2)</f>
        <v>85.0</v>
      </c>
      <c r="AX9">
        <f>ROUND(IF($AU$9&lt;=0,0,MIN(MAX(0,$AU$9+$AV$9-$AW$9),MAX(0,$F$9-$J$9-$O$9-$T$9-$Y$9-$AD$9-$AI$9-$AN$9-$AS$9))),2)</f>
        <v>0.0</v>
      </c>
      <c r="AY9">
        <f>ROUND(MAX(0,$AU$9+$AV$9-$AW$9-$AX$9),2)</f>
        <v>7398.52</v>
      </c>
      <c r="AZ9">
        <f>$BD$8</f>
        <v>400.0</v>
      </c>
      <c r="BA9">
        <f>ROUND(IF($AZ$9&lt;=0,0,$AZ$9*$AZ$3/12),2)</f>
        <v>0.0</v>
      </c>
      <c r="BB9">
        <f>ROUND(IF($AZ$9&lt;=0,0,MIN($AZ$4,$AZ$9+$BA$9)),2)</f>
        <v>50.0</v>
      </c>
      <c r="BC9">
        <f>ROUND(IF($AZ$9&lt;=0,0,MIN(MAX(0,$AZ$9+$BA$9-$BB$9),MAX(0,$F$9-$J$9-$O$9-$T$9-$Y$9-$AD$9-$AI$9-$AN$9-$AS$9-$AX$9))),2)</f>
        <v>0.0</v>
      </c>
      <c r="BD9">
        <f>ROUND(MAX(0,$AZ$9+$BA$9-$BB$9-$BC$9),2)</f>
        <v>350.0</v>
      </c>
    </row>
    <row r="10" spans="1:56">
      <c r="A10">
        <f>ROW()-7</f>
        <v>3</v>
      </c>
      <c r="B10">
        <f>EDATE(StartDate,A10-1)</f>
        <v>46174</v>
      </c>
      <c r="C10">
        <f>ROUND(SUM($G$10,$L$10,$Q$10,$V$10,$AA$10,$AF$10,$AK$10,$AP$10,$AU$10,$AZ$10)-SUM($K$10,$P$10,$U$10,$Z$10,$AE$10,$AJ$10,$AO$10,$AT$10,$AY$10,$BD$10),2)</f>
        <v>1183.54</v>
      </c>
      <c r="D10">
        <f>ROUND(SUM($H$10,$M$10,$R$10,$W$10,$AB$10,$AG$10,$AL$10,$AQ$10,$AV$10,$BA$10),2)</f>
        <v>472.46</v>
      </c>
      <c r="E10">
        <f>ROUND(SUM($K$10,$P$10,$U$10,$Z$10,$AE$10,$AJ$10,$AO$10,$AT$10,$AY$10,$BD$10),2)</f>
        <v>44226.49</v>
      </c>
      <c r="F10">
        <f>ROUND(MAX(MonthlyBudget-SUM($I$10,$N$10,$S$10,$X$10,$AC$10,$AH$10,$AM$10,$AR$10,$AW$10,$BB$10),0),2)</f>
        <v>350.0</v>
      </c>
      <c r="G10">
        <f>$K$9</f>
        <v>4421.61</v>
      </c>
      <c r="H10">
        <f>ROUND(IF($G$10&lt;=0,0,$G$10*$G$3/12),2)</f>
        <v>103.13</v>
      </c>
      <c r="I10">
        <f>ROUND(IF($G$10&lt;=0,0,MIN($G$4,$G$10+$H$10)),2)</f>
        <v>156.0</v>
      </c>
      <c r="J10">
        <f>ROUND(IF($G$10&lt;=0,0,MIN(MAX(0,$G$10+$H$10-$I$10),$F$10)),2)</f>
        <v>350.0</v>
      </c>
      <c r="K10">
        <f>ROUND(MAX(0,$G$10+$H$10-$I$10-$J$10),2)</f>
        <v>4018.74</v>
      </c>
      <c r="L10">
        <f>$P$9</f>
        <v>744.69</v>
      </c>
      <c r="M10">
        <f>ROUND(IF($L$10&lt;=0,0,$L$10*$L$3/12),2)</f>
        <v>16.75</v>
      </c>
      <c r="N10">
        <f>ROUND(IF($L$10&lt;=0,0,MIN($L$4,$L$10+$M$10)),2)</f>
        <v>35.0</v>
      </c>
      <c r="O10">
        <f>ROUND(IF($L$10&lt;=0,0,MIN(MAX(0,$L$10+$M$10-$N$10),MAX(0,$F$10-$J$10))),2)</f>
        <v>0.0</v>
      </c>
      <c r="P10">
        <f>ROUND(MAX(0,$L$10+$M$10-$N$10-$O$10),2)</f>
        <v>726.44</v>
      </c>
      <c r="Q10">
        <f>$U$9</f>
        <v>1063.62</v>
      </c>
      <c r="R10">
        <f>ROUND(IF($Q$10&lt;=0,0,$Q$10*$Q$3/12),2)</f>
        <v>21.26</v>
      </c>
      <c r="S10">
        <f>ROUND(IF($Q$10&lt;=0,0,MIN($Q$4,$Q$10+$R$10)),2)</f>
        <v>40.0</v>
      </c>
      <c r="T10">
        <f>ROUND(IF($Q$10&lt;=0,0,MIN(MAX(0,$Q$10+$R$10-$S$10),MAX(0,$F$10-$J$10-$O$10))),2)</f>
        <v>0.0</v>
      </c>
      <c r="U10">
        <f>ROUND(MAX(0,$Q$10+$R$10-$S$10-$T$10),2)</f>
        <v>1044.88</v>
      </c>
      <c r="V10">
        <f>$Z$9</f>
        <v>3417.53</v>
      </c>
      <c r="W10">
        <f>ROUND(IF($V$10&lt;=0,0,$V$10*$V$3/12),2)</f>
        <v>62.63</v>
      </c>
      <c r="X10">
        <f>ROUND(IF($V$10&lt;=0,0,MIN($V$4,$V$10+$W$10)),2)</f>
        <v>105.0</v>
      </c>
      <c r="Y10">
        <f>ROUND(IF($V$10&lt;=0,0,MIN(MAX(0,$V$10+$W$10-$X$10),MAX(0,$F$10-$J$10-$O$10-$T$10))),2)</f>
        <v>0.0</v>
      </c>
      <c r="Z10">
        <f>ROUND(MAX(0,$V$10+$W$10-$X$10-$Y$10),2)</f>
        <v>3375.16</v>
      </c>
      <c r="AA10">
        <f>$AE$9</f>
        <v>4648.98</v>
      </c>
      <c r="AB10">
        <f>ROUND(IF($AA$10&lt;=0,0,$AA$10*$AA$3/12),2)</f>
        <v>58.07</v>
      </c>
      <c r="AC10">
        <f>ROUND(IF($AA$10&lt;=0,0,MIN($AA$4,$AA$10+$AB$10)),2)</f>
        <v>135.0</v>
      </c>
      <c r="AD10">
        <f>ROUND(IF($AA$10&lt;=0,0,MIN(MAX(0,$AA$10+$AB$10-$AC$10),MAX(0,$F$10-$J$10-$O$10-$T$10-$Y$10))),2)</f>
        <v>0.0</v>
      </c>
      <c r="AE10">
        <f>ROUND(MAX(0,$AA$10+$AB$10-$AC$10-$AD$10),2)</f>
        <v>4572.05</v>
      </c>
      <c r="AF10">
        <f>$AJ$9</f>
        <v>2665.29</v>
      </c>
      <c r="AG10">
        <f>ROUND(IF($AF$10&lt;=0,0,$AF$10*$AF$3/12),2)</f>
        <v>26.63</v>
      </c>
      <c r="AH10">
        <f>ROUND(IF($AF$10&lt;=0,0,MIN($AF$4,$AF$10+$AG$10)),2)</f>
        <v>95.0</v>
      </c>
      <c r="AI10">
        <f>ROUND(IF($AF$10&lt;=0,0,MIN(MAX(0,$AF$10+$AG$10-$AH$10),MAX(0,$F$10-$J$10-$O$10-$T$10-$Y$10-$AD$10))),2)</f>
        <v>0.0</v>
      </c>
      <c r="AJ10">
        <f>ROUND(MAX(0,$AF$10+$AG$10-$AH$10-$AI$10),2)</f>
        <v>2596.92</v>
      </c>
      <c r="AK10">
        <f>$AO$9</f>
        <v>8850.93</v>
      </c>
      <c r="AL10">
        <f>ROUND(IF($AK$10&lt;=0,0,$AK$10*$AK$3/12),2)</f>
        <v>81.06</v>
      </c>
      <c r="AM10">
        <f>ROUND(IF($AK$10&lt;=0,0,MIN($AK$4,$AK$10+$AL$10)),2)</f>
        <v>258.0</v>
      </c>
      <c r="AN10">
        <f>ROUND(IF($AK$10&lt;=0,0,MIN(MAX(0,$AK$10+$AL$10-$AM$10),MAX(0,$F$10-$J$10-$O$10-$T$10-$Y$10-$AD$10-$AI$10))),2)</f>
        <v>0.0</v>
      </c>
      <c r="AO10">
        <f>ROUND(MAX(0,$AK$10+$AL$10-$AM$10-$AN$10),2)</f>
        <v>8673.99</v>
      </c>
      <c r="AP10">
        <f>$AT$9</f>
        <v>11848.86</v>
      </c>
      <c r="AQ10">
        <f>ROUND(IF($AP$10&lt;=0,0,$AP$10*$AP$3/12),2)</f>
        <v>69.02</v>
      </c>
      <c r="AR10">
        <f>ROUND(IF($AP$10&lt;=0,0,MIN($AP$4,$AP$10+$AQ$10)),2)</f>
        <v>347.0</v>
      </c>
      <c r="AS10">
        <f>ROUND(IF($AP$10&lt;=0,0,MIN(MAX(0,$AP$10+$AQ$10-$AR$10),MAX(0,$F$10-$J$10-$O$10-$T$10-$Y$10-$AD$10-$AI$10-$AN$10))),2)</f>
        <v>0.0</v>
      </c>
      <c r="AT10">
        <f>ROUND(MAX(0,$AP$10+$AQ$10-$AR$10-$AS$10),2)</f>
        <v>11570.88</v>
      </c>
      <c r="AU10">
        <f>$AY$9</f>
        <v>7398.52</v>
      </c>
      <c r="AV10">
        <f>ROUND(IF($AU$10&lt;=0,0,$AU$10*$AU$3/12),2)</f>
        <v>33.91</v>
      </c>
      <c r="AW10">
        <f>ROUND(IF($AU$10&lt;=0,0,MIN($AU$4,$AU$10+$AV$10)),2)</f>
        <v>85.0</v>
      </c>
      <c r="AX10">
        <f>ROUND(IF($AU$10&lt;=0,0,MIN(MAX(0,$AU$10+$AV$10-$AW$10),MAX(0,$F$10-$J$10-$O$10-$T$10-$Y$10-$AD$10-$AI$10-$AN$10-$AS$10))),2)</f>
        <v>0.0</v>
      </c>
      <c r="AY10">
        <f>ROUND(MAX(0,$AU$10+$AV$10-$AW$10-$AX$10),2)</f>
        <v>7347.43</v>
      </c>
      <c r="AZ10">
        <f>$BD$9</f>
        <v>350.0</v>
      </c>
      <c r="BA10">
        <f>ROUND(IF($AZ$10&lt;=0,0,$AZ$10*$AZ$3/12),2)</f>
        <v>0.0</v>
      </c>
      <c r="BB10">
        <f>ROUND(IF($AZ$10&lt;=0,0,MIN($AZ$4,$AZ$10+$BA$10)),2)</f>
        <v>50.0</v>
      </c>
      <c r="BC10">
        <f>ROUND(IF($AZ$10&lt;=0,0,MIN(MAX(0,$AZ$10+$BA$10-$BB$10),MAX(0,$F$10-$J$10-$O$10-$T$10-$Y$10-$AD$10-$AI$10-$AN$10-$AS$10-$AX$10))),2)</f>
        <v>0.0</v>
      </c>
      <c r="BD10">
        <f>ROUND(MAX(0,$AZ$10+$BA$10-$BB$10-$BC$10),2)</f>
        <v>300.0</v>
      </c>
    </row>
    <row r="11" spans="1:56">
      <c r="A11">
        <f>ROW()-7</f>
        <v>4</v>
      </c>
      <c r="B11">
        <f>EDATE(StartDate,A11-1)</f>
        <v>46204</v>
      </c>
      <c r="C11">
        <f>ROUND(SUM($G$11,$L$11,$Q$11,$V$11,$AA$11,$AF$11,$AK$11,$AP$11,$AU$11,$AZ$11)-SUM($K$11,$P$11,$U$11,$Z$11,$AE$11,$AJ$11,$AO$11,$AT$11,$AY$11,$BD$11),2)</f>
        <v>1199.6</v>
      </c>
      <c r="D11">
        <f>ROUND(SUM($H$11,$M$11,$R$11,$W$11,$AB$11,$AG$11,$AL$11,$AQ$11,$AV$11,$BA$11),2)</f>
        <v>456.4</v>
      </c>
      <c r="E11">
        <f>ROUND(SUM($K$11,$P$11,$U$11,$Z$11,$AE$11,$AJ$11,$AO$11,$AT$11,$AY$11,$BD$11),2)</f>
        <v>43026.89</v>
      </c>
      <c r="F11">
        <f>ROUND(MAX(MonthlyBudget-SUM($I$11,$N$11,$S$11,$X$11,$AC$11,$AH$11,$AM$11,$AR$11,$AW$11,$BB$11),0),2)</f>
        <v>350.0</v>
      </c>
      <c r="G11">
        <f>$K$10</f>
        <v>4018.74</v>
      </c>
      <c r="H11">
        <f>ROUND(IF($G$11&lt;=0,0,$G$11*$G$3/12),2)</f>
        <v>93.74</v>
      </c>
      <c r="I11">
        <f>ROUND(IF($G$11&lt;=0,0,MIN($G$4,$G$11+$H$11)),2)</f>
        <v>156.0</v>
      </c>
      <c r="J11">
        <f>ROUND(IF($G$11&lt;=0,0,MIN(MAX(0,$G$11+$H$11-$I$11),$F$11)),2)</f>
        <v>350.0</v>
      </c>
      <c r="K11">
        <f>ROUND(MAX(0,$G$11+$H$11-$I$11-$J$11),2)</f>
        <v>3606.48</v>
      </c>
      <c r="L11">
        <f>$P$10</f>
        <v>726.44</v>
      </c>
      <c r="M11">
        <f>ROUND(IF($L$11&lt;=0,0,$L$11*$L$3/12),2)</f>
        <v>16.34</v>
      </c>
      <c r="N11">
        <f>ROUND(IF($L$11&lt;=0,0,MIN($L$4,$L$11+$M$11)),2)</f>
        <v>35.0</v>
      </c>
      <c r="O11">
        <f>ROUND(IF($L$11&lt;=0,0,MIN(MAX(0,$L$11+$M$11-$N$11),MAX(0,$F$11-$J$11))),2)</f>
        <v>0.0</v>
      </c>
      <c r="P11">
        <f>ROUND(MAX(0,$L$11+$M$11-$N$11-$O$11),2)</f>
        <v>707.78</v>
      </c>
      <c r="Q11">
        <f>$U$10</f>
        <v>1044.88</v>
      </c>
      <c r="R11">
        <f>ROUND(IF($Q$11&lt;=0,0,$Q$11*$Q$3/12),2)</f>
        <v>20.89</v>
      </c>
      <c r="S11">
        <f>ROUND(IF($Q$11&lt;=0,0,MIN($Q$4,$Q$11+$R$11)),2)</f>
        <v>40.0</v>
      </c>
      <c r="T11">
        <f>ROUND(IF($Q$11&lt;=0,0,MIN(MAX(0,$Q$11+$R$11-$S$11),MAX(0,$F$11-$J$11-$O$11))),2)</f>
        <v>0.0</v>
      </c>
      <c r="U11">
        <f>ROUND(MAX(0,$Q$11+$R$11-$S$11-$T$11),2)</f>
        <v>1025.77</v>
      </c>
      <c r="V11">
        <f>$Z$10</f>
        <v>3375.16</v>
      </c>
      <c r="W11">
        <f>ROUND(IF($V$11&lt;=0,0,$V$11*$V$3/12),2)</f>
        <v>61.85</v>
      </c>
      <c r="X11">
        <f>ROUND(IF($V$11&lt;=0,0,MIN($V$4,$V$11+$W$11)),2)</f>
        <v>105.0</v>
      </c>
      <c r="Y11">
        <f>ROUND(IF($V$11&lt;=0,0,MIN(MAX(0,$V$11+$W$11-$X$11),MAX(0,$F$11-$J$11-$O$11-$T$11))),2)</f>
        <v>0.0</v>
      </c>
      <c r="Z11">
        <f>ROUND(MAX(0,$V$11+$W$11-$X$11-$Y$11),2)</f>
        <v>3332.01</v>
      </c>
      <c r="AA11">
        <f>$AE$10</f>
        <v>4572.05</v>
      </c>
      <c r="AB11">
        <f>ROUND(IF($AA$11&lt;=0,0,$AA$11*$AA$3/12),2)</f>
        <v>57.11</v>
      </c>
      <c r="AC11">
        <f>ROUND(IF($AA$11&lt;=0,0,MIN($AA$4,$AA$11+$AB$11)),2)</f>
        <v>135.0</v>
      </c>
      <c r="AD11">
        <f>ROUND(IF($AA$11&lt;=0,0,MIN(MAX(0,$AA$11+$AB$11-$AC$11),MAX(0,$F$11-$J$11-$O$11-$T$11-$Y$11))),2)</f>
        <v>0.0</v>
      </c>
      <c r="AE11">
        <f>ROUND(MAX(0,$AA$11+$AB$11-$AC$11-$AD$11),2)</f>
        <v>4494.16</v>
      </c>
      <c r="AF11">
        <f>$AJ$10</f>
        <v>2596.92</v>
      </c>
      <c r="AG11">
        <f>ROUND(IF($AF$11&lt;=0,0,$AF$11*$AF$3/12),2)</f>
        <v>25.95</v>
      </c>
      <c r="AH11">
        <f>ROUND(IF($AF$11&lt;=0,0,MIN($AF$4,$AF$11+$AG$11)),2)</f>
        <v>95.0</v>
      </c>
      <c r="AI11">
        <f>ROUND(IF($AF$11&lt;=0,0,MIN(MAX(0,$AF$11+$AG$11-$AH$11),MAX(0,$F$11-$J$11-$O$11-$T$11-$Y$11-$AD$11))),2)</f>
        <v>0.0</v>
      </c>
      <c r="AJ11">
        <f>ROUND(MAX(0,$AF$11+$AG$11-$AH$11-$AI$11),2)</f>
        <v>2527.87</v>
      </c>
      <c r="AK11">
        <f>$AO$10</f>
        <v>8673.99</v>
      </c>
      <c r="AL11">
        <f>ROUND(IF($AK$11&lt;=0,0,$AK$11*$AK$3/12),2)</f>
        <v>79.44</v>
      </c>
      <c r="AM11">
        <f>ROUND(IF($AK$11&lt;=0,0,MIN($AK$4,$AK$11+$AL$11)),2)</f>
        <v>258.0</v>
      </c>
      <c r="AN11">
        <f>ROUND(IF($AK$11&lt;=0,0,MIN(MAX(0,$AK$11+$AL$11-$AM$11),MAX(0,$F$11-$J$11-$O$11-$T$11-$Y$11-$AD$11-$AI$11))),2)</f>
        <v>0.0</v>
      </c>
      <c r="AO11">
        <f>ROUND(MAX(0,$AK$11+$AL$11-$AM$11-$AN$11),2)</f>
        <v>8495.43</v>
      </c>
      <c r="AP11">
        <f>$AT$10</f>
        <v>11570.88</v>
      </c>
      <c r="AQ11">
        <f>ROUND(IF($AP$11&lt;=0,0,$AP$11*$AP$3/12),2)</f>
        <v>67.4</v>
      </c>
      <c r="AR11">
        <f>ROUND(IF($AP$11&lt;=0,0,MIN($AP$4,$AP$11+$AQ$11)),2)</f>
        <v>347.0</v>
      </c>
      <c r="AS11">
        <f>ROUND(IF($AP$11&lt;=0,0,MIN(MAX(0,$AP$11+$AQ$11-$AR$11),MAX(0,$F$11-$J$11-$O$11-$T$11-$Y$11-$AD$11-$AI$11-$AN$11))),2)</f>
        <v>0.0</v>
      </c>
      <c r="AT11">
        <f>ROUND(MAX(0,$AP$11+$AQ$11-$AR$11-$AS$11),2)</f>
        <v>11291.28</v>
      </c>
      <c r="AU11">
        <f>$AY$10</f>
        <v>7347.43</v>
      </c>
      <c r="AV11">
        <f>ROUND(IF($AU$11&lt;=0,0,$AU$11*$AU$3/12),2)</f>
        <v>33.68</v>
      </c>
      <c r="AW11">
        <f>ROUND(IF($AU$11&lt;=0,0,MIN($AU$4,$AU$11+$AV$11)),2)</f>
        <v>85.0</v>
      </c>
      <c r="AX11">
        <f>ROUND(IF($AU$11&lt;=0,0,MIN(MAX(0,$AU$11+$AV$11-$AW$11),MAX(0,$F$11-$J$11-$O$11-$T$11-$Y$11-$AD$11-$AI$11-$AN$11-$AS$11))),2)</f>
        <v>0.0</v>
      </c>
      <c r="AY11">
        <f>ROUND(MAX(0,$AU$11+$AV$11-$AW$11-$AX$11),2)</f>
        <v>7296.11</v>
      </c>
      <c r="AZ11">
        <f>$BD$10</f>
        <v>300.0</v>
      </c>
      <c r="BA11">
        <f>ROUND(IF($AZ$11&lt;=0,0,$AZ$11*$AZ$3/12),2)</f>
        <v>0.0</v>
      </c>
      <c r="BB11">
        <f>ROUND(IF($AZ$11&lt;=0,0,MIN($AZ$4,$AZ$11+$BA$11)),2)</f>
        <v>50.0</v>
      </c>
      <c r="BC11">
        <f>ROUND(IF($AZ$11&lt;=0,0,MIN(MAX(0,$AZ$11+$BA$11-$BB$11),MAX(0,$F$11-$J$11-$O$11-$T$11-$Y$11-$AD$11-$AI$11-$AN$11-$AS$11-$AX$11))),2)</f>
        <v>0.0</v>
      </c>
      <c r="BD11">
        <f>ROUND(MAX(0,$AZ$11+$BA$11-$BB$11-$BC$11),2)</f>
        <v>250.0</v>
      </c>
    </row>
    <row r="12" spans="1:56">
      <c r="A12">
        <f>ROW()-7</f>
        <v>5</v>
      </c>
      <c r="B12">
        <f>EDATE(StartDate,A12-1)</f>
        <v>46235</v>
      </c>
      <c r="C12">
        <f>ROUND(SUM($G$12,$L$12,$Q$12,$V$12,$AA$12,$AF$12,$AK$12,$AP$12,$AU$12,$AZ$12)-SUM($K$12,$P$12,$U$12,$Z$12,$AE$12,$AJ$12,$AO$12,$AT$12,$AY$12,$BD$12),2)</f>
        <v>1215.98</v>
      </c>
      <c r="D12">
        <f>ROUND(SUM($H$12,$M$12,$R$12,$W$12,$AB$12,$AG$12,$AL$12,$AQ$12,$AV$12,$BA$12),2)</f>
        <v>440.02</v>
      </c>
      <c r="E12">
        <f>ROUND(SUM($K$12,$P$12,$U$12,$Z$12,$AE$12,$AJ$12,$AO$12,$AT$12,$AY$12,$BD$12),2)</f>
        <v>41810.91</v>
      </c>
      <c r="F12">
        <f>ROUND(MAX(MonthlyBudget-SUM($I$12,$N$12,$S$12,$X$12,$AC$12,$AH$12,$AM$12,$AR$12,$AW$12,$BB$12),0),2)</f>
        <v>350.0</v>
      </c>
      <c r="G12">
        <f>$K$11</f>
        <v>3606.48</v>
      </c>
      <c r="H12">
        <f>ROUND(IF($G$12&lt;=0,0,$G$12*$G$3/12),2)</f>
        <v>84.12</v>
      </c>
      <c r="I12">
        <f>ROUND(IF($G$12&lt;=0,0,MIN($G$4,$G$12+$H$12)),2)</f>
        <v>156.0</v>
      </c>
      <c r="J12">
        <f>ROUND(IF($G$12&lt;=0,0,MIN(MAX(0,$G$12+$H$12-$I$12),$F$12)),2)</f>
        <v>350.0</v>
      </c>
      <c r="K12">
        <f>ROUND(MAX(0,$G$12+$H$12-$I$12-$J$12),2)</f>
        <v>3184.6</v>
      </c>
      <c r="L12">
        <f>$P$11</f>
        <v>707.78</v>
      </c>
      <c r="M12">
        <f>ROUND(IF($L$12&lt;=0,0,$L$12*$L$3/12),2)</f>
        <v>15.92</v>
      </c>
      <c r="N12">
        <f>ROUND(IF($L$12&lt;=0,0,MIN($L$4,$L$12+$M$12)),2)</f>
        <v>35.0</v>
      </c>
      <c r="O12">
        <f>ROUND(IF($L$12&lt;=0,0,MIN(MAX(0,$L$12+$M$12-$N$12),MAX(0,$F$12-$J$12))),2)</f>
        <v>0.0</v>
      </c>
      <c r="P12">
        <f>ROUND(MAX(0,$L$12+$M$12-$N$12-$O$12),2)</f>
        <v>688.7</v>
      </c>
      <c r="Q12">
        <f>$U$11</f>
        <v>1025.77</v>
      </c>
      <c r="R12">
        <f>ROUND(IF($Q$12&lt;=0,0,$Q$12*$Q$3/12),2)</f>
        <v>20.51</v>
      </c>
      <c r="S12">
        <f>ROUND(IF($Q$12&lt;=0,0,MIN($Q$4,$Q$12+$R$12)),2)</f>
        <v>40.0</v>
      </c>
      <c r="T12">
        <f>ROUND(IF($Q$12&lt;=0,0,MIN(MAX(0,$Q$12+$R$12-$S$12),MAX(0,$F$12-$J$12-$O$12))),2)</f>
        <v>0.0</v>
      </c>
      <c r="U12">
        <f>ROUND(MAX(0,$Q$12+$R$12-$S$12-$T$12),2)</f>
        <v>1006.28</v>
      </c>
      <c r="V12">
        <f>$Z$11</f>
        <v>3332.01</v>
      </c>
      <c r="W12">
        <f>ROUND(IF($V$12&lt;=0,0,$V$12*$V$3/12),2)</f>
        <v>61.06</v>
      </c>
      <c r="X12">
        <f>ROUND(IF($V$12&lt;=0,0,MIN($V$4,$V$12+$W$12)),2)</f>
        <v>105.0</v>
      </c>
      <c r="Y12">
        <f>ROUND(IF($V$12&lt;=0,0,MIN(MAX(0,$V$12+$W$12-$X$12),MAX(0,$F$12-$J$12-$O$12-$T$12))),2)</f>
        <v>0.0</v>
      </c>
      <c r="Z12">
        <f>ROUND(MAX(0,$V$12+$W$12-$X$12-$Y$12),2)</f>
        <v>3288.07</v>
      </c>
      <c r="AA12">
        <f>$AE$11</f>
        <v>4494.16</v>
      </c>
      <c r="AB12">
        <f>ROUND(IF($AA$12&lt;=0,0,$AA$12*$AA$3/12),2)</f>
        <v>56.14</v>
      </c>
      <c r="AC12">
        <f>ROUND(IF($AA$12&lt;=0,0,MIN($AA$4,$AA$12+$AB$12)),2)</f>
        <v>135.0</v>
      </c>
      <c r="AD12">
        <f>ROUND(IF($AA$12&lt;=0,0,MIN(MAX(0,$AA$12+$AB$12-$AC$12),MAX(0,$F$12-$J$12-$O$12-$T$12-$Y$12))),2)</f>
        <v>0.0</v>
      </c>
      <c r="AE12">
        <f>ROUND(MAX(0,$AA$12+$AB$12-$AC$12-$AD$12),2)</f>
        <v>4415.3</v>
      </c>
      <c r="AF12">
        <f>$AJ$11</f>
        <v>2527.87</v>
      </c>
      <c r="AG12">
        <f>ROUND(IF($AF$12&lt;=0,0,$AF$12*$AF$3/12),2)</f>
        <v>25.26</v>
      </c>
      <c r="AH12">
        <f>ROUND(IF($AF$12&lt;=0,0,MIN($AF$4,$AF$12+$AG$12)),2)</f>
        <v>95.0</v>
      </c>
      <c r="AI12">
        <f>ROUND(IF($AF$12&lt;=0,0,MIN(MAX(0,$AF$12+$AG$12-$AH$12),MAX(0,$F$12-$J$12-$O$12-$T$12-$Y$12-$AD$12))),2)</f>
        <v>0.0</v>
      </c>
      <c r="AJ12">
        <f>ROUND(MAX(0,$AF$12+$AG$12-$AH$12-$AI$12),2)</f>
        <v>2458.13</v>
      </c>
      <c r="AK12">
        <f>$AO$11</f>
        <v>8495.43</v>
      </c>
      <c r="AL12">
        <f>ROUND(IF($AK$12&lt;=0,0,$AK$12*$AK$3/12),2)</f>
        <v>77.8</v>
      </c>
      <c r="AM12">
        <f>ROUND(IF($AK$12&lt;=0,0,MIN($AK$4,$AK$12+$AL$12)),2)</f>
        <v>258.0</v>
      </c>
      <c r="AN12">
        <f>ROUND(IF($AK$12&lt;=0,0,MIN(MAX(0,$AK$12+$AL$12-$AM$12),MAX(0,$F$12-$J$12-$O$12-$T$12-$Y$12-$AD$12-$AI$12))),2)</f>
        <v>0.0</v>
      </c>
      <c r="AO12">
        <f>ROUND(MAX(0,$AK$12+$AL$12-$AM$12-$AN$12),2)</f>
        <v>8315.23</v>
      </c>
      <c r="AP12">
        <f>$AT$11</f>
        <v>11291.28</v>
      </c>
      <c r="AQ12">
        <f>ROUND(IF($AP$12&lt;=0,0,$AP$12*$AP$3/12),2)</f>
        <v>65.77</v>
      </c>
      <c r="AR12">
        <f>ROUND(IF($AP$12&lt;=0,0,MIN($AP$4,$AP$12+$AQ$12)),2)</f>
        <v>347.0</v>
      </c>
      <c r="AS12">
        <f>ROUND(IF($AP$12&lt;=0,0,MIN(MAX(0,$AP$12+$AQ$12-$AR$12),MAX(0,$F$12-$J$12-$O$12-$T$12-$Y$12-$AD$12-$AI$12-$AN$12))),2)</f>
        <v>0.0</v>
      </c>
      <c r="AT12">
        <f>ROUND(MAX(0,$AP$12+$AQ$12-$AR$12-$AS$12),2)</f>
        <v>11010.05</v>
      </c>
      <c r="AU12">
        <f>$AY$11</f>
        <v>7296.11</v>
      </c>
      <c r="AV12">
        <f>ROUND(IF($AU$12&lt;=0,0,$AU$12*$AU$3/12),2)</f>
        <v>33.44</v>
      </c>
      <c r="AW12">
        <f>ROUND(IF($AU$12&lt;=0,0,MIN($AU$4,$AU$12+$AV$12)),2)</f>
        <v>85.0</v>
      </c>
      <c r="AX12">
        <f>ROUND(IF($AU$12&lt;=0,0,MIN(MAX(0,$AU$12+$AV$12-$AW$12),MAX(0,$F$12-$J$12-$O$12-$T$12-$Y$12-$AD$12-$AI$12-$AN$12-$AS$12))),2)</f>
        <v>0.0</v>
      </c>
      <c r="AY12">
        <f>ROUND(MAX(0,$AU$12+$AV$12-$AW$12-$AX$12),2)</f>
        <v>7244.55</v>
      </c>
      <c r="AZ12">
        <f>$BD$11</f>
        <v>250.0</v>
      </c>
      <c r="BA12">
        <f>ROUND(IF($AZ$12&lt;=0,0,$AZ$12*$AZ$3/12),2)</f>
        <v>0.0</v>
      </c>
      <c r="BB12">
        <f>ROUND(IF($AZ$12&lt;=0,0,MIN($AZ$4,$AZ$12+$BA$12)),2)</f>
        <v>50.0</v>
      </c>
      <c r="BC12">
        <f>ROUND(IF($AZ$12&lt;=0,0,MIN(MAX(0,$AZ$12+$BA$12-$BB$12),MAX(0,$F$12-$J$12-$O$12-$T$12-$Y$12-$AD$12-$AI$12-$AN$12-$AS$12-$AX$12))),2)</f>
        <v>0.0</v>
      </c>
      <c r="BD12">
        <f>ROUND(MAX(0,$AZ$12+$BA$12-$BB$12-$BC$12),2)</f>
        <v>200.0</v>
      </c>
    </row>
    <row r="13" spans="1:56">
      <c r="A13">
        <f>ROW()-7</f>
        <v>6</v>
      </c>
      <c r="B13">
        <f>EDATE(StartDate,A13-1)</f>
        <v>46266</v>
      </c>
      <c r="C13">
        <f>ROUND(SUM($G$13,$L$13,$Q$13,$V$13,$AA$13,$AF$13,$AK$13,$AP$13,$AU$13,$AZ$13)-SUM($K$13,$P$13,$U$13,$Z$13,$AE$13,$AJ$13,$AO$13,$AT$13,$AY$13,$BD$13),2)</f>
        <v>1232.67</v>
      </c>
      <c r="D13">
        <f>ROUND(SUM($H$13,$M$13,$R$13,$W$13,$AB$13,$AG$13,$AL$13,$AQ$13,$AV$13,$BA$13),2)</f>
        <v>423.33</v>
      </c>
      <c r="E13">
        <f>ROUND(SUM($K$13,$P$13,$U$13,$Z$13,$AE$13,$AJ$13,$AO$13,$AT$13,$AY$13,$BD$13),2)</f>
        <v>40578.24</v>
      </c>
      <c r="F13">
        <f>ROUND(MAX(MonthlyBudget-SUM($I$13,$N$13,$S$13,$X$13,$AC$13,$AH$13,$AM$13,$AR$13,$AW$13,$BB$13),0),2)</f>
        <v>350.0</v>
      </c>
      <c r="G13">
        <f>$K$12</f>
        <v>3184.6</v>
      </c>
      <c r="H13">
        <f>ROUND(IF($G$13&lt;=0,0,$G$13*$G$3/12),2)</f>
        <v>74.28</v>
      </c>
      <c r="I13">
        <f>ROUND(IF($G$13&lt;=0,0,MIN($G$4,$G$13+$H$13)),2)</f>
        <v>156.0</v>
      </c>
      <c r="J13">
        <f>ROUND(IF($G$13&lt;=0,0,MIN(MAX(0,$G$13+$H$13-$I$13),$F$13)),2)</f>
        <v>350.0</v>
      </c>
      <c r="K13">
        <f>ROUND(MAX(0,$G$13+$H$13-$I$13-$J$13),2)</f>
        <v>2752.88</v>
      </c>
      <c r="L13">
        <f>$P$12</f>
        <v>688.7</v>
      </c>
      <c r="M13">
        <f>ROUND(IF($L$13&lt;=0,0,$L$13*$L$3/12),2)</f>
        <v>15.49</v>
      </c>
      <c r="N13">
        <f>ROUND(IF($L$13&lt;=0,0,MIN($L$4,$L$13+$M$13)),2)</f>
        <v>35.0</v>
      </c>
      <c r="O13">
        <f>ROUND(IF($L$13&lt;=0,0,MIN(MAX(0,$L$13+$M$13-$N$13),MAX(0,$F$13-$J$13))),2)</f>
        <v>0.0</v>
      </c>
      <c r="P13">
        <f>ROUND(MAX(0,$L$13+$M$13-$N$13-$O$13),2)</f>
        <v>669.19</v>
      </c>
      <c r="Q13">
        <f>$U$12</f>
        <v>1006.28</v>
      </c>
      <c r="R13">
        <f>ROUND(IF($Q$13&lt;=0,0,$Q$13*$Q$3/12),2)</f>
        <v>20.12</v>
      </c>
      <c r="S13">
        <f>ROUND(IF($Q$13&lt;=0,0,MIN($Q$4,$Q$13+$R$13)),2)</f>
        <v>40.0</v>
      </c>
      <c r="T13">
        <f>ROUND(IF($Q$13&lt;=0,0,MIN(MAX(0,$Q$13+$R$13-$S$13),MAX(0,$F$13-$J$13-$O$13))),2)</f>
        <v>0.0</v>
      </c>
      <c r="U13">
        <f>ROUND(MAX(0,$Q$13+$R$13-$S$13-$T$13),2)</f>
        <v>986.4</v>
      </c>
      <c r="V13">
        <f>$Z$12</f>
        <v>3288.07</v>
      </c>
      <c r="W13">
        <f>ROUND(IF($V$13&lt;=0,0,$V$13*$V$3/12),2)</f>
        <v>60.25</v>
      </c>
      <c r="X13">
        <f>ROUND(IF($V$13&lt;=0,0,MIN($V$4,$V$13+$W$13)),2)</f>
        <v>105.0</v>
      </c>
      <c r="Y13">
        <f>ROUND(IF($V$13&lt;=0,0,MIN(MAX(0,$V$13+$W$13-$X$13),MAX(0,$F$13-$J$13-$O$13-$T$13))),2)</f>
        <v>0.0</v>
      </c>
      <c r="Z13">
        <f>ROUND(MAX(0,$V$13+$W$13-$X$13-$Y$13),2)</f>
        <v>3243.32</v>
      </c>
      <c r="AA13">
        <f>$AE$12</f>
        <v>4415.3</v>
      </c>
      <c r="AB13">
        <f>ROUND(IF($AA$13&lt;=0,0,$AA$13*$AA$3/12),2)</f>
        <v>55.15</v>
      </c>
      <c r="AC13">
        <f>ROUND(IF($AA$13&lt;=0,0,MIN($AA$4,$AA$13+$AB$13)),2)</f>
        <v>135.0</v>
      </c>
      <c r="AD13">
        <f>ROUND(IF($AA$13&lt;=0,0,MIN(MAX(0,$AA$13+$AB$13-$AC$13),MAX(0,$F$13-$J$13-$O$13-$T$13-$Y$13))),2)</f>
        <v>0.0</v>
      </c>
      <c r="AE13">
        <f>ROUND(MAX(0,$AA$13+$AB$13-$AC$13-$AD$13),2)</f>
        <v>4335.45</v>
      </c>
      <c r="AF13">
        <f>$AJ$12</f>
        <v>2458.13</v>
      </c>
      <c r="AG13">
        <f>ROUND(IF($AF$13&lt;=0,0,$AF$13*$AF$3/12),2)</f>
        <v>24.56</v>
      </c>
      <c r="AH13">
        <f>ROUND(IF($AF$13&lt;=0,0,MIN($AF$4,$AF$13+$AG$13)),2)</f>
        <v>95.0</v>
      </c>
      <c r="AI13">
        <f>ROUND(IF($AF$13&lt;=0,0,MIN(MAX(0,$AF$13+$AG$13-$AH$13),MAX(0,$F$13-$J$13-$O$13-$T$13-$Y$13-$AD$13))),2)</f>
        <v>0.0</v>
      </c>
      <c r="AJ13">
        <f>ROUND(MAX(0,$AF$13+$AG$13-$AH$13-$AI$13),2)</f>
        <v>2387.69</v>
      </c>
      <c r="AK13">
        <f>$AO$12</f>
        <v>8315.23</v>
      </c>
      <c r="AL13">
        <f>ROUND(IF($AK$13&lt;=0,0,$AK$13*$AK$3/12),2)</f>
        <v>76.15</v>
      </c>
      <c r="AM13">
        <f>ROUND(IF($AK$13&lt;=0,0,MIN($AK$4,$AK$13+$AL$13)),2)</f>
        <v>258.0</v>
      </c>
      <c r="AN13">
        <f>ROUND(IF($AK$13&lt;=0,0,MIN(MAX(0,$AK$13+$AL$13-$AM$13),MAX(0,$F$13-$J$13-$O$13-$T$13-$Y$13-$AD$13-$AI$13))),2)</f>
        <v>0.0</v>
      </c>
      <c r="AO13">
        <f>ROUND(MAX(0,$AK$13+$AL$13-$AM$13-$AN$13),2)</f>
        <v>8133.38</v>
      </c>
      <c r="AP13">
        <f>$AT$12</f>
        <v>11010.05</v>
      </c>
      <c r="AQ13">
        <f>ROUND(IF($AP$13&lt;=0,0,$AP$13*$AP$3/12),2)</f>
        <v>64.13</v>
      </c>
      <c r="AR13">
        <f>ROUND(IF($AP$13&lt;=0,0,MIN($AP$4,$AP$13+$AQ$13)),2)</f>
        <v>347.0</v>
      </c>
      <c r="AS13">
        <f>ROUND(IF($AP$13&lt;=0,0,MIN(MAX(0,$AP$13+$AQ$13-$AR$13),MAX(0,$F$13-$J$13-$O$13-$T$13-$Y$13-$AD$13-$AI$13-$AN$13))),2)</f>
        <v>0.0</v>
      </c>
      <c r="AT13">
        <f>ROUND(MAX(0,$AP$13+$AQ$13-$AR$13-$AS$13),2)</f>
        <v>10727.18</v>
      </c>
      <c r="AU13">
        <f>$AY$12</f>
        <v>7244.55</v>
      </c>
      <c r="AV13">
        <f>ROUND(IF($AU$13&lt;=0,0,$AU$13*$AU$3/12),2)</f>
        <v>33.2</v>
      </c>
      <c r="AW13">
        <f>ROUND(IF($AU$13&lt;=0,0,MIN($AU$4,$AU$13+$AV$13)),2)</f>
        <v>85.0</v>
      </c>
      <c r="AX13">
        <f>ROUND(IF($AU$13&lt;=0,0,MIN(MAX(0,$AU$13+$AV$13-$AW$13),MAX(0,$F$13-$J$13-$O$13-$T$13-$Y$13-$AD$13-$AI$13-$AN$13-$AS$13))),2)</f>
        <v>0.0</v>
      </c>
      <c r="AY13">
        <f>ROUND(MAX(0,$AU$13+$AV$13-$AW$13-$AX$13),2)</f>
        <v>7192.75</v>
      </c>
      <c r="AZ13">
        <f>$BD$12</f>
        <v>200.0</v>
      </c>
      <c r="BA13">
        <f>ROUND(IF($AZ$13&lt;=0,0,$AZ$13*$AZ$3/12),2)</f>
        <v>0.0</v>
      </c>
      <c r="BB13">
        <f>ROUND(IF($AZ$13&lt;=0,0,MIN($AZ$4,$AZ$13+$BA$13)),2)</f>
        <v>50.0</v>
      </c>
      <c r="BC13">
        <f>ROUND(IF($AZ$13&lt;=0,0,MIN(MAX(0,$AZ$13+$BA$13-$BB$13),MAX(0,$F$13-$J$13-$O$13-$T$13-$Y$13-$AD$13-$AI$13-$AN$13-$AS$13-$AX$13))),2)</f>
        <v>0.0</v>
      </c>
      <c r="BD13">
        <f>ROUND(MAX(0,$AZ$13+$BA$13-$BB$13-$BC$13),2)</f>
        <v>150.0</v>
      </c>
    </row>
    <row r="14" spans="1:56">
      <c r="A14">
        <f>ROW()-7</f>
        <v>7</v>
      </c>
      <c r="B14">
        <f>EDATE(StartDate,A14-1)</f>
        <v>46296</v>
      </c>
      <c r="C14">
        <f>ROUND(SUM($G$14,$L$14,$Q$14,$V$14,$AA$14,$AF$14,$AK$14,$AP$14,$AU$14,$AZ$14)-SUM($K$14,$P$14,$U$14,$Z$14,$AE$14,$AJ$14,$AO$14,$AT$14,$AY$14,$BD$14),2)</f>
        <v>1249.62</v>
      </c>
      <c r="D14">
        <f>ROUND(SUM($H$14,$M$14,$R$14,$W$14,$AB$14,$AG$14,$AL$14,$AQ$14,$AV$14,$BA$14),2)</f>
        <v>406.38</v>
      </c>
      <c r="E14">
        <f>ROUND(SUM($K$14,$P$14,$U$14,$Z$14,$AE$14,$AJ$14,$AO$14,$AT$14,$AY$14,$BD$14),2)</f>
        <v>39328.62</v>
      </c>
      <c r="F14">
        <f>ROUND(MAX(MonthlyBudget-SUM($I$14,$N$14,$S$14,$X$14,$AC$14,$AH$14,$AM$14,$AR$14,$AW$14,$BB$14),0),2)</f>
        <v>350.0</v>
      </c>
      <c r="G14">
        <f>$K$13</f>
        <v>2752.88</v>
      </c>
      <c r="H14">
        <f>ROUND(IF($G$14&lt;=0,0,$G$14*$G$3/12),2)</f>
        <v>64.21</v>
      </c>
      <c r="I14">
        <f>ROUND(IF($G$14&lt;=0,0,MIN($G$4,$G$14+$H$14)),2)</f>
        <v>156.0</v>
      </c>
      <c r="J14">
        <f>ROUND(IF($G$14&lt;=0,0,MIN(MAX(0,$G$14+$H$14-$I$14),$F$14)),2)</f>
        <v>350.0</v>
      </c>
      <c r="K14">
        <f>ROUND(MAX(0,$G$14+$H$14-$I$14-$J$14),2)</f>
        <v>2311.09</v>
      </c>
      <c r="L14">
        <f>$P$13</f>
        <v>669.19</v>
      </c>
      <c r="M14">
        <f>ROUND(IF($L$14&lt;=0,0,$L$14*$L$3/12),2)</f>
        <v>15.05</v>
      </c>
      <c r="N14">
        <f>ROUND(IF($L$14&lt;=0,0,MIN($L$4,$L$14+$M$14)),2)</f>
        <v>35.0</v>
      </c>
      <c r="O14">
        <f>ROUND(IF($L$14&lt;=0,0,MIN(MAX(0,$L$14+$M$14-$N$14),MAX(0,$F$14-$J$14))),2)</f>
        <v>0.0</v>
      </c>
      <c r="P14">
        <f>ROUND(MAX(0,$L$14+$M$14-$N$14-$O$14),2)</f>
        <v>649.24</v>
      </c>
      <c r="Q14">
        <f>$U$13</f>
        <v>986.4</v>
      </c>
      <c r="R14">
        <f>ROUND(IF($Q$14&lt;=0,0,$Q$14*$Q$3/12),2)</f>
        <v>19.72</v>
      </c>
      <c r="S14">
        <f>ROUND(IF($Q$14&lt;=0,0,MIN($Q$4,$Q$14+$R$14)),2)</f>
        <v>40.0</v>
      </c>
      <c r="T14">
        <f>ROUND(IF($Q$14&lt;=0,0,MIN(MAX(0,$Q$14+$R$14-$S$14),MAX(0,$F$14-$J$14-$O$14))),2)</f>
        <v>0.0</v>
      </c>
      <c r="U14">
        <f>ROUND(MAX(0,$Q$14+$R$14-$S$14-$T$14),2)</f>
        <v>966.12</v>
      </c>
      <c r="V14">
        <f>$Z$13</f>
        <v>3243.32</v>
      </c>
      <c r="W14">
        <f>ROUND(IF($V$14&lt;=0,0,$V$14*$V$3/12),2)</f>
        <v>59.43</v>
      </c>
      <c r="X14">
        <f>ROUND(IF($V$14&lt;=0,0,MIN($V$4,$V$14+$W$14)),2)</f>
        <v>105.0</v>
      </c>
      <c r="Y14">
        <f>ROUND(IF($V$14&lt;=0,0,MIN(MAX(0,$V$14+$W$14-$X$14),MAX(0,$F$14-$J$14-$O$14-$T$14))),2)</f>
        <v>0.0</v>
      </c>
      <c r="Z14">
        <f>ROUND(MAX(0,$V$14+$W$14-$X$14-$Y$14),2)</f>
        <v>3197.75</v>
      </c>
      <c r="AA14">
        <f>$AE$13</f>
        <v>4335.45</v>
      </c>
      <c r="AB14">
        <f>ROUND(IF($AA$14&lt;=0,0,$AA$14*$AA$3/12),2)</f>
        <v>54.16</v>
      </c>
      <c r="AC14">
        <f>ROUND(IF($AA$14&lt;=0,0,MIN($AA$4,$AA$14+$AB$14)),2)</f>
        <v>135.0</v>
      </c>
      <c r="AD14">
        <f>ROUND(IF($AA$14&lt;=0,0,MIN(MAX(0,$AA$14+$AB$14-$AC$14),MAX(0,$F$14-$J$14-$O$14-$T$14-$Y$14))),2)</f>
        <v>0.0</v>
      </c>
      <c r="AE14">
        <f>ROUND(MAX(0,$AA$14+$AB$14-$AC$14-$AD$14),2)</f>
        <v>4254.61</v>
      </c>
      <c r="AF14">
        <f>$AJ$13</f>
        <v>2387.69</v>
      </c>
      <c r="AG14">
        <f>ROUND(IF($AF$14&lt;=0,0,$AF$14*$AF$3/12),2)</f>
        <v>23.86</v>
      </c>
      <c r="AH14">
        <f>ROUND(IF($AF$14&lt;=0,0,MIN($AF$4,$AF$14+$AG$14)),2)</f>
        <v>95.0</v>
      </c>
      <c r="AI14">
        <f>ROUND(IF($AF$14&lt;=0,0,MIN(MAX(0,$AF$14+$AG$14-$AH$14),MAX(0,$F$14-$J$14-$O$14-$T$14-$Y$14-$AD$14))),2)</f>
        <v>0.0</v>
      </c>
      <c r="AJ14">
        <f>ROUND(MAX(0,$AF$14+$AG$14-$AH$14-$AI$14),2)</f>
        <v>2316.55</v>
      </c>
      <c r="AK14">
        <f>$AO$13</f>
        <v>8133.38</v>
      </c>
      <c r="AL14">
        <f>ROUND(IF($AK$14&lt;=0,0,$AK$14*$AK$3/12),2)</f>
        <v>74.49</v>
      </c>
      <c r="AM14">
        <f>ROUND(IF($AK$14&lt;=0,0,MIN($AK$4,$AK$14+$AL$14)),2)</f>
        <v>258.0</v>
      </c>
      <c r="AN14">
        <f>ROUND(IF($AK$14&lt;=0,0,MIN(MAX(0,$AK$14+$AL$14-$AM$14),MAX(0,$F$14-$J$14-$O$14-$T$14-$Y$14-$AD$14-$AI$14))),2)</f>
        <v>0.0</v>
      </c>
      <c r="AO14">
        <f>ROUND(MAX(0,$AK$14+$AL$14-$AM$14-$AN$14),2)</f>
        <v>7949.87</v>
      </c>
      <c r="AP14">
        <f>$AT$13</f>
        <v>10727.18</v>
      </c>
      <c r="AQ14">
        <f>ROUND(IF($AP$14&lt;=0,0,$AP$14*$AP$3/12),2)</f>
        <v>62.49</v>
      </c>
      <c r="AR14">
        <f>ROUND(IF($AP$14&lt;=0,0,MIN($AP$4,$AP$14+$AQ$14)),2)</f>
        <v>347.0</v>
      </c>
      <c r="AS14">
        <f>ROUND(IF($AP$14&lt;=0,0,MIN(MAX(0,$AP$14+$AQ$14-$AR$14),MAX(0,$F$14-$J$14-$O$14-$T$14-$Y$14-$AD$14-$AI$14-$AN$14))),2)</f>
        <v>0.0</v>
      </c>
      <c r="AT14">
        <f>ROUND(MAX(0,$AP$14+$AQ$14-$AR$14-$AS$14),2)</f>
        <v>10442.67</v>
      </c>
      <c r="AU14">
        <f>$AY$13</f>
        <v>7192.75</v>
      </c>
      <c r="AV14">
        <f>ROUND(IF($AU$14&lt;=0,0,$AU$14*$AU$3/12),2)</f>
        <v>32.97</v>
      </c>
      <c r="AW14">
        <f>ROUND(IF($AU$14&lt;=0,0,MIN($AU$4,$AU$14+$AV$14)),2)</f>
        <v>85.0</v>
      </c>
      <c r="AX14">
        <f>ROUND(IF($AU$14&lt;=0,0,MIN(MAX(0,$AU$14+$AV$14-$AW$14),MAX(0,$F$14-$J$14-$O$14-$T$14-$Y$14-$AD$14-$AI$14-$AN$14-$AS$14))),2)</f>
        <v>0.0</v>
      </c>
      <c r="AY14">
        <f>ROUND(MAX(0,$AU$14+$AV$14-$AW$14-$AX$14),2)</f>
        <v>7140.72</v>
      </c>
      <c r="AZ14">
        <f>$BD$13</f>
        <v>150.0</v>
      </c>
      <c r="BA14">
        <f>ROUND(IF($AZ$14&lt;=0,0,$AZ$14*$AZ$3/12),2)</f>
        <v>0.0</v>
      </c>
      <c r="BB14">
        <f>ROUND(IF($AZ$14&lt;=0,0,MIN($AZ$4,$AZ$14+$BA$14)),2)</f>
        <v>50.0</v>
      </c>
      <c r="BC14">
        <f>ROUND(IF($AZ$14&lt;=0,0,MIN(MAX(0,$AZ$14+$BA$14-$BB$14),MAX(0,$F$14-$J$14-$O$14-$T$14-$Y$14-$AD$14-$AI$14-$AN$14-$AS$14-$AX$14))),2)</f>
        <v>0.0</v>
      </c>
      <c r="BD14">
        <f>ROUND(MAX(0,$AZ$14+$BA$14-$BB$14-$BC$14),2)</f>
        <v>100.0</v>
      </c>
    </row>
    <row r="15" spans="1:56">
      <c r="A15">
        <f>ROW()-7</f>
        <v>8</v>
      </c>
      <c r="B15">
        <f>EDATE(StartDate,A15-1)</f>
        <v>46327</v>
      </c>
      <c r="C15">
        <f>ROUND(SUM($G$15,$L$15,$Q$15,$V$15,$AA$15,$AF$15,$AK$15,$AP$15,$AU$15,$AZ$15)-SUM($K$15,$P$15,$U$15,$Z$15,$AE$15,$AJ$15,$AO$15,$AT$15,$AY$15,$BD$15),2)</f>
        <v>1266.91</v>
      </c>
      <c r="D15">
        <f>ROUND(SUM($H$15,$M$15,$R$15,$W$15,$AB$15,$AG$15,$AL$15,$AQ$15,$AV$15,$BA$15),2)</f>
        <v>389.09</v>
      </c>
      <c r="E15">
        <f>ROUND(SUM($K$15,$P$15,$U$15,$Z$15,$AE$15,$AJ$15,$AO$15,$AT$15,$AY$15,$BD$15),2)</f>
        <v>38061.71</v>
      </c>
      <c r="F15">
        <f>ROUND(MAX(MonthlyBudget-SUM($I$15,$N$15,$S$15,$X$15,$AC$15,$AH$15,$AM$15,$AR$15,$AW$15,$BB$15),0),2)</f>
        <v>350.0</v>
      </c>
      <c r="G15">
        <f>$K$14</f>
        <v>2311.09</v>
      </c>
      <c r="H15">
        <f>ROUND(IF($G$15&lt;=0,0,$G$15*$G$3/12),2)</f>
        <v>53.91</v>
      </c>
      <c r="I15">
        <f>ROUND(IF($G$15&lt;=0,0,MIN($G$4,$G$15+$H$15)),2)</f>
        <v>156.0</v>
      </c>
      <c r="J15">
        <f>ROUND(IF($G$15&lt;=0,0,MIN(MAX(0,$G$15+$H$15-$I$15),$F$15)),2)</f>
        <v>350.0</v>
      </c>
      <c r="K15">
        <f>ROUND(MAX(0,$G$15+$H$15-$I$15-$J$15),2)</f>
        <v>1859.0</v>
      </c>
      <c r="L15">
        <f>$P$14</f>
        <v>649.24</v>
      </c>
      <c r="M15">
        <f>ROUND(IF($L$15&lt;=0,0,$L$15*$L$3/12),2)</f>
        <v>14.6</v>
      </c>
      <c r="N15">
        <f>ROUND(IF($L$15&lt;=0,0,MIN($L$4,$L$15+$M$15)),2)</f>
        <v>35.0</v>
      </c>
      <c r="O15">
        <f>ROUND(IF($L$15&lt;=0,0,MIN(MAX(0,$L$15+$M$15-$N$15),MAX(0,$F$15-$J$15))),2)</f>
        <v>0.0</v>
      </c>
      <c r="P15">
        <f>ROUND(MAX(0,$L$15+$M$15-$N$15-$O$15),2)</f>
        <v>628.84</v>
      </c>
      <c r="Q15">
        <f>$U$14</f>
        <v>966.12</v>
      </c>
      <c r="R15">
        <f>ROUND(IF($Q$15&lt;=0,0,$Q$15*$Q$3/12),2)</f>
        <v>19.31</v>
      </c>
      <c r="S15">
        <f>ROUND(IF($Q$15&lt;=0,0,MIN($Q$4,$Q$15+$R$15)),2)</f>
        <v>40.0</v>
      </c>
      <c r="T15">
        <f>ROUND(IF($Q$15&lt;=0,0,MIN(MAX(0,$Q$15+$R$15-$S$15),MAX(0,$F$15-$J$15-$O$15))),2)</f>
        <v>0.0</v>
      </c>
      <c r="U15">
        <f>ROUND(MAX(0,$Q$15+$R$15-$S$15-$T$15),2)</f>
        <v>945.43</v>
      </c>
      <c r="V15">
        <f>$Z$14</f>
        <v>3197.75</v>
      </c>
      <c r="W15">
        <f>ROUND(IF($V$15&lt;=0,0,$V$15*$V$3/12),2)</f>
        <v>58.6</v>
      </c>
      <c r="X15">
        <f>ROUND(IF($V$15&lt;=0,0,MIN($V$4,$V$15+$W$15)),2)</f>
        <v>105.0</v>
      </c>
      <c r="Y15">
        <f>ROUND(IF($V$15&lt;=0,0,MIN(MAX(0,$V$15+$W$15-$X$15),MAX(0,$F$15-$J$15-$O$15-$T$15))),2)</f>
        <v>0.0</v>
      </c>
      <c r="Z15">
        <f>ROUND(MAX(0,$V$15+$W$15-$X$15-$Y$15),2)</f>
        <v>3151.35</v>
      </c>
      <c r="AA15">
        <f>$AE$14</f>
        <v>4254.61</v>
      </c>
      <c r="AB15">
        <f>ROUND(IF($AA$15&lt;=0,0,$AA$15*$AA$3/12),2)</f>
        <v>53.15</v>
      </c>
      <c r="AC15">
        <f>ROUND(IF($AA$15&lt;=0,0,MIN($AA$4,$AA$15+$AB$15)),2)</f>
        <v>135.0</v>
      </c>
      <c r="AD15">
        <f>ROUND(IF($AA$15&lt;=0,0,MIN(MAX(0,$AA$15+$AB$15-$AC$15),MAX(0,$F$15-$J$15-$O$15-$T$15-$Y$15))),2)</f>
        <v>0.0</v>
      </c>
      <c r="AE15">
        <f>ROUND(MAX(0,$AA$15+$AB$15-$AC$15-$AD$15),2)</f>
        <v>4172.76</v>
      </c>
      <c r="AF15">
        <f>$AJ$14</f>
        <v>2316.55</v>
      </c>
      <c r="AG15">
        <f>ROUND(IF($AF$15&lt;=0,0,$AF$15*$AF$3/12),2)</f>
        <v>23.15</v>
      </c>
      <c r="AH15">
        <f>ROUND(IF($AF$15&lt;=0,0,MIN($AF$4,$AF$15+$AG$15)),2)</f>
        <v>95.0</v>
      </c>
      <c r="AI15">
        <f>ROUND(IF($AF$15&lt;=0,0,MIN(MAX(0,$AF$15+$AG$15-$AH$15),MAX(0,$F$15-$J$15-$O$15-$T$15-$Y$15-$AD$15))),2)</f>
        <v>0.0</v>
      </c>
      <c r="AJ15">
        <f>ROUND(MAX(0,$AF$15+$AG$15-$AH$15-$AI$15),2)</f>
        <v>2244.7</v>
      </c>
      <c r="AK15">
        <f>$AO$14</f>
        <v>7949.87</v>
      </c>
      <c r="AL15">
        <f>ROUND(IF($AK$15&lt;=0,0,$AK$15*$AK$3/12),2)</f>
        <v>72.81</v>
      </c>
      <c r="AM15">
        <f>ROUND(IF($AK$15&lt;=0,0,MIN($AK$4,$AK$15+$AL$15)),2)</f>
        <v>258.0</v>
      </c>
      <c r="AN15">
        <f>ROUND(IF($AK$15&lt;=0,0,MIN(MAX(0,$AK$15+$AL$15-$AM$15),MAX(0,$F$15-$J$15-$O$15-$T$15-$Y$15-$AD$15-$AI$15))),2)</f>
        <v>0.0</v>
      </c>
      <c r="AO15">
        <f>ROUND(MAX(0,$AK$15+$AL$15-$AM$15-$AN$15),2)</f>
        <v>7764.68</v>
      </c>
      <c r="AP15">
        <f>$AT$14</f>
        <v>10442.67</v>
      </c>
      <c r="AQ15">
        <f>ROUND(IF($AP$15&lt;=0,0,$AP$15*$AP$3/12),2)</f>
        <v>60.83</v>
      </c>
      <c r="AR15">
        <f>ROUND(IF($AP$15&lt;=0,0,MIN($AP$4,$AP$15+$AQ$15)),2)</f>
        <v>347.0</v>
      </c>
      <c r="AS15">
        <f>ROUND(IF($AP$15&lt;=0,0,MIN(MAX(0,$AP$15+$AQ$15-$AR$15),MAX(0,$F$15-$J$15-$O$15-$T$15-$Y$15-$AD$15-$AI$15-$AN$15))),2)</f>
        <v>0.0</v>
      </c>
      <c r="AT15">
        <f>ROUND(MAX(0,$AP$15+$AQ$15-$AR$15-$AS$15),2)</f>
        <v>10156.5</v>
      </c>
      <c r="AU15">
        <f>$AY$14</f>
        <v>7140.72</v>
      </c>
      <c r="AV15">
        <f>ROUND(IF($AU$15&lt;=0,0,$AU$15*$AU$3/12),2)</f>
        <v>32.73</v>
      </c>
      <c r="AW15">
        <f>ROUND(IF($AU$15&lt;=0,0,MIN($AU$4,$AU$15+$AV$15)),2)</f>
        <v>85.0</v>
      </c>
      <c r="AX15">
        <f>ROUND(IF($AU$15&lt;=0,0,MIN(MAX(0,$AU$15+$AV$15-$AW$15),MAX(0,$F$15-$J$15-$O$15-$T$15-$Y$15-$AD$15-$AI$15-$AN$15-$AS$15))),2)</f>
        <v>0.0</v>
      </c>
      <c r="AY15">
        <f>ROUND(MAX(0,$AU$15+$AV$15-$AW$15-$AX$15),2)</f>
        <v>7088.45</v>
      </c>
      <c r="AZ15">
        <f>$BD$14</f>
        <v>100.0</v>
      </c>
      <c r="BA15">
        <f>ROUND(IF($AZ$15&lt;=0,0,$AZ$15*$AZ$3/12),2)</f>
        <v>0.0</v>
      </c>
      <c r="BB15">
        <f>ROUND(IF($AZ$15&lt;=0,0,MIN($AZ$4,$AZ$15+$BA$15)),2)</f>
        <v>50.0</v>
      </c>
      <c r="BC15">
        <f>ROUND(IF($AZ$15&lt;=0,0,MIN(MAX(0,$AZ$15+$BA$15-$BB$15),MAX(0,$F$15-$J$15-$O$15-$T$15-$Y$15-$AD$15-$AI$15-$AN$15-$AS$15-$AX$15))),2)</f>
        <v>0.0</v>
      </c>
      <c r="BD15">
        <f>ROUND(MAX(0,$AZ$15+$BA$15-$BB$15-$BC$15),2)</f>
        <v>50.0</v>
      </c>
    </row>
    <row r="16" spans="1:56">
      <c r="A16">
        <f>ROW()-7</f>
        <v>9</v>
      </c>
      <c r="B16">
        <f>EDATE(StartDate,A16-1)</f>
        <v>46357</v>
      </c>
      <c r="C16">
        <f>ROUND(SUM($G$16,$L$16,$Q$16,$V$16,$AA$16,$AF$16,$AK$16,$AP$16,$AU$16,$AZ$16)-SUM($K$16,$P$16,$U$16,$Z$16,$AE$16,$AJ$16,$AO$16,$AT$16,$AY$16,$BD$16),2)</f>
        <v>1284.54</v>
      </c>
      <c r="D16">
        <f>ROUND(SUM($H$16,$M$16,$R$16,$W$16,$AB$16,$AG$16,$AL$16,$AQ$16,$AV$16,$BA$16),2)</f>
        <v>371.46</v>
      </c>
      <c r="E16">
        <f>ROUND(SUM($K$16,$P$16,$U$16,$Z$16,$AE$16,$AJ$16,$AO$16,$AT$16,$AY$16,$BD$16),2)</f>
        <v>36777.17</v>
      </c>
      <c r="F16">
        <f>ROUND(MAX(MonthlyBudget-SUM($I$16,$N$16,$S$16,$X$16,$AC$16,$AH$16,$AM$16,$AR$16,$AW$16,$BB$16),0),2)</f>
        <v>350.0</v>
      </c>
      <c r="G16">
        <f>$K$15</f>
        <v>1859.0</v>
      </c>
      <c r="H16">
        <f>ROUND(IF($G$16&lt;=0,0,$G$16*$G$3/12),2)</f>
        <v>43.36</v>
      </c>
      <c r="I16">
        <f>ROUND(IF($G$16&lt;=0,0,MIN($G$4,$G$16+$H$16)),2)</f>
        <v>156.0</v>
      </c>
      <c r="J16">
        <f>ROUND(IF($G$16&lt;=0,0,MIN(MAX(0,$G$16+$H$16-$I$16),$F$16)),2)</f>
        <v>350.0</v>
      </c>
      <c r="K16">
        <f>ROUND(MAX(0,$G$16+$H$16-$I$16-$J$16),2)</f>
        <v>1396.36</v>
      </c>
      <c r="L16">
        <f>$P$15</f>
        <v>628.84</v>
      </c>
      <c r="M16">
        <f>ROUND(IF($L$16&lt;=0,0,$L$16*$L$3/12),2)</f>
        <v>14.14</v>
      </c>
      <c r="N16">
        <f>ROUND(IF($L$16&lt;=0,0,MIN($L$4,$L$16+$M$16)),2)</f>
        <v>35.0</v>
      </c>
      <c r="O16">
        <f>ROUND(IF($L$16&lt;=0,0,MIN(MAX(0,$L$16+$M$16-$N$16),MAX(0,$F$16-$J$16))),2)</f>
        <v>0.0</v>
      </c>
      <c r="P16">
        <f>ROUND(MAX(0,$L$16+$M$16-$N$16-$O$16),2)</f>
        <v>607.98</v>
      </c>
      <c r="Q16">
        <f>$U$15</f>
        <v>945.43</v>
      </c>
      <c r="R16">
        <f>ROUND(IF($Q$16&lt;=0,0,$Q$16*$Q$3/12),2)</f>
        <v>18.9</v>
      </c>
      <c r="S16">
        <f>ROUND(IF($Q$16&lt;=0,0,MIN($Q$4,$Q$16+$R$16)),2)</f>
        <v>40.0</v>
      </c>
      <c r="T16">
        <f>ROUND(IF($Q$16&lt;=0,0,MIN(MAX(0,$Q$16+$R$16-$S$16),MAX(0,$F$16-$J$16-$O$16))),2)</f>
        <v>0.0</v>
      </c>
      <c r="U16">
        <f>ROUND(MAX(0,$Q$16+$R$16-$S$16-$T$16),2)</f>
        <v>924.33</v>
      </c>
      <c r="V16">
        <f>$Z$15</f>
        <v>3151.35</v>
      </c>
      <c r="W16">
        <f>ROUND(IF($V$16&lt;=0,0,$V$16*$V$3/12),2)</f>
        <v>57.75</v>
      </c>
      <c r="X16">
        <f>ROUND(IF($V$16&lt;=0,0,MIN($V$4,$V$16+$W$16)),2)</f>
        <v>105.0</v>
      </c>
      <c r="Y16">
        <f>ROUND(IF($V$16&lt;=0,0,MIN(MAX(0,$V$16+$W$16-$X$16),MAX(0,$F$16-$J$16-$O$16-$T$16))),2)</f>
        <v>0.0</v>
      </c>
      <c r="Z16">
        <f>ROUND(MAX(0,$V$16+$W$16-$X$16-$Y$16),2)</f>
        <v>3104.1</v>
      </c>
      <c r="AA16">
        <f>$AE$15</f>
        <v>4172.76</v>
      </c>
      <c r="AB16">
        <f>ROUND(IF($AA$16&lt;=0,0,$AA$16*$AA$3/12),2)</f>
        <v>52.12</v>
      </c>
      <c r="AC16">
        <f>ROUND(IF($AA$16&lt;=0,0,MIN($AA$4,$AA$16+$AB$16)),2)</f>
        <v>135.0</v>
      </c>
      <c r="AD16">
        <f>ROUND(IF($AA$16&lt;=0,0,MIN(MAX(0,$AA$16+$AB$16-$AC$16),MAX(0,$F$16-$J$16-$O$16-$T$16-$Y$16))),2)</f>
        <v>0.0</v>
      </c>
      <c r="AE16">
        <f>ROUND(MAX(0,$AA$16+$AB$16-$AC$16-$AD$16),2)</f>
        <v>4089.88</v>
      </c>
      <c r="AF16">
        <f>$AJ$15</f>
        <v>2244.7</v>
      </c>
      <c r="AG16">
        <f>ROUND(IF($AF$16&lt;=0,0,$AF$16*$AF$3/12),2)</f>
        <v>22.43</v>
      </c>
      <c r="AH16">
        <f>ROUND(IF($AF$16&lt;=0,0,MIN($AF$4,$AF$16+$AG$16)),2)</f>
        <v>95.0</v>
      </c>
      <c r="AI16">
        <f>ROUND(IF($AF$16&lt;=0,0,MIN(MAX(0,$AF$16+$AG$16-$AH$16),MAX(0,$F$16-$J$16-$O$16-$T$16-$Y$16-$AD$16))),2)</f>
        <v>0.0</v>
      </c>
      <c r="AJ16">
        <f>ROUND(MAX(0,$AF$16+$AG$16-$AH$16-$AI$16),2)</f>
        <v>2172.13</v>
      </c>
      <c r="AK16">
        <f>$AO$15</f>
        <v>7764.68</v>
      </c>
      <c r="AL16">
        <f>ROUND(IF($AK$16&lt;=0,0,$AK$16*$AK$3/12),2)</f>
        <v>71.11</v>
      </c>
      <c r="AM16">
        <f>ROUND(IF($AK$16&lt;=0,0,MIN($AK$4,$AK$16+$AL$16)),2)</f>
        <v>258.0</v>
      </c>
      <c r="AN16">
        <f>ROUND(IF($AK$16&lt;=0,0,MIN(MAX(0,$AK$16+$AL$16-$AM$16),MAX(0,$F$16-$J$16-$O$16-$T$16-$Y$16-$AD$16-$AI$16))),2)</f>
        <v>0.0</v>
      </c>
      <c r="AO16">
        <f>ROUND(MAX(0,$AK$16+$AL$16-$AM$16-$AN$16),2)</f>
        <v>7577.79</v>
      </c>
      <c r="AP16">
        <f>$AT$15</f>
        <v>10156.5</v>
      </c>
      <c r="AQ16">
        <f>ROUND(IF($AP$16&lt;=0,0,$AP$16*$AP$3/12),2)</f>
        <v>59.16</v>
      </c>
      <c r="AR16">
        <f>ROUND(IF($AP$16&lt;=0,0,MIN($AP$4,$AP$16+$AQ$16)),2)</f>
        <v>347.0</v>
      </c>
      <c r="AS16">
        <f>ROUND(IF($AP$16&lt;=0,0,MIN(MAX(0,$AP$16+$AQ$16-$AR$16),MAX(0,$F$16-$J$16-$O$16-$T$16-$Y$16-$AD$16-$AI$16-$AN$16))),2)</f>
        <v>0.0</v>
      </c>
      <c r="AT16">
        <f>ROUND(MAX(0,$AP$16+$AQ$16-$AR$16-$AS$16),2)</f>
        <v>9868.66</v>
      </c>
      <c r="AU16">
        <f>$AY$15</f>
        <v>7088.45</v>
      </c>
      <c r="AV16">
        <f>ROUND(IF($AU$16&lt;=0,0,$AU$16*$AU$3/12),2)</f>
        <v>32.49</v>
      </c>
      <c r="AW16">
        <f>ROUND(IF($AU$16&lt;=0,0,MIN($AU$4,$AU$16+$AV$16)),2)</f>
        <v>85.0</v>
      </c>
      <c r="AX16">
        <f>ROUND(IF($AU$16&lt;=0,0,MIN(MAX(0,$AU$16+$AV$16-$AW$16),MAX(0,$F$16-$J$16-$O$16-$T$16-$Y$16-$AD$16-$AI$16-$AN$16-$AS$16))),2)</f>
        <v>0.0</v>
      </c>
      <c r="AY16">
        <f>ROUND(MAX(0,$AU$16+$AV$16-$AW$16-$AX$16),2)</f>
        <v>7035.94</v>
      </c>
      <c r="AZ16">
        <f>$BD$15</f>
        <v>50.0</v>
      </c>
      <c r="BA16">
        <f>ROUND(IF($AZ$16&lt;=0,0,$AZ$16*$AZ$3/12),2)</f>
        <v>0.0</v>
      </c>
      <c r="BB16">
        <f>ROUND(IF($AZ$16&lt;=0,0,MIN($AZ$4,$AZ$16+$BA$16)),2)</f>
        <v>50.0</v>
      </c>
      <c r="BC16">
        <f>ROUND(IF($AZ$16&lt;=0,0,MIN(MAX(0,$AZ$16+$BA$16-$BB$16),MAX(0,$F$16-$J$16-$O$16-$T$16-$Y$16-$AD$16-$AI$16-$AN$16-$AS$16-$AX$16))),2)</f>
        <v>0.0</v>
      </c>
      <c r="BD16">
        <f>ROUND(MAX(0,$AZ$16+$BA$16-$BB$16-$BC$16),2)</f>
        <v>0.0</v>
      </c>
    </row>
    <row r="17" spans="1:56">
      <c r="A17">
        <f>ROW()-7</f>
        <v>10</v>
      </c>
      <c r="B17">
        <f>EDATE(StartDate,A17-1)</f>
        <v>46388</v>
      </c>
      <c r="C17">
        <f>ROUND(SUM($G$17,$L$17,$Q$17,$V$17,$AA$17,$AF$17,$AK$17,$AP$17,$AU$17,$AZ$17)-SUM($K$17,$P$17,$U$17,$Z$17,$AE$17,$AJ$17,$AO$17,$AT$17,$AY$17,$BD$17),2)</f>
        <v>1302.48</v>
      </c>
      <c r="D17">
        <f>ROUND(SUM($H$17,$M$17,$R$17,$W$17,$AB$17,$AG$17,$AL$17,$AQ$17,$AV$17,$BA$17),2)</f>
        <v>353.52</v>
      </c>
      <c r="E17">
        <f>ROUND(SUM($K$17,$P$17,$U$17,$Z$17,$AE$17,$AJ$17,$AO$17,$AT$17,$AY$17,$BD$17),2)</f>
        <v>35474.69</v>
      </c>
      <c r="F17">
        <f>ROUND(MAX(MonthlyBudget-SUM($I$17,$N$17,$S$17,$X$17,$AC$17,$AH$17,$AM$17,$AR$17,$AW$17,$BB$17),0),2)</f>
        <v>400.0</v>
      </c>
      <c r="G17">
        <f>$K$16</f>
        <v>1396.36</v>
      </c>
      <c r="H17">
        <f>ROUND(IF($G$17&lt;=0,0,$G$17*$G$3/12),2)</f>
        <v>32.57</v>
      </c>
      <c r="I17">
        <f>ROUND(IF($G$17&lt;=0,0,MIN($G$4,$G$17+$H$17)),2)</f>
        <v>156.0</v>
      </c>
      <c r="J17">
        <f>ROUND(IF($G$17&lt;=0,0,MIN(MAX(0,$G$17+$H$17-$I$17),$F$17)),2)</f>
        <v>400.0</v>
      </c>
      <c r="K17">
        <f>ROUND(MAX(0,$G$17+$H$17-$I$17-$J$17),2)</f>
        <v>872.93</v>
      </c>
      <c r="L17">
        <f>$P$16</f>
        <v>607.98</v>
      </c>
      <c r="M17">
        <f>ROUND(IF($L$17&lt;=0,0,$L$17*$L$3/12),2)</f>
        <v>13.67</v>
      </c>
      <c r="N17">
        <f>ROUND(IF($L$17&lt;=0,0,MIN($L$4,$L$17+$M$17)),2)</f>
        <v>35.0</v>
      </c>
      <c r="O17">
        <f>ROUND(IF($L$17&lt;=0,0,MIN(MAX(0,$L$17+$M$17-$N$17),MAX(0,$F$17-$J$17))),2)</f>
        <v>0.0</v>
      </c>
      <c r="P17">
        <f>ROUND(MAX(0,$L$17+$M$17-$N$17-$O$17),2)</f>
        <v>586.65</v>
      </c>
      <c r="Q17">
        <f>$U$16</f>
        <v>924.33</v>
      </c>
      <c r="R17">
        <f>ROUND(IF($Q$17&lt;=0,0,$Q$17*$Q$3/12),2)</f>
        <v>18.48</v>
      </c>
      <c r="S17">
        <f>ROUND(IF($Q$17&lt;=0,0,MIN($Q$4,$Q$17+$R$17)),2)</f>
        <v>40.0</v>
      </c>
      <c r="T17">
        <f>ROUND(IF($Q$17&lt;=0,0,MIN(MAX(0,$Q$17+$R$17-$S$17),MAX(0,$F$17-$J$17-$O$17))),2)</f>
        <v>0.0</v>
      </c>
      <c r="U17">
        <f>ROUND(MAX(0,$Q$17+$R$17-$S$17-$T$17),2)</f>
        <v>902.81</v>
      </c>
      <c r="V17">
        <f>$Z$16</f>
        <v>3104.1</v>
      </c>
      <c r="W17">
        <f>ROUND(IF($V$17&lt;=0,0,$V$17*$V$3/12),2)</f>
        <v>56.88</v>
      </c>
      <c r="X17">
        <f>ROUND(IF($V$17&lt;=0,0,MIN($V$4,$V$17+$W$17)),2)</f>
        <v>105.0</v>
      </c>
      <c r="Y17">
        <f>ROUND(IF($V$17&lt;=0,0,MIN(MAX(0,$V$17+$W$17-$X$17),MAX(0,$F$17-$J$17-$O$17-$T$17))),2)</f>
        <v>0.0</v>
      </c>
      <c r="Z17">
        <f>ROUND(MAX(0,$V$17+$W$17-$X$17-$Y$17),2)</f>
        <v>3055.98</v>
      </c>
      <c r="AA17">
        <f>$AE$16</f>
        <v>4089.88</v>
      </c>
      <c r="AB17">
        <f>ROUND(IF($AA$17&lt;=0,0,$AA$17*$AA$3/12),2)</f>
        <v>51.09</v>
      </c>
      <c r="AC17">
        <f>ROUND(IF($AA$17&lt;=0,0,MIN($AA$4,$AA$17+$AB$17)),2)</f>
        <v>135.0</v>
      </c>
      <c r="AD17">
        <f>ROUND(IF($AA$17&lt;=0,0,MIN(MAX(0,$AA$17+$AB$17-$AC$17),MAX(0,$F$17-$J$17-$O$17-$T$17-$Y$17))),2)</f>
        <v>0.0</v>
      </c>
      <c r="AE17">
        <f>ROUND(MAX(0,$AA$17+$AB$17-$AC$17-$AD$17),2)</f>
        <v>4005.97</v>
      </c>
      <c r="AF17">
        <f>$AJ$16</f>
        <v>2172.13</v>
      </c>
      <c r="AG17">
        <f>ROUND(IF($AF$17&lt;=0,0,$AF$17*$AF$3/12),2)</f>
        <v>21.7</v>
      </c>
      <c r="AH17">
        <f>ROUND(IF($AF$17&lt;=0,0,MIN($AF$4,$AF$17+$AG$17)),2)</f>
        <v>95.0</v>
      </c>
      <c r="AI17">
        <f>ROUND(IF($AF$17&lt;=0,0,MIN(MAX(0,$AF$17+$AG$17-$AH$17),MAX(0,$F$17-$J$17-$O$17-$T$17-$Y$17-$AD$17))),2)</f>
        <v>0.0</v>
      </c>
      <c r="AJ17">
        <f>ROUND(MAX(0,$AF$17+$AG$17-$AH$17-$AI$17),2)</f>
        <v>2098.83</v>
      </c>
      <c r="AK17">
        <f>$AO$16</f>
        <v>7577.79</v>
      </c>
      <c r="AL17">
        <f>ROUND(IF($AK$17&lt;=0,0,$AK$17*$AK$3/12),2)</f>
        <v>69.4</v>
      </c>
      <c r="AM17">
        <f>ROUND(IF($AK$17&lt;=0,0,MIN($AK$4,$AK$17+$AL$17)),2)</f>
        <v>258.0</v>
      </c>
      <c r="AN17">
        <f>ROUND(IF($AK$17&lt;=0,0,MIN(MAX(0,$AK$17+$AL$17-$AM$17),MAX(0,$F$17-$J$17-$O$17-$T$17-$Y$17-$AD$17-$AI$17))),2)</f>
        <v>0.0</v>
      </c>
      <c r="AO17">
        <f>ROUND(MAX(0,$AK$17+$AL$17-$AM$17-$AN$17),2)</f>
        <v>7389.19</v>
      </c>
      <c r="AP17">
        <f>$AT$16</f>
        <v>9868.66</v>
      </c>
      <c r="AQ17">
        <f>ROUND(IF($AP$17&lt;=0,0,$AP$17*$AP$3/12),2)</f>
        <v>57.48</v>
      </c>
      <c r="AR17">
        <f>ROUND(IF($AP$17&lt;=0,0,MIN($AP$4,$AP$17+$AQ$17)),2)</f>
        <v>347.0</v>
      </c>
      <c r="AS17">
        <f>ROUND(IF($AP$17&lt;=0,0,MIN(MAX(0,$AP$17+$AQ$17-$AR$17),MAX(0,$F$17-$J$17-$O$17-$T$17-$Y$17-$AD$17-$AI$17-$AN$17))),2)</f>
        <v>0.0</v>
      </c>
      <c r="AT17">
        <f>ROUND(MAX(0,$AP$17+$AQ$17-$AR$17-$AS$17),2)</f>
        <v>9579.14</v>
      </c>
      <c r="AU17">
        <f>$AY$16</f>
        <v>7035.94</v>
      </c>
      <c r="AV17">
        <f>ROUND(IF($AU$17&lt;=0,0,$AU$17*$AU$3/12),2)</f>
        <v>32.25</v>
      </c>
      <c r="AW17">
        <f>ROUND(IF($AU$17&lt;=0,0,MIN($AU$4,$AU$17+$AV$17)),2)</f>
        <v>85.0</v>
      </c>
      <c r="AX17">
        <f>ROUND(IF($AU$17&lt;=0,0,MIN(MAX(0,$AU$17+$AV$17-$AW$17),MAX(0,$F$17-$J$17-$O$17-$T$17-$Y$17-$AD$17-$AI$17-$AN$17-$AS$17))),2)</f>
        <v>0.0</v>
      </c>
      <c r="AY17">
        <f>ROUND(MAX(0,$AU$17+$AV$17-$AW$17-$AX$17),2)</f>
        <v>6983.19</v>
      </c>
      <c r="AZ17">
        <f>$BD$16</f>
        <v>0.0</v>
      </c>
      <c r="BA17">
        <f>ROUND(IF($AZ$17&lt;=0,0,$AZ$17*$AZ$3/12),2)</f>
        <v>0.0</v>
      </c>
      <c r="BB17">
        <f>ROUND(IF($AZ$17&lt;=0,0,MIN($AZ$4,$AZ$17+$BA$17)),2)</f>
        <v>0.0</v>
      </c>
      <c r="BC17">
        <f>ROUND(IF($AZ$17&lt;=0,0,MIN(MAX(0,$AZ$17+$BA$17-$BB$17),MAX(0,$F$17-$J$17-$O$17-$T$17-$Y$17-$AD$17-$AI$17-$AN$17-$AS$17-$AX$17))),2)</f>
        <v>0.0</v>
      </c>
      <c r="BD17">
        <f>ROUND(MAX(0,$AZ$17+$BA$17-$BB$17-$BC$17),2)</f>
        <v>0.0</v>
      </c>
    </row>
    <row r="18" spans="1:56">
      <c r="A18">
        <f>ROW()-7</f>
        <v>11</v>
      </c>
      <c r="B18">
        <f>EDATE(StartDate,A18-1)</f>
        <v>46419</v>
      </c>
      <c r="C18">
        <f>ROUND(SUM($G$18,$L$18,$Q$18,$V$18,$AA$18,$AF$18,$AK$18,$AP$18,$AU$18,$AZ$18)-SUM($K$18,$P$18,$U$18,$Z$18,$AE$18,$AJ$18,$AO$18,$AT$18,$AY$18,$BD$18),2)</f>
        <v>1321.91</v>
      </c>
      <c r="D18">
        <f>ROUND(SUM($H$18,$M$18,$R$18,$W$18,$AB$18,$AG$18,$AL$18,$AQ$18,$AV$18,$BA$18),2)</f>
        <v>334.09</v>
      </c>
      <c r="E18">
        <f>ROUND(SUM($K$18,$P$18,$U$18,$Z$18,$AE$18,$AJ$18,$AO$18,$AT$18,$AY$18,$BD$18),2)</f>
        <v>34152.78</v>
      </c>
      <c r="F18">
        <f>ROUND(MAX(MonthlyBudget-SUM($I$18,$N$18,$S$18,$X$18,$AC$18,$AH$18,$AM$18,$AR$18,$AW$18,$BB$18),0),2)</f>
        <v>400.0</v>
      </c>
      <c r="G18">
        <f>$K$17</f>
        <v>872.93</v>
      </c>
      <c r="H18">
        <f>ROUND(IF($G$18&lt;=0,0,$G$18*$G$3/12),2)</f>
        <v>20.36</v>
      </c>
      <c r="I18">
        <f>ROUND(IF($G$18&lt;=0,0,MIN($G$4,$G$18+$H$18)),2)</f>
        <v>156.0</v>
      </c>
      <c r="J18">
        <f>ROUND(IF($G$18&lt;=0,0,MIN(MAX(0,$G$18+$H$18-$I$18),$F$18)),2)</f>
        <v>400.0</v>
      </c>
      <c r="K18">
        <f>ROUND(MAX(0,$G$18+$H$18-$I$18-$J$18),2)</f>
        <v>337.29</v>
      </c>
      <c r="L18">
        <f>$P$17</f>
        <v>586.65</v>
      </c>
      <c r="M18">
        <f>ROUND(IF($L$18&lt;=0,0,$L$18*$L$3/12),2)</f>
        <v>13.19</v>
      </c>
      <c r="N18">
        <f>ROUND(IF($L$18&lt;=0,0,MIN($L$4,$L$18+$M$18)),2)</f>
        <v>35.0</v>
      </c>
      <c r="O18">
        <f>ROUND(IF($L$18&lt;=0,0,MIN(MAX(0,$L$18+$M$18-$N$18),MAX(0,$F$18-$J$18))),2)</f>
        <v>0.0</v>
      </c>
      <c r="P18">
        <f>ROUND(MAX(0,$L$18+$M$18-$N$18-$O$18),2)</f>
        <v>564.84</v>
      </c>
      <c r="Q18">
        <f>$U$17</f>
        <v>902.81</v>
      </c>
      <c r="R18">
        <f>ROUND(IF($Q$18&lt;=0,0,$Q$18*$Q$3/12),2)</f>
        <v>18.05</v>
      </c>
      <c r="S18">
        <f>ROUND(IF($Q$18&lt;=0,0,MIN($Q$4,$Q$18+$R$18)),2)</f>
        <v>40.0</v>
      </c>
      <c r="T18">
        <f>ROUND(IF($Q$18&lt;=0,0,MIN(MAX(0,$Q$18+$R$18-$S$18),MAX(0,$F$18-$J$18-$O$18))),2)</f>
        <v>0.0</v>
      </c>
      <c r="U18">
        <f>ROUND(MAX(0,$Q$18+$R$18-$S$18-$T$18),2)</f>
        <v>880.86</v>
      </c>
      <c r="V18">
        <f>$Z$17</f>
        <v>3055.98</v>
      </c>
      <c r="W18">
        <f>ROUND(IF($V$18&lt;=0,0,$V$18*$V$3/12),2)</f>
        <v>56.0</v>
      </c>
      <c r="X18">
        <f>ROUND(IF($V$18&lt;=0,0,MIN($V$4,$V$18+$W$18)),2)</f>
        <v>105.0</v>
      </c>
      <c r="Y18">
        <f>ROUND(IF($V$18&lt;=0,0,MIN(MAX(0,$V$18+$W$18-$X$18),MAX(0,$F$18-$J$18-$O$18-$T$18))),2)</f>
        <v>0.0</v>
      </c>
      <c r="Z18">
        <f>ROUND(MAX(0,$V$18+$W$18-$X$18-$Y$18),2)</f>
        <v>3006.98</v>
      </c>
      <c r="AA18">
        <f>$AE$17</f>
        <v>4005.97</v>
      </c>
      <c r="AB18">
        <f>ROUND(IF($AA$18&lt;=0,0,$AA$18*$AA$3/12),2)</f>
        <v>50.04</v>
      </c>
      <c r="AC18">
        <f>ROUND(IF($AA$18&lt;=0,0,MIN($AA$4,$AA$18+$AB$18)),2)</f>
        <v>135.0</v>
      </c>
      <c r="AD18">
        <f>ROUND(IF($AA$18&lt;=0,0,MIN(MAX(0,$AA$18+$AB$18-$AC$18),MAX(0,$F$18-$J$18-$O$18-$T$18-$Y$18))),2)</f>
        <v>0.0</v>
      </c>
      <c r="AE18">
        <f>ROUND(MAX(0,$AA$18+$AB$18-$AC$18-$AD$18),2)</f>
        <v>3921.01</v>
      </c>
      <c r="AF18">
        <f>$AJ$17</f>
        <v>2098.83</v>
      </c>
      <c r="AG18">
        <f>ROUND(IF($AF$18&lt;=0,0,$AF$18*$AF$3/12),2)</f>
        <v>20.97</v>
      </c>
      <c r="AH18">
        <f>ROUND(IF($AF$18&lt;=0,0,MIN($AF$4,$AF$18+$AG$18)),2)</f>
        <v>95.0</v>
      </c>
      <c r="AI18">
        <f>ROUND(IF($AF$18&lt;=0,0,MIN(MAX(0,$AF$18+$AG$18-$AH$18),MAX(0,$F$18-$J$18-$O$18-$T$18-$Y$18-$AD$18))),2)</f>
        <v>0.0</v>
      </c>
      <c r="AJ18">
        <f>ROUND(MAX(0,$AF$18+$AG$18-$AH$18-$AI$18),2)</f>
        <v>2024.8</v>
      </c>
      <c r="AK18">
        <f>$AO$17</f>
        <v>7389.19</v>
      </c>
      <c r="AL18">
        <f>ROUND(IF($AK$18&lt;=0,0,$AK$18*$AK$3/12),2)</f>
        <v>67.67</v>
      </c>
      <c r="AM18">
        <f>ROUND(IF($AK$18&lt;=0,0,MIN($AK$4,$AK$18+$AL$18)),2)</f>
        <v>258.0</v>
      </c>
      <c r="AN18">
        <f>ROUND(IF($AK$18&lt;=0,0,MIN(MAX(0,$AK$18+$AL$18-$AM$18),MAX(0,$F$18-$J$18-$O$18-$T$18-$Y$18-$AD$18-$AI$18))),2)</f>
        <v>0.0</v>
      </c>
      <c r="AO18">
        <f>ROUND(MAX(0,$AK$18+$AL$18-$AM$18-$AN$18),2)</f>
        <v>7198.86</v>
      </c>
      <c r="AP18">
        <f>$AT$17</f>
        <v>9579.14</v>
      </c>
      <c r="AQ18">
        <f>ROUND(IF($AP$18&lt;=0,0,$AP$18*$AP$3/12),2)</f>
        <v>55.8</v>
      </c>
      <c r="AR18">
        <f>ROUND(IF($AP$18&lt;=0,0,MIN($AP$4,$AP$18+$AQ$18)),2)</f>
        <v>347.0</v>
      </c>
      <c r="AS18">
        <f>ROUND(IF($AP$18&lt;=0,0,MIN(MAX(0,$AP$18+$AQ$18-$AR$18),MAX(0,$F$18-$J$18-$O$18-$T$18-$Y$18-$AD$18-$AI$18-$AN$18))),2)</f>
        <v>0.0</v>
      </c>
      <c r="AT18">
        <f>ROUND(MAX(0,$AP$18+$AQ$18-$AR$18-$AS$18),2)</f>
        <v>9287.94</v>
      </c>
      <c r="AU18">
        <f>$AY$17</f>
        <v>6983.19</v>
      </c>
      <c r="AV18">
        <f>ROUND(IF($AU$18&lt;=0,0,$AU$18*$AU$3/12),2)</f>
        <v>32.01</v>
      </c>
      <c r="AW18">
        <f>ROUND(IF($AU$18&lt;=0,0,MIN($AU$4,$AU$18+$AV$18)),2)</f>
        <v>85.0</v>
      </c>
      <c r="AX18">
        <f>ROUND(IF($AU$18&lt;=0,0,MIN(MAX(0,$AU$18+$AV$18-$AW$18),MAX(0,$F$18-$J$18-$O$18-$T$18-$Y$18-$AD$18-$AI$18-$AN$18-$AS$18))),2)</f>
        <v>0.0</v>
      </c>
      <c r="AY18">
        <f>ROUND(MAX(0,$AU$18+$AV$18-$AW$18-$AX$18),2)</f>
        <v>6930.2</v>
      </c>
      <c r="AZ18">
        <f>$BD$17</f>
        <v>0.0</v>
      </c>
      <c r="BA18">
        <f>ROUND(IF($AZ$18&lt;=0,0,$AZ$18*$AZ$3/12),2)</f>
        <v>0.0</v>
      </c>
      <c r="BB18">
        <f>ROUND(IF($AZ$18&lt;=0,0,MIN($AZ$4,$AZ$18+$BA$18)),2)</f>
        <v>0.0</v>
      </c>
      <c r="BC18">
        <f>ROUND(IF($AZ$18&lt;=0,0,MIN(MAX(0,$AZ$18+$BA$18-$BB$18),MAX(0,$F$18-$J$18-$O$18-$T$18-$Y$18-$AD$18-$AI$18-$AN$18-$AS$18-$AX$18))),2)</f>
        <v>0.0</v>
      </c>
      <c r="BD18">
        <f>ROUND(MAX(0,$AZ$18+$BA$18-$BB$18-$BC$18),2)</f>
        <v>0.0</v>
      </c>
    </row>
    <row r="19" spans="1:56">
      <c r="A19">
        <f>ROW()-7</f>
        <v>12</v>
      </c>
      <c r="B19">
        <f>EDATE(StartDate,A19-1)</f>
        <v>46447</v>
      </c>
      <c r="C19">
        <f>ROUND(SUM($G$19,$L$19,$Q$19,$V$19,$AA$19,$AF$19,$AK$19,$AP$19,$AU$19,$AZ$19)-SUM($K$19,$P$19,$U$19,$Z$19,$AE$19,$AJ$19,$AO$19,$AT$19,$AY$19,$BD$19),2)</f>
        <v>1341.72</v>
      </c>
      <c r="D19">
        <f>ROUND(SUM($H$19,$M$19,$R$19,$W$19,$AB$19,$AG$19,$AL$19,$AQ$19,$AV$19,$BA$19),2)</f>
        <v>314.28</v>
      </c>
      <c r="E19">
        <f>ROUND(SUM($K$19,$P$19,$U$19,$Z$19,$AE$19,$AJ$19,$AO$19,$AT$19,$AY$19,$BD$19),2)</f>
        <v>32811.06</v>
      </c>
      <c r="F19">
        <f>ROUND(MAX(MonthlyBudget-SUM($I$19,$N$19,$S$19,$X$19,$AC$19,$AH$19,$AM$19,$AR$19,$AW$19,$BB$19),0),2)</f>
        <v>400.0</v>
      </c>
      <c r="G19">
        <f>$K$18</f>
        <v>337.29</v>
      </c>
      <c r="H19">
        <f>ROUND(IF($G$19&lt;=0,0,$G$19*$G$3/12),2)</f>
        <v>7.87</v>
      </c>
      <c r="I19">
        <f>ROUND(IF($G$19&lt;=0,0,MIN($G$4,$G$19+$H$19)),2)</f>
        <v>156.0</v>
      </c>
      <c r="J19">
        <f>ROUND(IF($G$19&lt;=0,0,MIN(MAX(0,$G$19+$H$19-$I$19),$F$19)),2)</f>
        <v>189.16</v>
      </c>
      <c r="K19">
        <f>ROUND(MAX(0,$G$19+$H$19-$I$19-$J$19),2)</f>
        <v>0.0</v>
      </c>
      <c r="L19">
        <f>$P$18</f>
        <v>564.84</v>
      </c>
      <c r="M19">
        <f>ROUND(IF($L$19&lt;=0,0,$L$19*$L$3/12),2)</f>
        <v>12.7</v>
      </c>
      <c r="N19">
        <f>ROUND(IF($L$19&lt;=0,0,MIN($L$4,$L$19+$M$19)),2)</f>
        <v>35.0</v>
      </c>
      <c r="O19">
        <f>ROUND(IF($L$19&lt;=0,0,MIN(MAX(0,$L$19+$M$19-$N$19),MAX(0,$F$19-$J$19))),2)</f>
        <v>210.84</v>
      </c>
      <c r="P19">
        <f>ROUND(MAX(0,$L$19+$M$19-$N$19-$O$19),2)</f>
        <v>331.7</v>
      </c>
      <c r="Q19">
        <f>$U$18</f>
        <v>880.86</v>
      </c>
      <c r="R19">
        <f>ROUND(IF($Q$19&lt;=0,0,$Q$19*$Q$3/12),2)</f>
        <v>17.61</v>
      </c>
      <c r="S19">
        <f>ROUND(IF($Q$19&lt;=0,0,MIN($Q$4,$Q$19+$R$19)),2)</f>
        <v>40.0</v>
      </c>
      <c r="T19">
        <f>ROUND(IF($Q$19&lt;=0,0,MIN(MAX(0,$Q$19+$R$19-$S$19),MAX(0,$F$19-$J$19-$O$19))),2)</f>
        <v>0.0</v>
      </c>
      <c r="U19">
        <f>ROUND(MAX(0,$Q$19+$R$19-$S$19-$T$19),2)</f>
        <v>858.47</v>
      </c>
      <c r="V19">
        <f>$Z$18</f>
        <v>3006.98</v>
      </c>
      <c r="W19">
        <f>ROUND(IF($V$19&lt;=0,0,$V$19*$V$3/12),2)</f>
        <v>55.1</v>
      </c>
      <c r="X19">
        <f>ROUND(IF($V$19&lt;=0,0,MIN($V$4,$V$19+$W$19)),2)</f>
        <v>105.0</v>
      </c>
      <c r="Y19">
        <f>ROUND(IF($V$19&lt;=0,0,MIN(MAX(0,$V$19+$W$19-$X$19),MAX(0,$F$19-$J$19-$O$19-$T$19))),2)</f>
        <v>0.0</v>
      </c>
      <c r="Z19">
        <f>ROUND(MAX(0,$V$19+$W$19-$X$19-$Y$19),2)</f>
        <v>2957.08</v>
      </c>
      <c r="AA19">
        <f>$AE$18</f>
        <v>3921.01</v>
      </c>
      <c r="AB19">
        <f>ROUND(IF($AA$19&lt;=0,0,$AA$19*$AA$3/12),2)</f>
        <v>48.98</v>
      </c>
      <c r="AC19">
        <f>ROUND(IF($AA$19&lt;=0,0,MIN($AA$4,$AA$19+$AB$19)),2)</f>
        <v>135.0</v>
      </c>
      <c r="AD19">
        <f>ROUND(IF($AA$19&lt;=0,0,MIN(MAX(0,$AA$19+$AB$19-$AC$19),MAX(0,$F$19-$J$19-$O$19-$T$19-$Y$19))),2)</f>
        <v>0.0</v>
      </c>
      <c r="AE19">
        <f>ROUND(MAX(0,$AA$19+$AB$19-$AC$19-$AD$19),2)</f>
        <v>3834.99</v>
      </c>
      <c r="AF19">
        <f>$AJ$18</f>
        <v>2024.8</v>
      </c>
      <c r="AG19">
        <f>ROUND(IF($AF$19&lt;=0,0,$AF$19*$AF$3/12),2)</f>
        <v>20.23</v>
      </c>
      <c r="AH19">
        <f>ROUND(IF($AF$19&lt;=0,0,MIN($AF$4,$AF$19+$AG$19)),2)</f>
        <v>95.0</v>
      </c>
      <c r="AI19">
        <f>ROUND(IF($AF$19&lt;=0,0,MIN(MAX(0,$AF$19+$AG$19-$AH$19),MAX(0,$F$19-$J$19-$O$19-$T$19-$Y$19-$AD$19))),2)</f>
        <v>0.0</v>
      </c>
      <c r="AJ19">
        <f>ROUND(MAX(0,$AF$19+$AG$19-$AH$19-$AI$19),2)</f>
        <v>1950.03</v>
      </c>
      <c r="AK19">
        <f>$AO$18</f>
        <v>7198.86</v>
      </c>
      <c r="AL19">
        <f>ROUND(IF($AK$19&lt;=0,0,$AK$19*$AK$3/12),2)</f>
        <v>65.93</v>
      </c>
      <c r="AM19">
        <f>ROUND(IF($AK$19&lt;=0,0,MIN($AK$4,$AK$19+$AL$19)),2)</f>
        <v>258.0</v>
      </c>
      <c r="AN19">
        <f>ROUND(IF($AK$19&lt;=0,0,MIN(MAX(0,$AK$19+$AL$19-$AM$19),MAX(0,$F$19-$J$19-$O$19-$T$19-$Y$19-$AD$19-$AI$19))),2)</f>
        <v>0.0</v>
      </c>
      <c r="AO19">
        <f>ROUND(MAX(0,$AK$19+$AL$19-$AM$19-$AN$19),2)</f>
        <v>7006.79</v>
      </c>
      <c r="AP19">
        <f>$AT$18</f>
        <v>9287.94</v>
      </c>
      <c r="AQ19">
        <f>ROUND(IF($AP$19&lt;=0,0,$AP$19*$AP$3/12),2)</f>
        <v>54.1</v>
      </c>
      <c r="AR19">
        <f>ROUND(IF($AP$19&lt;=0,0,MIN($AP$4,$AP$19+$AQ$19)),2)</f>
        <v>347.0</v>
      </c>
      <c r="AS19">
        <f>ROUND(IF($AP$19&lt;=0,0,MIN(MAX(0,$AP$19+$AQ$19-$AR$19),MAX(0,$F$19-$J$19-$O$19-$T$19-$Y$19-$AD$19-$AI$19-$AN$19))),2)</f>
        <v>0.0</v>
      </c>
      <c r="AT19">
        <f>ROUND(MAX(0,$AP$19+$AQ$19-$AR$19-$AS$19),2)</f>
        <v>8995.04</v>
      </c>
      <c r="AU19">
        <f>$AY$18</f>
        <v>6930.2</v>
      </c>
      <c r="AV19">
        <f>ROUND(IF($AU$19&lt;=0,0,$AU$19*$AU$3/12),2)</f>
        <v>31.76</v>
      </c>
      <c r="AW19">
        <f>ROUND(IF($AU$19&lt;=0,0,MIN($AU$4,$AU$19+$AV$19)),2)</f>
        <v>85.0</v>
      </c>
      <c r="AX19">
        <f>ROUND(IF($AU$19&lt;=0,0,MIN(MAX(0,$AU$19+$AV$19-$AW$19),MAX(0,$F$19-$J$19-$O$19-$T$19-$Y$19-$AD$19-$AI$19-$AN$19-$AS$19))),2)</f>
        <v>0.0</v>
      </c>
      <c r="AY19">
        <f>ROUND(MAX(0,$AU$19+$AV$19-$AW$19-$AX$19),2)</f>
        <v>6876.96</v>
      </c>
      <c r="AZ19">
        <f>$BD$18</f>
        <v>0.0</v>
      </c>
      <c r="BA19">
        <f>ROUND(IF($AZ$19&lt;=0,0,$AZ$19*$AZ$3/12),2)</f>
        <v>0.0</v>
      </c>
      <c r="BB19">
        <f>ROUND(IF($AZ$19&lt;=0,0,MIN($AZ$4,$AZ$19+$BA$19)),2)</f>
        <v>0.0</v>
      </c>
      <c r="BC19">
        <f>ROUND(IF($AZ$19&lt;=0,0,MIN(MAX(0,$AZ$19+$BA$19-$BB$19),MAX(0,$F$19-$J$19-$O$19-$T$19-$Y$19-$AD$19-$AI$19-$AN$19-$AS$19-$AX$19))),2)</f>
        <v>0.0</v>
      </c>
      <c r="BD19">
        <f>ROUND(MAX(0,$AZ$19+$BA$19-$BB$19-$BC$19),2)</f>
        <v>0.0</v>
      </c>
    </row>
    <row r="20" spans="1:56">
      <c r="A20">
        <f>ROW()-7</f>
        <v>13</v>
      </c>
      <c r="B20">
        <f>EDATE(StartDate,A20-1)</f>
        <v>46478</v>
      </c>
      <c r="C20">
        <f>ROUND(SUM($G$20,$L$20,$Q$20,$V$20,$AA$20,$AF$20,$AK$20,$AP$20,$AU$20,$AZ$20)-SUM($K$20,$P$20,$U$20,$Z$20,$AE$20,$AJ$20,$AO$20,$AT$20,$AY$20,$BD$20),2)</f>
        <v>1361.71</v>
      </c>
      <c r="D20">
        <f>ROUND(SUM($H$20,$M$20,$R$20,$W$20,$AB$20,$AG$20,$AL$20,$AQ$20,$AV$20,$BA$20),2)</f>
        <v>294.29</v>
      </c>
      <c r="E20">
        <f>ROUND(SUM($K$20,$P$20,$U$20,$Z$20,$AE$20,$AJ$20,$AO$20,$AT$20,$AY$20,$BD$20),2)</f>
        <v>31449.35</v>
      </c>
      <c r="F20">
        <f>ROUND(MAX(MonthlyBudget-SUM($I$20,$N$20,$S$20,$X$20,$AC$20,$AH$20,$AM$20,$AR$20,$AW$20,$BB$20),0),2)</f>
        <v>556.0</v>
      </c>
      <c r="G20">
        <f>$K$19</f>
        <v>0.0</v>
      </c>
      <c r="H20">
        <f>ROUND(IF($G$20&lt;=0,0,$G$20*$G$3/12),2)</f>
        <v>0.0</v>
      </c>
      <c r="I20">
        <f>ROUND(IF($G$20&lt;=0,0,MIN($G$4,$G$20+$H$20)),2)</f>
        <v>0.0</v>
      </c>
      <c r="J20">
        <f>ROUND(IF($G$20&lt;=0,0,MIN(MAX(0,$G$20+$H$20-$I$20),$F$20)),2)</f>
        <v>0.0</v>
      </c>
      <c r="K20">
        <f>ROUND(MAX(0,$G$20+$H$20-$I$20-$J$20),2)</f>
        <v>0.0</v>
      </c>
      <c r="L20">
        <f>$P$19</f>
        <v>331.7</v>
      </c>
      <c r="M20">
        <f>ROUND(IF($L$20&lt;=0,0,$L$20*$L$3/12),2)</f>
        <v>7.46</v>
      </c>
      <c r="N20">
        <f>ROUND(IF($L$20&lt;=0,0,MIN($L$4,$L$20+$M$20)),2)</f>
        <v>35.0</v>
      </c>
      <c r="O20">
        <f>ROUND(IF($L$20&lt;=0,0,MIN(MAX(0,$L$20+$M$20-$N$20),MAX(0,$F$20-$J$20))),2)</f>
        <v>304.16</v>
      </c>
      <c r="P20">
        <f>ROUND(MAX(0,$L$20+$M$20-$N$20-$O$20),2)</f>
        <v>0.0</v>
      </c>
      <c r="Q20">
        <f>$U$19</f>
        <v>858.47</v>
      </c>
      <c r="R20">
        <f>ROUND(IF($Q$20&lt;=0,0,$Q$20*$Q$3/12),2)</f>
        <v>17.16</v>
      </c>
      <c r="S20">
        <f>ROUND(IF($Q$20&lt;=0,0,MIN($Q$4,$Q$20+$R$20)),2)</f>
        <v>40.0</v>
      </c>
      <c r="T20">
        <f>ROUND(IF($Q$20&lt;=0,0,MIN(MAX(0,$Q$20+$R$20-$S$20),MAX(0,$F$20-$J$20-$O$20))),2)</f>
        <v>251.84</v>
      </c>
      <c r="U20">
        <f>ROUND(MAX(0,$Q$20+$R$20-$S$20-$T$20),2)</f>
        <v>583.79</v>
      </c>
      <c r="V20">
        <f>$Z$19</f>
        <v>2957.08</v>
      </c>
      <c r="W20">
        <f>ROUND(IF($V$20&lt;=0,0,$V$20*$V$3/12),2)</f>
        <v>54.19</v>
      </c>
      <c r="X20">
        <f>ROUND(IF($V$20&lt;=0,0,MIN($V$4,$V$20+$W$20)),2)</f>
        <v>105.0</v>
      </c>
      <c r="Y20">
        <f>ROUND(IF($V$20&lt;=0,0,MIN(MAX(0,$V$20+$W$20-$X$20),MAX(0,$F$20-$J$20-$O$20-$T$20))),2)</f>
        <v>0.0</v>
      </c>
      <c r="Z20">
        <f>ROUND(MAX(0,$V$20+$W$20-$X$20-$Y$20),2)</f>
        <v>2906.27</v>
      </c>
      <c r="AA20">
        <f>$AE$19</f>
        <v>3834.99</v>
      </c>
      <c r="AB20">
        <f>ROUND(IF($AA$20&lt;=0,0,$AA$20*$AA$3/12),2)</f>
        <v>47.91</v>
      </c>
      <c r="AC20">
        <f>ROUND(IF($AA$20&lt;=0,0,MIN($AA$4,$AA$20+$AB$20)),2)</f>
        <v>135.0</v>
      </c>
      <c r="AD20">
        <f>ROUND(IF($AA$20&lt;=0,0,MIN(MAX(0,$AA$20+$AB$20-$AC$20),MAX(0,$F$20-$J$20-$O$20-$T$20-$Y$20))),2)</f>
        <v>0.0</v>
      </c>
      <c r="AE20">
        <f>ROUND(MAX(0,$AA$20+$AB$20-$AC$20-$AD$20),2)</f>
        <v>3747.9</v>
      </c>
      <c r="AF20">
        <f>$AJ$19</f>
        <v>1950.03</v>
      </c>
      <c r="AG20">
        <f>ROUND(IF($AF$20&lt;=0,0,$AF$20*$AF$3/12),2)</f>
        <v>19.48</v>
      </c>
      <c r="AH20">
        <f>ROUND(IF($AF$20&lt;=0,0,MIN($AF$4,$AF$20+$AG$20)),2)</f>
        <v>95.0</v>
      </c>
      <c r="AI20">
        <f>ROUND(IF($AF$20&lt;=0,0,MIN(MAX(0,$AF$20+$AG$20-$AH$20),MAX(0,$F$20-$J$20-$O$20-$T$20-$Y$20-$AD$20))),2)</f>
        <v>0.0</v>
      </c>
      <c r="AJ20">
        <f>ROUND(MAX(0,$AF$20+$AG$20-$AH$20-$AI$20),2)</f>
        <v>1874.51</v>
      </c>
      <c r="AK20">
        <f>$AO$19</f>
        <v>7006.79</v>
      </c>
      <c r="AL20">
        <f>ROUND(IF($AK$20&lt;=0,0,$AK$20*$AK$3/12),2)</f>
        <v>64.17</v>
      </c>
      <c r="AM20">
        <f>ROUND(IF($AK$20&lt;=0,0,MIN($AK$4,$AK$20+$AL$20)),2)</f>
        <v>258.0</v>
      </c>
      <c r="AN20">
        <f>ROUND(IF($AK$20&lt;=0,0,MIN(MAX(0,$AK$20+$AL$20-$AM$20),MAX(0,$F$20-$J$20-$O$20-$T$20-$Y$20-$AD$20-$AI$20))),2)</f>
        <v>0.0</v>
      </c>
      <c r="AO20">
        <f>ROUND(MAX(0,$AK$20+$AL$20-$AM$20-$AN$20),2)</f>
        <v>6812.96</v>
      </c>
      <c r="AP20">
        <f>$AT$19</f>
        <v>8995.04</v>
      </c>
      <c r="AQ20">
        <f>ROUND(IF($AP$20&lt;=0,0,$AP$20*$AP$3/12),2)</f>
        <v>52.4</v>
      </c>
      <c r="AR20">
        <f>ROUND(IF($AP$20&lt;=0,0,MIN($AP$4,$AP$20+$AQ$20)),2)</f>
        <v>347.0</v>
      </c>
      <c r="AS20">
        <f>ROUND(IF($AP$20&lt;=0,0,MIN(MAX(0,$AP$20+$AQ$20-$AR$20),MAX(0,$F$20-$J$20-$O$20-$T$20-$Y$20-$AD$20-$AI$20-$AN$20))),2)</f>
        <v>0.0</v>
      </c>
      <c r="AT20">
        <f>ROUND(MAX(0,$AP$20+$AQ$20-$AR$20-$AS$20),2)</f>
        <v>8700.44</v>
      </c>
      <c r="AU20">
        <f>$AY$19</f>
        <v>6876.96</v>
      </c>
      <c r="AV20">
        <f>ROUND(IF($AU$20&lt;=0,0,$AU$20*$AU$3/12),2)</f>
        <v>31.52</v>
      </c>
      <c r="AW20">
        <f>ROUND(IF($AU$20&lt;=0,0,MIN($AU$4,$AU$20+$AV$20)),2)</f>
        <v>85.0</v>
      </c>
      <c r="AX20">
        <f>ROUND(IF($AU$20&lt;=0,0,MIN(MAX(0,$AU$20+$AV$20-$AW$20),MAX(0,$F$20-$J$20-$O$20-$T$20-$Y$20-$AD$20-$AI$20-$AN$20-$AS$20))),2)</f>
        <v>0.0</v>
      </c>
      <c r="AY20">
        <f>ROUND(MAX(0,$AU$20+$AV$20-$AW$20-$AX$20),2)</f>
        <v>6823.48</v>
      </c>
      <c r="AZ20">
        <f>$BD$19</f>
        <v>0.0</v>
      </c>
      <c r="BA20">
        <f>ROUND(IF($AZ$20&lt;=0,0,$AZ$20*$AZ$3/12),2)</f>
        <v>0.0</v>
      </c>
      <c r="BB20">
        <f>ROUND(IF($AZ$20&lt;=0,0,MIN($AZ$4,$AZ$20+$BA$20)),2)</f>
        <v>0.0</v>
      </c>
      <c r="BC20">
        <f>ROUND(IF($AZ$20&lt;=0,0,MIN(MAX(0,$AZ$20+$BA$20-$BB$20),MAX(0,$F$20-$J$20-$O$20-$T$20-$Y$20-$AD$20-$AI$20-$AN$20-$AS$20-$AX$20))),2)</f>
        <v>0.0</v>
      </c>
      <c r="BD20">
        <f>ROUND(MAX(0,$AZ$20+$BA$20-$BB$20-$BC$20),2)</f>
        <v>0.0</v>
      </c>
    </row>
    <row r="21" spans="1:56">
      <c r="A21">
        <f>ROW()-7</f>
        <v>14</v>
      </c>
      <c r="B21">
        <f>EDATE(StartDate,A21-1)</f>
        <v>46508</v>
      </c>
      <c r="C21">
        <f>ROUND(SUM($G$21,$L$21,$Q$21,$V$21,$AA$21,$AF$21,$AK$21,$AP$21,$AU$21,$AZ$21)-SUM($K$21,$P$21,$U$21,$Z$21,$AE$21,$AJ$21,$AO$21,$AT$21,$AY$21,$BD$21),2)</f>
        <v>1381.17</v>
      </c>
      <c r="D21">
        <f>ROUND(SUM($H$21,$M$21,$R$21,$W$21,$AB$21,$AG$21,$AL$21,$AQ$21,$AV$21,$BA$21),2)</f>
        <v>274.83</v>
      </c>
      <c r="E21">
        <f>ROUND(SUM($K$21,$P$21,$U$21,$Z$21,$AE$21,$AJ$21,$AO$21,$AT$21,$AY$21,$BD$21),2)</f>
        <v>30068.18</v>
      </c>
      <c r="F21">
        <f>ROUND(MAX(MonthlyBudget-SUM($I$21,$N$21,$S$21,$X$21,$AC$21,$AH$21,$AM$21,$AR$21,$AW$21,$BB$21),0),2)</f>
        <v>591.0</v>
      </c>
      <c r="G21">
        <f>$K$20</f>
        <v>0.0</v>
      </c>
      <c r="H21">
        <f>ROUND(IF($G$21&lt;=0,0,$G$21*$G$3/12),2)</f>
        <v>0.0</v>
      </c>
      <c r="I21">
        <f>ROUND(IF($G$21&lt;=0,0,MIN($G$4,$G$21+$H$21)),2)</f>
        <v>0.0</v>
      </c>
      <c r="J21">
        <f>ROUND(IF($G$21&lt;=0,0,MIN(MAX(0,$G$21+$H$21-$I$21),$F$21)),2)</f>
        <v>0.0</v>
      </c>
      <c r="K21">
        <f>ROUND(MAX(0,$G$21+$H$21-$I$21-$J$21),2)</f>
        <v>0.0</v>
      </c>
      <c r="L21">
        <f>$P$20</f>
        <v>0.0</v>
      </c>
      <c r="M21">
        <f>ROUND(IF($L$21&lt;=0,0,$L$21*$L$3/12),2)</f>
        <v>0.0</v>
      </c>
      <c r="N21">
        <f>ROUND(IF($L$21&lt;=0,0,MIN($L$4,$L$21+$M$21)),2)</f>
        <v>0.0</v>
      </c>
      <c r="O21">
        <f>ROUND(IF($L$21&lt;=0,0,MIN(MAX(0,$L$21+$M$21-$N$21),MAX(0,$F$21-$J$21))),2)</f>
        <v>0.0</v>
      </c>
      <c r="P21">
        <f>ROUND(MAX(0,$L$21+$M$21-$N$21-$O$21),2)</f>
        <v>0.0</v>
      </c>
      <c r="Q21">
        <f>$U$20</f>
        <v>583.79</v>
      </c>
      <c r="R21">
        <f>ROUND(IF($Q$21&lt;=0,0,$Q$21*$Q$3/12),2)</f>
        <v>11.67</v>
      </c>
      <c r="S21">
        <f>ROUND(IF($Q$21&lt;=0,0,MIN($Q$4,$Q$21+$R$21)),2)</f>
        <v>40.0</v>
      </c>
      <c r="T21">
        <f>ROUND(IF($Q$21&lt;=0,0,MIN(MAX(0,$Q$21+$R$21-$S$21),MAX(0,$F$21-$J$21-$O$21))),2)</f>
        <v>555.46</v>
      </c>
      <c r="U21">
        <f>ROUND(MAX(0,$Q$21+$R$21-$S$21-$T$21),2)</f>
        <v>0.0</v>
      </c>
      <c r="V21">
        <f>$Z$20</f>
        <v>2906.27</v>
      </c>
      <c r="W21">
        <f>ROUND(IF($V$21&lt;=0,0,$V$21*$V$3/12),2)</f>
        <v>53.26</v>
      </c>
      <c r="X21">
        <f>ROUND(IF($V$21&lt;=0,0,MIN($V$4,$V$21+$W$21)),2)</f>
        <v>105.0</v>
      </c>
      <c r="Y21">
        <f>ROUND(IF($V$21&lt;=0,0,MIN(MAX(0,$V$21+$W$21-$X$21),MAX(0,$F$21-$J$21-$O$21-$T$21))),2)</f>
        <v>35.54</v>
      </c>
      <c r="Z21">
        <f>ROUND(MAX(0,$V$21+$W$21-$X$21-$Y$21),2)</f>
        <v>2818.99</v>
      </c>
      <c r="AA21">
        <f>$AE$20</f>
        <v>3747.9</v>
      </c>
      <c r="AB21">
        <f>ROUND(IF($AA$21&lt;=0,0,$AA$21*$AA$3/12),2)</f>
        <v>46.82</v>
      </c>
      <c r="AC21">
        <f>ROUND(IF($AA$21&lt;=0,0,MIN($AA$4,$AA$21+$AB$21)),2)</f>
        <v>135.0</v>
      </c>
      <c r="AD21">
        <f>ROUND(IF($AA$21&lt;=0,0,MIN(MAX(0,$AA$21+$AB$21-$AC$21),MAX(0,$F$21-$J$21-$O$21-$T$21-$Y$21))),2)</f>
        <v>0.0</v>
      </c>
      <c r="AE21">
        <f>ROUND(MAX(0,$AA$21+$AB$21-$AC$21-$AD$21),2)</f>
        <v>3659.72</v>
      </c>
      <c r="AF21">
        <f>$AJ$20</f>
        <v>1874.51</v>
      </c>
      <c r="AG21">
        <f>ROUND(IF($AF$21&lt;=0,0,$AF$21*$AF$3/12),2)</f>
        <v>18.73</v>
      </c>
      <c r="AH21">
        <f>ROUND(IF($AF$21&lt;=0,0,MIN($AF$4,$AF$21+$AG$21)),2)</f>
        <v>95.0</v>
      </c>
      <c r="AI21">
        <f>ROUND(IF($AF$21&lt;=0,0,MIN(MAX(0,$AF$21+$AG$21-$AH$21),MAX(0,$F$21-$J$21-$O$21-$T$21-$Y$21-$AD$21))),2)</f>
        <v>0.0</v>
      </c>
      <c r="AJ21">
        <f>ROUND(MAX(0,$AF$21+$AG$21-$AH$21-$AI$21),2)</f>
        <v>1798.24</v>
      </c>
      <c r="AK21">
        <f>$AO$20</f>
        <v>6812.96</v>
      </c>
      <c r="AL21">
        <f>ROUND(IF($AK$21&lt;=0,0,$AK$21*$AK$3/12),2)</f>
        <v>62.4</v>
      </c>
      <c r="AM21">
        <f>ROUND(IF($AK$21&lt;=0,0,MIN($AK$4,$AK$21+$AL$21)),2)</f>
        <v>258.0</v>
      </c>
      <c r="AN21">
        <f>ROUND(IF($AK$21&lt;=0,0,MIN(MAX(0,$AK$21+$AL$21-$AM$21),MAX(0,$F$21-$J$21-$O$21-$T$21-$Y$21-$AD$21-$AI$21))),2)</f>
        <v>0.0</v>
      </c>
      <c r="AO21">
        <f>ROUND(MAX(0,$AK$21+$AL$21-$AM$21-$AN$21),2)</f>
        <v>6617.36</v>
      </c>
      <c r="AP21">
        <f>$AT$20</f>
        <v>8700.44</v>
      </c>
      <c r="AQ21">
        <f>ROUND(IF($AP$21&lt;=0,0,$AP$21*$AP$3/12),2)</f>
        <v>50.68</v>
      </c>
      <c r="AR21">
        <f>ROUND(IF($AP$21&lt;=0,0,MIN($AP$4,$AP$21+$AQ$21)),2)</f>
        <v>347.0</v>
      </c>
      <c r="AS21">
        <f>ROUND(IF($AP$21&lt;=0,0,MIN(MAX(0,$AP$21+$AQ$21-$AR$21),MAX(0,$F$21-$J$21-$O$21-$T$21-$Y$21-$AD$21-$AI$21-$AN$21))),2)</f>
        <v>0.0</v>
      </c>
      <c r="AT21">
        <f>ROUND(MAX(0,$AP$21+$AQ$21-$AR$21-$AS$21),2)</f>
        <v>8404.12</v>
      </c>
      <c r="AU21">
        <f>$AY$20</f>
        <v>6823.48</v>
      </c>
      <c r="AV21">
        <f>ROUND(IF($AU$21&lt;=0,0,$AU$21*$AU$3/12),2)</f>
        <v>31.27</v>
      </c>
      <c r="AW21">
        <f>ROUND(IF($AU$21&lt;=0,0,MIN($AU$4,$AU$21+$AV$21)),2)</f>
        <v>85.0</v>
      </c>
      <c r="AX21">
        <f>ROUND(IF($AU$21&lt;=0,0,MIN(MAX(0,$AU$21+$AV$21-$AW$21),MAX(0,$F$21-$J$21-$O$21-$T$21-$Y$21-$AD$21-$AI$21-$AN$21-$AS$21))),2)</f>
        <v>0.0</v>
      </c>
      <c r="AY21">
        <f>ROUND(MAX(0,$AU$21+$AV$21-$AW$21-$AX$21),2)</f>
        <v>6769.75</v>
      </c>
      <c r="AZ21">
        <f>$BD$20</f>
        <v>0.0</v>
      </c>
      <c r="BA21">
        <f>ROUND(IF($AZ$21&lt;=0,0,$AZ$21*$AZ$3/12),2)</f>
        <v>0.0</v>
      </c>
      <c r="BB21">
        <f>ROUND(IF($AZ$21&lt;=0,0,MIN($AZ$4,$AZ$21+$BA$21)),2)</f>
        <v>0.0</v>
      </c>
      <c r="BC21">
        <f>ROUND(IF($AZ$21&lt;=0,0,MIN(MAX(0,$AZ$21+$BA$21-$BB$21),MAX(0,$F$21-$J$21-$O$21-$T$21-$Y$21-$AD$21-$AI$21-$AN$21-$AS$21-$AX$21))),2)</f>
        <v>0.0</v>
      </c>
      <c r="BD21">
        <f>ROUND(MAX(0,$AZ$21+$BA$21-$BB$21-$BC$21),2)</f>
        <v>0.0</v>
      </c>
    </row>
    <row r="22" spans="1:56">
      <c r="A22">
        <f>ROW()-7</f>
        <v>15</v>
      </c>
      <c r="B22">
        <f>EDATE(StartDate,A22-1)</f>
        <v>46539</v>
      </c>
      <c r="C22">
        <f>ROUND(SUM($G$22,$L$22,$Q$22,$V$22,$AA$22,$AF$22,$AK$22,$AP$22,$AU$22,$AZ$22)-SUM($K$22,$P$22,$U$22,$Z$22,$AE$22,$AJ$22,$AO$22,$AT$22,$AY$22,$BD$22),2)</f>
        <v>1400.07</v>
      </c>
      <c r="D22">
        <f>ROUND(SUM($H$22,$M$22,$R$22,$W$22,$AB$22,$AG$22,$AL$22,$AQ$22,$AV$22,$BA$22),2)</f>
        <v>255.93</v>
      </c>
      <c r="E22">
        <f>ROUND(SUM($K$22,$P$22,$U$22,$Z$22,$AE$22,$AJ$22,$AO$22,$AT$22,$AY$22,$BD$22),2)</f>
        <v>28668.11</v>
      </c>
      <c r="F22">
        <f>ROUND(MAX(MonthlyBudget-SUM($I$22,$N$22,$S$22,$X$22,$AC$22,$AH$22,$AM$22,$AR$22,$AW$22,$BB$22),0),2)</f>
        <v>631.0</v>
      </c>
      <c r="G22">
        <f>$K$21</f>
        <v>0.0</v>
      </c>
      <c r="H22">
        <f>ROUND(IF($G$22&lt;=0,0,$G$22*$G$3/12),2)</f>
        <v>0.0</v>
      </c>
      <c r="I22">
        <f>ROUND(IF($G$22&lt;=0,0,MIN($G$4,$G$22+$H$22)),2)</f>
        <v>0.0</v>
      </c>
      <c r="J22">
        <f>ROUND(IF($G$22&lt;=0,0,MIN(MAX(0,$G$22+$H$22-$I$22),$F$22)),2)</f>
        <v>0.0</v>
      </c>
      <c r="K22">
        <f>ROUND(MAX(0,$G$22+$H$22-$I$22-$J$22),2)</f>
        <v>0.0</v>
      </c>
      <c r="L22">
        <f>$P$21</f>
        <v>0.0</v>
      </c>
      <c r="M22">
        <f>ROUND(IF($L$22&lt;=0,0,$L$22*$L$3/12),2)</f>
        <v>0.0</v>
      </c>
      <c r="N22">
        <f>ROUND(IF($L$22&lt;=0,0,MIN($L$4,$L$22+$M$22)),2)</f>
        <v>0.0</v>
      </c>
      <c r="O22">
        <f>ROUND(IF($L$22&lt;=0,0,MIN(MAX(0,$L$22+$M$22-$N$22),MAX(0,$F$22-$J$22))),2)</f>
        <v>0.0</v>
      </c>
      <c r="P22">
        <f>ROUND(MAX(0,$L$22+$M$22-$N$22-$O$22),2)</f>
        <v>0.0</v>
      </c>
      <c r="Q22">
        <f>$U$21</f>
        <v>0.0</v>
      </c>
      <c r="R22">
        <f>ROUND(IF($Q$22&lt;=0,0,$Q$22*$Q$3/12),2)</f>
        <v>0.0</v>
      </c>
      <c r="S22">
        <f>ROUND(IF($Q$22&lt;=0,0,MIN($Q$4,$Q$22+$R$22)),2)</f>
        <v>0.0</v>
      </c>
      <c r="T22">
        <f>ROUND(IF($Q$22&lt;=0,0,MIN(MAX(0,$Q$22+$R$22-$S$22),MAX(0,$F$22-$J$22-$O$22))),2)</f>
        <v>0.0</v>
      </c>
      <c r="U22">
        <f>ROUND(MAX(0,$Q$22+$R$22-$S$22-$T$22),2)</f>
        <v>0.0</v>
      </c>
      <c r="V22">
        <f>$Z$21</f>
        <v>2818.99</v>
      </c>
      <c r="W22">
        <f>ROUND(IF($V$22&lt;=0,0,$V$22*$V$3/12),2)</f>
        <v>51.66</v>
      </c>
      <c r="X22">
        <f>ROUND(IF($V$22&lt;=0,0,MIN($V$4,$V$22+$W$22)),2)</f>
        <v>105.0</v>
      </c>
      <c r="Y22">
        <f>ROUND(IF($V$22&lt;=0,0,MIN(MAX(0,$V$22+$W$22-$X$22),MAX(0,$F$22-$J$22-$O$22-$T$22))),2)</f>
        <v>631.0</v>
      </c>
      <c r="Z22">
        <f>ROUND(MAX(0,$V$22+$W$22-$X$22-$Y$22),2)</f>
        <v>2134.65</v>
      </c>
      <c r="AA22">
        <f>$AE$21</f>
        <v>3659.72</v>
      </c>
      <c r="AB22">
        <f>ROUND(IF($AA$22&lt;=0,0,$AA$22*$AA$3/12),2)</f>
        <v>45.72</v>
      </c>
      <c r="AC22">
        <f>ROUND(IF($AA$22&lt;=0,0,MIN($AA$4,$AA$22+$AB$22)),2)</f>
        <v>135.0</v>
      </c>
      <c r="AD22">
        <f>ROUND(IF($AA$22&lt;=0,0,MIN(MAX(0,$AA$22+$AB$22-$AC$22),MAX(0,$F$22-$J$22-$O$22-$T$22-$Y$22))),2)</f>
        <v>0.0</v>
      </c>
      <c r="AE22">
        <f>ROUND(MAX(0,$AA$22+$AB$22-$AC$22-$AD$22),2)</f>
        <v>3570.44</v>
      </c>
      <c r="AF22">
        <f>$AJ$21</f>
        <v>1798.24</v>
      </c>
      <c r="AG22">
        <f>ROUND(IF($AF$22&lt;=0,0,$AF$22*$AF$3/12),2)</f>
        <v>17.97</v>
      </c>
      <c r="AH22">
        <f>ROUND(IF($AF$22&lt;=0,0,MIN($AF$4,$AF$22+$AG$22)),2)</f>
        <v>95.0</v>
      </c>
      <c r="AI22">
        <f>ROUND(IF($AF$22&lt;=0,0,MIN(MAX(0,$AF$22+$AG$22-$AH$22),MAX(0,$F$22-$J$22-$O$22-$T$22-$Y$22-$AD$22))),2)</f>
        <v>0.0</v>
      </c>
      <c r="AJ22">
        <f>ROUND(MAX(0,$AF$22+$AG$22-$AH$22-$AI$22),2)</f>
        <v>1721.21</v>
      </c>
      <c r="AK22">
        <f>$AO$21</f>
        <v>6617.36</v>
      </c>
      <c r="AL22">
        <f>ROUND(IF($AK$22&lt;=0,0,$AK$22*$AK$3/12),2)</f>
        <v>60.6</v>
      </c>
      <c r="AM22">
        <f>ROUND(IF($AK$22&lt;=0,0,MIN($AK$4,$AK$22+$AL$22)),2)</f>
        <v>258.0</v>
      </c>
      <c r="AN22">
        <f>ROUND(IF($AK$22&lt;=0,0,MIN(MAX(0,$AK$22+$AL$22-$AM$22),MAX(0,$F$22-$J$22-$O$22-$T$22-$Y$22-$AD$22-$AI$22))),2)</f>
        <v>0.0</v>
      </c>
      <c r="AO22">
        <f>ROUND(MAX(0,$AK$22+$AL$22-$AM$22-$AN$22),2)</f>
        <v>6419.96</v>
      </c>
      <c r="AP22">
        <f>$AT$21</f>
        <v>8404.12</v>
      </c>
      <c r="AQ22">
        <f>ROUND(IF($AP$22&lt;=0,0,$AP$22*$AP$3/12),2)</f>
        <v>48.95</v>
      </c>
      <c r="AR22">
        <f>ROUND(IF($AP$22&lt;=0,0,MIN($AP$4,$AP$22+$AQ$22)),2)</f>
        <v>347.0</v>
      </c>
      <c r="AS22">
        <f>ROUND(IF($AP$22&lt;=0,0,MIN(MAX(0,$AP$22+$AQ$22-$AR$22),MAX(0,$F$22-$J$22-$O$22-$T$22-$Y$22-$AD$22-$AI$22-$AN$22))),2)</f>
        <v>0.0</v>
      </c>
      <c r="AT22">
        <f>ROUND(MAX(0,$AP$22+$AQ$22-$AR$22-$AS$22),2)</f>
        <v>8106.07</v>
      </c>
      <c r="AU22">
        <f>$AY$21</f>
        <v>6769.75</v>
      </c>
      <c r="AV22">
        <f>ROUND(IF($AU$22&lt;=0,0,$AU$22*$AU$3/12),2)</f>
        <v>31.03</v>
      </c>
      <c r="AW22">
        <f>ROUND(IF($AU$22&lt;=0,0,MIN($AU$4,$AU$22+$AV$22)),2)</f>
        <v>85.0</v>
      </c>
      <c r="AX22">
        <f>ROUND(IF($AU$22&lt;=0,0,MIN(MAX(0,$AU$22+$AV$22-$AW$22),MAX(0,$F$22-$J$22-$O$22-$T$22-$Y$22-$AD$22-$AI$22-$AN$22-$AS$22))),2)</f>
        <v>0.0</v>
      </c>
      <c r="AY22">
        <f>ROUND(MAX(0,$AU$22+$AV$22-$AW$22-$AX$22),2)</f>
        <v>6715.78</v>
      </c>
      <c r="AZ22">
        <f>$BD$21</f>
        <v>0.0</v>
      </c>
      <c r="BA22">
        <f>ROUND(IF($AZ$22&lt;=0,0,$AZ$22*$AZ$3/12),2)</f>
        <v>0.0</v>
      </c>
      <c r="BB22">
        <f>ROUND(IF($AZ$22&lt;=0,0,MIN($AZ$4,$AZ$22+$BA$22)),2)</f>
        <v>0.0</v>
      </c>
      <c r="BC22">
        <f>ROUND(IF($AZ$22&lt;=0,0,MIN(MAX(0,$AZ$22+$BA$22-$BB$22),MAX(0,$F$22-$J$22-$O$22-$T$22-$Y$22-$AD$22-$AI$22-$AN$22-$AS$22-$AX$22))),2)</f>
        <v>0.0</v>
      </c>
      <c r="BD22">
        <f>ROUND(MAX(0,$AZ$22+$BA$22-$BB$22-$BC$22),2)</f>
        <v>0.0</v>
      </c>
    </row>
    <row r="23" spans="1:56">
      <c r="A23">
        <f>ROW()-7</f>
        <v>16</v>
      </c>
      <c r="B23">
        <f>EDATE(StartDate,A23-1)</f>
        <v>46569</v>
      </c>
      <c r="C23">
        <f>ROUND(SUM($G$23,$L$23,$Q$23,$V$23,$AA$23,$AF$23,$AK$23,$AP$23,$AU$23,$AZ$23)-SUM($K$23,$P$23,$U$23,$Z$23,$AE$23,$AJ$23,$AO$23,$AT$23,$AY$23,$BD$23),2)</f>
        <v>1418.28</v>
      </c>
      <c r="D23">
        <f>ROUND(SUM($H$23,$M$23,$R$23,$W$23,$AB$23,$AG$23,$AL$23,$AQ$23,$AV$23,$BA$23),2)</f>
        <v>237.72</v>
      </c>
      <c r="E23">
        <f>ROUND(SUM($K$23,$P$23,$U$23,$Z$23,$AE$23,$AJ$23,$AO$23,$AT$23,$AY$23,$BD$23),2)</f>
        <v>27249.83</v>
      </c>
      <c r="F23">
        <f>ROUND(MAX(MonthlyBudget-SUM($I$23,$N$23,$S$23,$X$23,$AC$23,$AH$23,$AM$23,$AR$23,$AW$23,$BB$23),0),2)</f>
        <v>631.0</v>
      </c>
      <c r="G23">
        <f>$K$22</f>
        <v>0.0</v>
      </c>
      <c r="H23">
        <f>ROUND(IF($G$23&lt;=0,0,$G$23*$G$3/12),2)</f>
        <v>0.0</v>
      </c>
      <c r="I23">
        <f>ROUND(IF($G$23&lt;=0,0,MIN($G$4,$G$23+$H$23)),2)</f>
        <v>0.0</v>
      </c>
      <c r="J23">
        <f>ROUND(IF($G$23&lt;=0,0,MIN(MAX(0,$G$23+$H$23-$I$23),$F$23)),2)</f>
        <v>0.0</v>
      </c>
      <c r="K23">
        <f>ROUND(MAX(0,$G$23+$H$23-$I$23-$J$23),2)</f>
        <v>0.0</v>
      </c>
      <c r="L23">
        <f>$P$22</f>
        <v>0.0</v>
      </c>
      <c r="M23">
        <f>ROUND(IF($L$23&lt;=0,0,$L$23*$L$3/12),2)</f>
        <v>0.0</v>
      </c>
      <c r="N23">
        <f>ROUND(IF($L$23&lt;=0,0,MIN($L$4,$L$23+$M$23)),2)</f>
        <v>0.0</v>
      </c>
      <c r="O23">
        <f>ROUND(IF($L$23&lt;=0,0,MIN(MAX(0,$L$23+$M$23-$N$23),MAX(0,$F$23-$J$23))),2)</f>
        <v>0.0</v>
      </c>
      <c r="P23">
        <f>ROUND(MAX(0,$L$23+$M$23-$N$23-$O$23),2)</f>
        <v>0.0</v>
      </c>
      <c r="Q23">
        <f>$U$22</f>
        <v>0.0</v>
      </c>
      <c r="R23">
        <f>ROUND(IF($Q$23&lt;=0,0,$Q$23*$Q$3/12),2)</f>
        <v>0.0</v>
      </c>
      <c r="S23">
        <f>ROUND(IF($Q$23&lt;=0,0,MIN($Q$4,$Q$23+$R$23)),2)</f>
        <v>0.0</v>
      </c>
      <c r="T23">
        <f>ROUND(IF($Q$23&lt;=0,0,MIN(MAX(0,$Q$23+$R$23-$S$23),MAX(0,$F$23-$J$23-$O$23))),2)</f>
        <v>0.0</v>
      </c>
      <c r="U23">
        <f>ROUND(MAX(0,$Q$23+$R$23-$S$23-$T$23),2)</f>
        <v>0.0</v>
      </c>
      <c r="V23">
        <f>$Z$22</f>
        <v>2134.65</v>
      </c>
      <c r="W23">
        <f>ROUND(IF($V$23&lt;=0,0,$V$23*$V$3/12),2)</f>
        <v>39.12</v>
      </c>
      <c r="X23">
        <f>ROUND(IF($V$23&lt;=0,0,MIN($V$4,$V$23+$W$23)),2)</f>
        <v>105.0</v>
      </c>
      <c r="Y23">
        <f>ROUND(IF($V$23&lt;=0,0,MIN(MAX(0,$V$23+$W$23-$X$23),MAX(0,$F$23-$J$23-$O$23-$T$23))),2)</f>
        <v>631.0</v>
      </c>
      <c r="Z23">
        <f>ROUND(MAX(0,$V$23+$W$23-$X$23-$Y$23),2)</f>
        <v>1437.77</v>
      </c>
      <c r="AA23">
        <f>$AE$22</f>
        <v>3570.44</v>
      </c>
      <c r="AB23">
        <f>ROUND(IF($AA$23&lt;=0,0,$AA$23*$AA$3/12),2)</f>
        <v>44.6</v>
      </c>
      <c r="AC23">
        <f>ROUND(IF($AA$23&lt;=0,0,MIN($AA$4,$AA$23+$AB$23)),2)</f>
        <v>135.0</v>
      </c>
      <c r="AD23">
        <f>ROUND(IF($AA$23&lt;=0,0,MIN(MAX(0,$AA$23+$AB$23-$AC$23),MAX(0,$F$23-$J$23-$O$23-$T$23-$Y$23))),2)</f>
        <v>0.0</v>
      </c>
      <c r="AE23">
        <f>ROUND(MAX(0,$AA$23+$AB$23-$AC$23-$AD$23),2)</f>
        <v>3480.04</v>
      </c>
      <c r="AF23">
        <f>$AJ$22</f>
        <v>1721.21</v>
      </c>
      <c r="AG23">
        <f>ROUND(IF($AF$23&lt;=0,0,$AF$23*$AF$3/12),2)</f>
        <v>17.2</v>
      </c>
      <c r="AH23">
        <f>ROUND(IF($AF$23&lt;=0,0,MIN($AF$4,$AF$23+$AG$23)),2)</f>
        <v>95.0</v>
      </c>
      <c r="AI23">
        <f>ROUND(IF($AF$23&lt;=0,0,MIN(MAX(0,$AF$23+$AG$23-$AH$23),MAX(0,$F$23-$J$23-$O$23-$T$23-$Y$23-$AD$23))),2)</f>
        <v>0.0</v>
      </c>
      <c r="AJ23">
        <f>ROUND(MAX(0,$AF$23+$AG$23-$AH$23-$AI$23),2)</f>
        <v>1643.41</v>
      </c>
      <c r="AK23">
        <f>$AO$22</f>
        <v>6419.96</v>
      </c>
      <c r="AL23">
        <f>ROUND(IF($AK$23&lt;=0,0,$AK$23*$AK$3/12),2)</f>
        <v>58.8</v>
      </c>
      <c r="AM23">
        <f>ROUND(IF($AK$23&lt;=0,0,MIN($AK$4,$AK$23+$AL$23)),2)</f>
        <v>258.0</v>
      </c>
      <c r="AN23">
        <f>ROUND(IF($AK$23&lt;=0,0,MIN(MAX(0,$AK$23+$AL$23-$AM$23),MAX(0,$F$23-$J$23-$O$23-$T$23-$Y$23-$AD$23-$AI$23))),2)</f>
        <v>0.0</v>
      </c>
      <c r="AO23">
        <f>ROUND(MAX(0,$AK$23+$AL$23-$AM$23-$AN$23),2)</f>
        <v>6220.76</v>
      </c>
      <c r="AP23">
        <f>$AT$22</f>
        <v>8106.07</v>
      </c>
      <c r="AQ23">
        <f>ROUND(IF($AP$23&lt;=0,0,$AP$23*$AP$3/12),2)</f>
        <v>47.22</v>
      </c>
      <c r="AR23">
        <f>ROUND(IF($AP$23&lt;=0,0,MIN($AP$4,$AP$23+$AQ$23)),2)</f>
        <v>347.0</v>
      </c>
      <c r="AS23">
        <f>ROUND(IF($AP$23&lt;=0,0,MIN(MAX(0,$AP$23+$AQ$23-$AR$23),MAX(0,$F$23-$J$23-$O$23-$T$23-$Y$23-$AD$23-$AI$23-$AN$23))),2)</f>
        <v>0.0</v>
      </c>
      <c r="AT23">
        <f>ROUND(MAX(0,$AP$23+$AQ$23-$AR$23-$AS$23),2)</f>
        <v>7806.29</v>
      </c>
      <c r="AU23">
        <f>$AY$22</f>
        <v>6715.78</v>
      </c>
      <c r="AV23">
        <f>ROUND(IF($AU$23&lt;=0,0,$AU$23*$AU$3/12),2)</f>
        <v>30.78</v>
      </c>
      <c r="AW23">
        <f>ROUND(IF($AU$23&lt;=0,0,MIN($AU$4,$AU$23+$AV$23)),2)</f>
        <v>85.0</v>
      </c>
      <c r="AX23">
        <f>ROUND(IF($AU$23&lt;=0,0,MIN(MAX(0,$AU$23+$AV$23-$AW$23),MAX(0,$F$23-$J$23-$O$23-$T$23-$Y$23-$AD$23-$AI$23-$AN$23-$AS$23))),2)</f>
        <v>0.0</v>
      </c>
      <c r="AY23">
        <f>ROUND(MAX(0,$AU$23+$AV$23-$AW$23-$AX$23),2)</f>
        <v>6661.56</v>
      </c>
      <c r="AZ23">
        <f>$BD$22</f>
        <v>0.0</v>
      </c>
      <c r="BA23">
        <f>ROUND(IF($AZ$23&lt;=0,0,$AZ$23*$AZ$3/12),2)</f>
        <v>0.0</v>
      </c>
      <c r="BB23">
        <f>ROUND(IF($AZ$23&lt;=0,0,MIN($AZ$4,$AZ$23+$BA$23)),2)</f>
        <v>0.0</v>
      </c>
      <c r="BC23">
        <f>ROUND(IF($AZ$23&lt;=0,0,MIN(MAX(0,$AZ$23+$BA$23-$BB$23),MAX(0,$F$23-$J$23-$O$23-$T$23-$Y$23-$AD$23-$AI$23-$AN$23-$AS$23-$AX$23))),2)</f>
        <v>0.0</v>
      </c>
      <c r="BD23">
        <f>ROUND(MAX(0,$AZ$23+$BA$23-$BB$23-$BC$23),2)</f>
        <v>0.0</v>
      </c>
    </row>
    <row r="24" spans="1:56">
      <c r="A24">
        <f>ROW()-7</f>
        <v>17</v>
      </c>
      <c r="B24">
        <f>EDATE(StartDate,A24-1)</f>
        <v>46600</v>
      </c>
      <c r="C24">
        <f>ROUND(SUM($G$24,$L$24,$Q$24,$V$24,$AA$24,$AF$24,$AK$24,$AP$24,$AU$24,$AZ$24)-SUM($K$24,$P$24,$U$24,$Z$24,$AE$24,$AJ$24,$AO$24,$AT$24,$AY$24,$BD$24),2)</f>
        <v>1436.79</v>
      </c>
      <c r="D24">
        <f>ROUND(SUM($H$24,$M$24,$R$24,$W$24,$AB$24,$AG$24,$AL$24,$AQ$24,$AV$24,$BA$24),2)</f>
        <v>219.21</v>
      </c>
      <c r="E24">
        <f>ROUND(SUM($K$24,$P$24,$U$24,$Z$24,$AE$24,$AJ$24,$AO$24,$AT$24,$AY$24,$BD$24),2)</f>
        <v>25813.04</v>
      </c>
      <c r="F24">
        <f>ROUND(MAX(MonthlyBudget-SUM($I$24,$N$24,$S$24,$X$24,$AC$24,$AH$24,$AM$24,$AR$24,$AW$24,$BB$24),0),2)</f>
        <v>631.0</v>
      </c>
      <c r="G24">
        <f>$K$23</f>
        <v>0.0</v>
      </c>
      <c r="H24">
        <f>ROUND(IF($G$24&lt;=0,0,$G$24*$G$3/12),2)</f>
        <v>0.0</v>
      </c>
      <c r="I24">
        <f>ROUND(IF($G$24&lt;=0,0,MIN($G$4,$G$24+$H$24)),2)</f>
        <v>0.0</v>
      </c>
      <c r="J24">
        <f>ROUND(IF($G$24&lt;=0,0,MIN(MAX(0,$G$24+$H$24-$I$24),$F$24)),2)</f>
        <v>0.0</v>
      </c>
      <c r="K24">
        <f>ROUND(MAX(0,$G$24+$H$24-$I$24-$J$24),2)</f>
        <v>0.0</v>
      </c>
      <c r="L24">
        <f>$P$23</f>
        <v>0.0</v>
      </c>
      <c r="M24">
        <f>ROUND(IF($L$24&lt;=0,0,$L$24*$L$3/12),2)</f>
        <v>0.0</v>
      </c>
      <c r="N24">
        <f>ROUND(IF($L$24&lt;=0,0,MIN($L$4,$L$24+$M$24)),2)</f>
        <v>0.0</v>
      </c>
      <c r="O24">
        <f>ROUND(IF($L$24&lt;=0,0,MIN(MAX(0,$L$24+$M$24-$N$24),MAX(0,$F$24-$J$24))),2)</f>
        <v>0.0</v>
      </c>
      <c r="P24">
        <f>ROUND(MAX(0,$L$24+$M$24-$N$24-$O$24),2)</f>
        <v>0.0</v>
      </c>
      <c r="Q24">
        <f>$U$23</f>
        <v>0.0</v>
      </c>
      <c r="R24">
        <f>ROUND(IF($Q$24&lt;=0,0,$Q$24*$Q$3/12),2)</f>
        <v>0.0</v>
      </c>
      <c r="S24">
        <f>ROUND(IF($Q$24&lt;=0,0,MIN($Q$4,$Q$24+$R$24)),2)</f>
        <v>0.0</v>
      </c>
      <c r="T24">
        <f>ROUND(IF($Q$24&lt;=0,0,MIN(MAX(0,$Q$24+$R$24-$S$24),MAX(0,$F$24-$J$24-$O$24))),2)</f>
        <v>0.0</v>
      </c>
      <c r="U24">
        <f>ROUND(MAX(0,$Q$24+$R$24-$S$24-$T$24),2)</f>
        <v>0.0</v>
      </c>
      <c r="V24">
        <f>$Z$23</f>
        <v>1437.77</v>
      </c>
      <c r="W24">
        <f>ROUND(IF($V$24&lt;=0,0,$V$24*$V$3/12),2)</f>
        <v>26.35</v>
      </c>
      <c r="X24">
        <f>ROUND(IF($V$24&lt;=0,0,MIN($V$4,$V$24+$W$24)),2)</f>
        <v>105.0</v>
      </c>
      <c r="Y24">
        <f>ROUND(IF($V$24&lt;=0,0,MIN(MAX(0,$V$24+$W$24-$X$24),MAX(0,$F$24-$J$24-$O$24-$T$24))),2)</f>
        <v>631.0</v>
      </c>
      <c r="Z24">
        <f>ROUND(MAX(0,$V$24+$W$24-$X$24-$Y$24),2)</f>
        <v>728.12</v>
      </c>
      <c r="AA24">
        <f>$AE$23</f>
        <v>3480.04</v>
      </c>
      <c r="AB24">
        <f>ROUND(IF($AA$24&lt;=0,0,$AA$24*$AA$3/12),2)</f>
        <v>43.47</v>
      </c>
      <c r="AC24">
        <f>ROUND(IF($AA$24&lt;=0,0,MIN($AA$4,$AA$24+$AB$24)),2)</f>
        <v>135.0</v>
      </c>
      <c r="AD24">
        <f>ROUND(IF($AA$24&lt;=0,0,MIN(MAX(0,$AA$24+$AB$24-$AC$24),MAX(0,$F$24-$J$24-$O$24-$T$24-$Y$24))),2)</f>
        <v>0.0</v>
      </c>
      <c r="AE24">
        <f>ROUND(MAX(0,$AA$24+$AB$24-$AC$24-$AD$24),2)</f>
        <v>3388.51</v>
      </c>
      <c r="AF24">
        <f>$AJ$23</f>
        <v>1643.41</v>
      </c>
      <c r="AG24">
        <f>ROUND(IF($AF$24&lt;=0,0,$AF$24*$AF$3/12),2)</f>
        <v>16.42</v>
      </c>
      <c r="AH24">
        <f>ROUND(IF($AF$24&lt;=0,0,MIN($AF$4,$AF$24+$AG$24)),2)</f>
        <v>95.0</v>
      </c>
      <c r="AI24">
        <f>ROUND(IF($AF$24&lt;=0,0,MIN(MAX(0,$AF$24+$AG$24-$AH$24),MAX(0,$F$24-$J$24-$O$24-$T$24-$Y$24-$AD$24))),2)</f>
        <v>0.0</v>
      </c>
      <c r="AJ24">
        <f>ROUND(MAX(0,$AF$24+$AG$24-$AH$24-$AI$24),2)</f>
        <v>1564.83</v>
      </c>
      <c r="AK24">
        <f>$AO$23</f>
        <v>6220.76</v>
      </c>
      <c r="AL24">
        <f>ROUND(IF($AK$24&lt;=0,0,$AK$24*$AK$3/12),2)</f>
        <v>56.97</v>
      </c>
      <c r="AM24">
        <f>ROUND(IF($AK$24&lt;=0,0,MIN($AK$4,$AK$24+$AL$24)),2)</f>
        <v>258.0</v>
      </c>
      <c r="AN24">
        <f>ROUND(IF($AK$24&lt;=0,0,MIN(MAX(0,$AK$24+$AL$24-$AM$24),MAX(0,$F$24-$J$24-$O$24-$T$24-$Y$24-$AD$24-$AI$24))),2)</f>
        <v>0.0</v>
      </c>
      <c r="AO24">
        <f>ROUND(MAX(0,$AK$24+$AL$24-$AM$24-$AN$24),2)</f>
        <v>6019.73</v>
      </c>
      <c r="AP24">
        <f>$AT$23</f>
        <v>7806.29</v>
      </c>
      <c r="AQ24">
        <f>ROUND(IF($AP$24&lt;=0,0,$AP$24*$AP$3/12),2)</f>
        <v>45.47</v>
      </c>
      <c r="AR24">
        <f>ROUND(IF($AP$24&lt;=0,0,MIN($AP$4,$AP$24+$AQ$24)),2)</f>
        <v>347.0</v>
      </c>
      <c r="AS24">
        <f>ROUND(IF($AP$24&lt;=0,0,MIN(MAX(0,$AP$24+$AQ$24-$AR$24),MAX(0,$F$24-$J$24-$O$24-$T$24-$Y$24-$AD$24-$AI$24-$AN$24))),2)</f>
        <v>0.0</v>
      </c>
      <c r="AT24">
        <f>ROUND(MAX(0,$AP$24+$AQ$24-$AR$24-$AS$24),2)</f>
        <v>7504.76</v>
      </c>
      <c r="AU24">
        <f>$AY$23</f>
        <v>6661.56</v>
      </c>
      <c r="AV24">
        <f>ROUND(IF($AU$24&lt;=0,0,$AU$24*$AU$3/12),2)</f>
        <v>30.53</v>
      </c>
      <c r="AW24">
        <f>ROUND(IF($AU$24&lt;=0,0,MIN($AU$4,$AU$24+$AV$24)),2)</f>
        <v>85.0</v>
      </c>
      <c r="AX24">
        <f>ROUND(IF($AU$24&lt;=0,0,MIN(MAX(0,$AU$24+$AV$24-$AW$24),MAX(0,$F$24-$J$24-$O$24-$T$24-$Y$24-$AD$24-$AI$24-$AN$24-$AS$24))),2)</f>
        <v>0.0</v>
      </c>
      <c r="AY24">
        <f>ROUND(MAX(0,$AU$24+$AV$24-$AW$24-$AX$24),2)</f>
        <v>6607.09</v>
      </c>
      <c r="AZ24">
        <f>$BD$23</f>
        <v>0.0</v>
      </c>
      <c r="BA24">
        <f>ROUND(IF($AZ$24&lt;=0,0,$AZ$24*$AZ$3/12),2)</f>
        <v>0.0</v>
      </c>
      <c r="BB24">
        <f>ROUND(IF($AZ$24&lt;=0,0,MIN($AZ$4,$AZ$24+$BA$24)),2)</f>
        <v>0.0</v>
      </c>
      <c r="BC24">
        <f>ROUND(IF($AZ$24&lt;=0,0,MIN(MAX(0,$AZ$24+$BA$24-$BB$24),MAX(0,$F$24-$J$24-$O$24-$T$24-$Y$24-$AD$24-$AI$24-$AN$24-$AS$24-$AX$24))),2)</f>
        <v>0.0</v>
      </c>
      <c r="BD24">
        <f>ROUND(MAX(0,$AZ$24+$BA$24-$BB$24-$BC$24),2)</f>
        <v>0.0</v>
      </c>
    </row>
    <row r="25" spans="1:56">
      <c r="A25">
        <f>ROW()-7</f>
        <v>18</v>
      </c>
      <c r="B25">
        <f>EDATE(StartDate,A25-1)</f>
        <v>46631</v>
      </c>
      <c r="C25">
        <f>ROUND(SUM($G$25,$L$25,$Q$25,$V$25,$AA$25,$AF$25,$AK$25,$AP$25,$AU$25,$AZ$25)-SUM($K$25,$P$25,$U$25,$Z$25,$AE$25,$AJ$25,$AO$25,$AT$25,$AY$25,$BD$25),2)</f>
        <v>1455.56</v>
      </c>
      <c r="D25">
        <f>ROUND(SUM($H$25,$M$25,$R$25,$W$25,$AB$25,$AG$25,$AL$25,$AQ$25,$AV$25,$BA$25),2)</f>
        <v>200.44</v>
      </c>
      <c r="E25">
        <f>ROUND(SUM($K$25,$P$25,$U$25,$Z$25,$AE$25,$AJ$25,$AO$25,$AT$25,$AY$25,$BD$25),2)</f>
        <v>24357.48</v>
      </c>
      <c r="F25">
        <f>ROUND(MAX(MonthlyBudget-SUM($I$25,$N$25,$S$25,$X$25,$AC$25,$AH$25,$AM$25,$AR$25,$AW$25,$BB$25),0),2)</f>
        <v>631.0</v>
      </c>
      <c r="G25">
        <f>$K$24</f>
        <v>0.0</v>
      </c>
      <c r="H25">
        <f>ROUND(IF($G$25&lt;=0,0,$G$25*$G$3/12),2)</f>
        <v>0.0</v>
      </c>
      <c r="I25">
        <f>ROUND(IF($G$25&lt;=0,0,MIN($G$4,$G$25+$H$25)),2)</f>
        <v>0.0</v>
      </c>
      <c r="J25">
        <f>ROUND(IF($G$25&lt;=0,0,MIN(MAX(0,$G$25+$H$25-$I$25),$F$25)),2)</f>
        <v>0.0</v>
      </c>
      <c r="K25">
        <f>ROUND(MAX(0,$G$25+$H$25-$I$25-$J$25),2)</f>
        <v>0.0</v>
      </c>
      <c r="L25">
        <f>$P$24</f>
        <v>0.0</v>
      </c>
      <c r="M25">
        <f>ROUND(IF($L$25&lt;=0,0,$L$25*$L$3/12),2)</f>
        <v>0.0</v>
      </c>
      <c r="N25">
        <f>ROUND(IF($L$25&lt;=0,0,MIN($L$4,$L$25+$M$25)),2)</f>
        <v>0.0</v>
      </c>
      <c r="O25">
        <f>ROUND(IF($L$25&lt;=0,0,MIN(MAX(0,$L$25+$M$25-$N$25),MAX(0,$F$25-$J$25))),2)</f>
        <v>0.0</v>
      </c>
      <c r="P25">
        <f>ROUND(MAX(0,$L$25+$M$25-$N$25-$O$25),2)</f>
        <v>0.0</v>
      </c>
      <c r="Q25">
        <f>$U$24</f>
        <v>0.0</v>
      </c>
      <c r="R25">
        <f>ROUND(IF($Q$25&lt;=0,0,$Q$25*$Q$3/12),2)</f>
        <v>0.0</v>
      </c>
      <c r="S25">
        <f>ROUND(IF($Q$25&lt;=0,0,MIN($Q$4,$Q$25+$R$25)),2)</f>
        <v>0.0</v>
      </c>
      <c r="T25">
        <f>ROUND(IF($Q$25&lt;=0,0,MIN(MAX(0,$Q$25+$R$25-$S$25),MAX(0,$F$25-$J$25-$O$25))),2)</f>
        <v>0.0</v>
      </c>
      <c r="U25">
        <f>ROUND(MAX(0,$Q$25+$R$25-$S$25-$T$25),2)</f>
        <v>0.0</v>
      </c>
      <c r="V25">
        <f>$Z$24</f>
        <v>728.12</v>
      </c>
      <c r="W25">
        <f>ROUND(IF($V$25&lt;=0,0,$V$25*$V$3/12),2)</f>
        <v>13.34</v>
      </c>
      <c r="X25">
        <f>ROUND(IF($V$25&lt;=0,0,MIN($V$4,$V$25+$W$25)),2)</f>
        <v>105.0</v>
      </c>
      <c r="Y25">
        <f>ROUND(IF($V$25&lt;=0,0,MIN(MAX(0,$V$25+$W$25-$X$25),MAX(0,$F$25-$J$25-$O$25-$T$25))),2)</f>
        <v>631.0</v>
      </c>
      <c r="Z25">
        <f>ROUND(MAX(0,$V$25+$W$25-$X$25-$Y$25),2)</f>
        <v>5.46</v>
      </c>
      <c r="AA25">
        <f>$AE$24</f>
        <v>3388.51</v>
      </c>
      <c r="AB25">
        <f>ROUND(IF($AA$25&lt;=0,0,$AA$25*$AA$3/12),2)</f>
        <v>42.33</v>
      </c>
      <c r="AC25">
        <f>ROUND(IF($AA$25&lt;=0,0,MIN($AA$4,$AA$25+$AB$25)),2)</f>
        <v>135.0</v>
      </c>
      <c r="AD25">
        <f>ROUND(IF($AA$25&lt;=0,0,MIN(MAX(0,$AA$25+$AB$25-$AC$25),MAX(0,$F$25-$J$25-$O$25-$T$25-$Y$25))),2)</f>
        <v>0.0</v>
      </c>
      <c r="AE25">
        <f>ROUND(MAX(0,$AA$25+$AB$25-$AC$25-$AD$25),2)</f>
        <v>3295.84</v>
      </c>
      <c r="AF25">
        <f>$AJ$24</f>
        <v>1564.83</v>
      </c>
      <c r="AG25">
        <f>ROUND(IF($AF$25&lt;=0,0,$AF$25*$AF$3/12),2)</f>
        <v>15.64</v>
      </c>
      <c r="AH25">
        <f>ROUND(IF($AF$25&lt;=0,0,MIN($AF$4,$AF$25+$AG$25)),2)</f>
        <v>95.0</v>
      </c>
      <c r="AI25">
        <f>ROUND(IF($AF$25&lt;=0,0,MIN(MAX(0,$AF$25+$AG$25-$AH$25),MAX(0,$F$25-$J$25-$O$25-$T$25-$Y$25-$AD$25))),2)</f>
        <v>0.0</v>
      </c>
      <c r="AJ25">
        <f>ROUND(MAX(0,$AF$25+$AG$25-$AH$25-$AI$25),2)</f>
        <v>1485.47</v>
      </c>
      <c r="AK25">
        <f>$AO$24</f>
        <v>6019.73</v>
      </c>
      <c r="AL25">
        <f>ROUND(IF($AK$25&lt;=0,0,$AK$25*$AK$3/12),2)</f>
        <v>55.13</v>
      </c>
      <c r="AM25">
        <f>ROUND(IF($AK$25&lt;=0,0,MIN($AK$4,$AK$25+$AL$25)),2)</f>
        <v>258.0</v>
      </c>
      <c r="AN25">
        <f>ROUND(IF($AK$25&lt;=0,0,MIN(MAX(0,$AK$25+$AL$25-$AM$25),MAX(0,$F$25-$J$25-$O$25-$T$25-$Y$25-$AD$25-$AI$25))),2)</f>
        <v>0.0</v>
      </c>
      <c r="AO25">
        <f>ROUND(MAX(0,$AK$25+$AL$25-$AM$25-$AN$25),2)</f>
        <v>5816.86</v>
      </c>
      <c r="AP25">
        <f>$AT$24</f>
        <v>7504.76</v>
      </c>
      <c r="AQ25">
        <f>ROUND(IF($AP$25&lt;=0,0,$AP$25*$AP$3/12),2)</f>
        <v>43.72</v>
      </c>
      <c r="AR25">
        <f>ROUND(IF($AP$25&lt;=0,0,MIN($AP$4,$AP$25+$AQ$25)),2)</f>
        <v>347.0</v>
      </c>
      <c r="AS25">
        <f>ROUND(IF($AP$25&lt;=0,0,MIN(MAX(0,$AP$25+$AQ$25-$AR$25),MAX(0,$F$25-$J$25-$O$25-$T$25-$Y$25-$AD$25-$AI$25-$AN$25))),2)</f>
        <v>0.0</v>
      </c>
      <c r="AT25">
        <f>ROUND(MAX(0,$AP$25+$AQ$25-$AR$25-$AS$25),2)</f>
        <v>7201.48</v>
      </c>
      <c r="AU25">
        <f>$AY$24</f>
        <v>6607.09</v>
      </c>
      <c r="AV25">
        <f>ROUND(IF($AU$25&lt;=0,0,$AU$25*$AU$3/12),2)</f>
        <v>30.28</v>
      </c>
      <c r="AW25">
        <f>ROUND(IF($AU$25&lt;=0,0,MIN($AU$4,$AU$25+$AV$25)),2)</f>
        <v>85.0</v>
      </c>
      <c r="AX25">
        <f>ROUND(IF($AU$25&lt;=0,0,MIN(MAX(0,$AU$25+$AV$25-$AW$25),MAX(0,$F$25-$J$25-$O$25-$T$25-$Y$25-$AD$25-$AI$25-$AN$25-$AS$25))),2)</f>
        <v>0.0</v>
      </c>
      <c r="AY25">
        <f>ROUND(MAX(0,$AU$25+$AV$25-$AW$25-$AX$25),2)</f>
        <v>6552.37</v>
      </c>
      <c r="AZ25">
        <f>$BD$24</f>
        <v>0.0</v>
      </c>
      <c r="BA25">
        <f>ROUND(IF($AZ$25&lt;=0,0,$AZ$25*$AZ$3/12),2)</f>
        <v>0.0</v>
      </c>
      <c r="BB25">
        <f>ROUND(IF($AZ$25&lt;=0,0,MIN($AZ$4,$AZ$25+$BA$25)),2)</f>
        <v>0.0</v>
      </c>
      <c r="BC25">
        <f>ROUND(IF($AZ$25&lt;=0,0,MIN(MAX(0,$AZ$25+$BA$25-$BB$25),MAX(0,$F$25-$J$25-$O$25-$T$25-$Y$25-$AD$25-$AI$25-$AN$25-$AS$25-$AX$25))),2)</f>
        <v>0.0</v>
      </c>
      <c r="BD25">
        <f>ROUND(MAX(0,$AZ$25+$BA$25-$BB$25-$BC$25),2)</f>
        <v>0.0</v>
      </c>
    </row>
    <row r="26" spans="1:56">
      <c r="A26">
        <f>ROW()-7</f>
        <v>19</v>
      </c>
      <c r="B26">
        <f>EDATE(StartDate,A26-1)</f>
        <v>46661</v>
      </c>
      <c r="C26">
        <f>ROUND(SUM($G$26,$L$26,$Q$26,$V$26,$AA$26,$AF$26,$AK$26,$AP$26,$AU$26,$AZ$26)-SUM($K$26,$P$26,$U$26,$Z$26,$AE$26,$AJ$26,$AO$26,$AT$26,$AY$26,$BD$26),2)</f>
        <v>1474.64</v>
      </c>
      <c r="D26">
        <f>ROUND(SUM($H$26,$M$26,$R$26,$W$26,$AB$26,$AG$26,$AL$26,$AQ$26,$AV$26,$BA$26),2)</f>
        <v>181.36</v>
      </c>
      <c r="E26">
        <f>ROUND(SUM($K$26,$P$26,$U$26,$Z$26,$AE$26,$AJ$26,$AO$26,$AT$26,$AY$26,$BD$26),2)</f>
        <v>22882.84</v>
      </c>
      <c r="F26">
        <f>ROUND(MAX(MonthlyBudget-SUM($I$26,$N$26,$S$26,$X$26,$AC$26,$AH$26,$AM$26,$AR$26,$AW$26,$BB$26),0),2)</f>
        <v>730.44</v>
      </c>
      <c r="G26">
        <f>$K$25</f>
        <v>0.0</v>
      </c>
      <c r="H26">
        <f>ROUND(IF($G$26&lt;=0,0,$G$26*$G$3/12),2)</f>
        <v>0.0</v>
      </c>
      <c r="I26">
        <f>ROUND(IF($G$26&lt;=0,0,MIN($G$4,$G$26+$H$26)),2)</f>
        <v>0.0</v>
      </c>
      <c r="J26">
        <f>ROUND(IF($G$26&lt;=0,0,MIN(MAX(0,$G$26+$H$26-$I$26),$F$26)),2)</f>
        <v>0.0</v>
      </c>
      <c r="K26">
        <f>ROUND(MAX(0,$G$26+$H$26-$I$26-$J$26),2)</f>
        <v>0.0</v>
      </c>
      <c r="L26">
        <f>$P$25</f>
        <v>0.0</v>
      </c>
      <c r="M26">
        <f>ROUND(IF($L$26&lt;=0,0,$L$26*$L$3/12),2)</f>
        <v>0.0</v>
      </c>
      <c r="N26">
        <f>ROUND(IF($L$26&lt;=0,0,MIN($L$4,$L$26+$M$26)),2)</f>
        <v>0.0</v>
      </c>
      <c r="O26">
        <f>ROUND(IF($L$26&lt;=0,0,MIN(MAX(0,$L$26+$M$26-$N$26),MAX(0,$F$26-$J$26))),2)</f>
        <v>0.0</v>
      </c>
      <c r="P26">
        <f>ROUND(MAX(0,$L$26+$M$26-$N$26-$O$26),2)</f>
        <v>0.0</v>
      </c>
      <c r="Q26">
        <f>$U$25</f>
        <v>0.0</v>
      </c>
      <c r="R26">
        <f>ROUND(IF($Q$26&lt;=0,0,$Q$26*$Q$3/12),2)</f>
        <v>0.0</v>
      </c>
      <c r="S26">
        <f>ROUND(IF($Q$26&lt;=0,0,MIN($Q$4,$Q$26+$R$26)),2)</f>
        <v>0.0</v>
      </c>
      <c r="T26">
        <f>ROUND(IF($Q$26&lt;=0,0,MIN(MAX(0,$Q$26+$R$26-$S$26),MAX(0,$F$26-$J$26-$O$26))),2)</f>
        <v>0.0</v>
      </c>
      <c r="U26">
        <f>ROUND(MAX(0,$Q$26+$R$26-$S$26-$T$26),2)</f>
        <v>0.0</v>
      </c>
      <c r="V26">
        <f>$Z$25</f>
        <v>5.46</v>
      </c>
      <c r="W26">
        <f>ROUND(IF($V$26&lt;=0,0,$V$26*$V$3/12),2)</f>
        <v>0.1</v>
      </c>
      <c r="X26">
        <f>ROUND(IF($V$26&lt;=0,0,MIN($V$4,$V$26+$W$26)),2)</f>
        <v>5.56</v>
      </c>
      <c r="Y26">
        <f>ROUND(IF($V$26&lt;=0,0,MIN(MAX(0,$V$26+$W$26-$X$26),MAX(0,$F$26-$J$26-$O$26-$T$26))),2)</f>
        <v>0.0</v>
      </c>
      <c r="Z26">
        <f>ROUND(MAX(0,$V$26+$W$26-$X$26-$Y$26),2)</f>
        <v>0.0</v>
      </c>
      <c r="AA26">
        <f>$AE$25</f>
        <v>3295.84</v>
      </c>
      <c r="AB26">
        <f>ROUND(IF($AA$26&lt;=0,0,$AA$26*$AA$3/12),2)</f>
        <v>41.17</v>
      </c>
      <c r="AC26">
        <f>ROUND(IF($AA$26&lt;=0,0,MIN($AA$4,$AA$26+$AB$26)),2)</f>
        <v>135.0</v>
      </c>
      <c r="AD26">
        <f>ROUND(IF($AA$26&lt;=0,0,MIN(MAX(0,$AA$26+$AB$26-$AC$26),MAX(0,$F$26-$J$26-$O$26-$T$26-$Y$26))),2)</f>
        <v>730.44</v>
      </c>
      <c r="AE26">
        <f>ROUND(MAX(0,$AA$26+$AB$26-$AC$26-$AD$26),2)</f>
        <v>2471.57</v>
      </c>
      <c r="AF26">
        <f>$AJ$25</f>
        <v>1485.47</v>
      </c>
      <c r="AG26">
        <f>ROUND(IF($AF$26&lt;=0,0,$AF$26*$AF$3/12),2)</f>
        <v>14.84</v>
      </c>
      <c r="AH26">
        <f>ROUND(IF($AF$26&lt;=0,0,MIN($AF$4,$AF$26+$AG$26)),2)</f>
        <v>95.0</v>
      </c>
      <c r="AI26">
        <f>ROUND(IF($AF$26&lt;=0,0,MIN(MAX(0,$AF$26+$AG$26-$AH$26),MAX(0,$F$26-$J$26-$O$26-$T$26-$Y$26-$AD$26))),2)</f>
        <v>0.0</v>
      </c>
      <c r="AJ26">
        <f>ROUND(MAX(0,$AF$26+$AG$26-$AH$26-$AI$26),2)</f>
        <v>1405.31</v>
      </c>
      <c r="AK26">
        <f>$AO$25</f>
        <v>5816.86</v>
      </c>
      <c r="AL26">
        <f>ROUND(IF($AK$26&lt;=0,0,$AK$26*$AK$3/12),2)</f>
        <v>53.27</v>
      </c>
      <c r="AM26">
        <f>ROUND(IF($AK$26&lt;=0,0,MIN($AK$4,$AK$26+$AL$26)),2)</f>
        <v>258.0</v>
      </c>
      <c r="AN26">
        <f>ROUND(IF($AK$26&lt;=0,0,MIN(MAX(0,$AK$26+$AL$26-$AM$26),MAX(0,$F$26-$J$26-$O$26-$T$26-$Y$26-$AD$26-$AI$26))),2)</f>
        <v>0.0</v>
      </c>
      <c r="AO26">
        <f>ROUND(MAX(0,$AK$26+$AL$26-$AM$26-$AN$26),2)</f>
        <v>5612.13</v>
      </c>
      <c r="AP26">
        <f>$AT$25</f>
        <v>7201.48</v>
      </c>
      <c r="AQ26">
        <f>ROUND(IF($AP$26&lt;=0,0,$AP$26*$AP$3/12),2)</f>
        <v>41.95</v>
      </c>
      <c r="AR26">
        <f>ROUND(IF($AP$26&lt;=0,0,MIN($AP$4,$AP$26+$AQ$26)),2)</f>
        <v>347.0</v>
      </c>
      <c r="AS26">
        <f>ROUND(IF($AP$26&lt;=0,0,MIN(MAX(0,$AP$26+$AQ$26-$AR$26),MAX(0,$F$26-$J$26-$O$26-$T$26-$Y$26-$AD$26-$AI$26-$AN$26))),2)</f>
        <v>0.0</v>
      </c>
      <c r="AT26">
        <f>ROUND(MAX(0,$AP$26+$AQ$26-$AR$26-$AS$26),2)</f>
        <v>6896.43</v>
      </c>
      <c r="AU26">
        <f>$AY$25</f>
        <v>6552.37</v>
      </c>
      <c r="AV26">
        <f>ROUND(IF($AU$26&lt;=0,0,$AU$26*$AU$3/12),2)</f>
        <v>30.03</v>
      </c>
      <c r="AW26">
        <f>ROUND(IF($AU$26&lt;=0,0,MIN($AU$4,$AU$26+$AV$26)),2)</f>
        <v>85.0</v>
      </c>
      <c r="AX26">
        <f>ROUND(IF($AU$26&lt;=0,0,MIN(MAX(0,$AU$26+$AV$26-$AW$26),MAX(0,$F$26-$J$26-$O$26-$T$26-$Y$26-$AD$26-$AI$26-$AN$26-$AS$26))),2)</f>
        <v>0.0</v>
      </c>
      <c r="AY26">
        <f>ROUND(MAX(0,$AU$26+$AV$26-$AW$26-$AX$26),2)</f>
        <v>6497.4</v>
      </c>
      <c r="AZ26">
        <f>$BD$25</f>
        <v>0.0</v>
      </c>
      <c r="BA26">
        <f>ROUND(IF($AZ$26&lt;=0,0,$AZ$26*$AZ$3/12),2)</f>
        <v>0.0</v>
      </c>
      <c r="BB26">
        <f>ROUND(IF($AZ$26&lt;=0,0,MIN($AZ$4,$AZ$26+$BA$26)),2)</f>
        <v>0.0</v>
      </c>
      <c r="BC26">
        <f>ROUND(IF($AZ$26&lt;=0,0,MIN(MAX(0,$AZ$26+$BA$26-$BB$26),MAX(0,$F$26-$J$26-$O$26-$T$26-$Y$26-$AD$26-$AI$26-$AN$26-$AS$26-$AX$26))),2)</f>
        <v>0.0</v>
      </c>
      <c r="BD26">
        <f>ROUND(MAX(0,$AZ$26+$BA$26-$BB$26-$BC$26),2)</f>
        <v>0.0</v>
      </c>
    </row>
    <row r="27" spans="1:56">
      <c r="A27">
        <f>ROW()-7</f>
        <v>20</v>
      </c>
      <c r="B27">
        <f>EDATE(StartDate,A27-1)</f>
        <v>46692</v>
      </c>
      <c r="C27">
        <f>ROUND(SUM($G$27,$L$27,$Q$27,$V$27,$AA$27,$AF$27,$AK$27,$AP$27,$AU$27,$AZ$27)-SUM($K$27,$P$27,$U$27,$Z$27,$AE$27,$AJ$27,$AO$27,$AT$27,$AY$27,$BD$27),2)</f>
        <v>1489.74</v>
      </c>
      <c r="D27">
        <f>ROUND(SUM($H$27,$M$27,$R$27,$W$27,$AB$27,$AG$27,$AL$27,$AQ$27,$AV$27,$BA$27),2)</f>
        <v>166.26</v>
      </c>
      <c r="E27">
        <f>ROUND(SUM($K$27,$P$27,$U$27,$Z$27,$AE$27,$AJ$27,$AO$27,$AT$27,$AY$27,$BD$27),2)</f>
        <v>21393.1</v>
      </c>
      <c r="F27">
        <f>ROUND(MAX(MonthlyBudget-SUM($I$27,$N$27,$S$27,$X$27,$AC$27,$AH$27,$AM$27,$AR$27,$AW$27,$BB$27),0),2)</f>
        <v>736.0</v>
      </c>
      <c r="G27">
        <f>$K$26</f>
        <v>0.0</v>
      </c>
      <c r="H27">
        <f>ROUND(IF($G$27&lt;=0,0,$G$27*$G$3/12),2)</f>
        <v>0.0</v>
      </c>
      <c r="I27">
        <f>ROUND(IF($G$27&lt;=0,0,MIN($G$4,$G$27+$H$27)),2)</f>
        <v>0.0</v>
      </c>
      <c r="J27">
        <f>ROUND(IF($G$27&lt;=0,0,MIN(MAX(0,$G$27+$H$27-$I$27),$F$27)),2)</f>
        <v>0.0</v>
      </c>
      <c r="K27">
        <f>ROUND(MAX(0,$G$27+$H$27-$I$27-$J$27),2)</f>
        <v>0.0</v>
      </c>
      <c r="L27">
        <f>$P$26</f>
        <v>0.0</v>
      </c>
      <c r="M27">
        <f>ROUND(IF($L$27&lt;=0,0,$L$27*$L$3/12),2)</f>
        <v>0.0</v>
      </c>
      <c r="N27">
        <f>ROUND(IF($L$27&lt;=0,0,MIN($L$4,$L$27+$M$27)),2)</f>
        <v>0.0</v>
      </c>
      <c r="O27">
        <f>ROUND(IF($L$27&lt;=0,0,MIN(MAX(0,$L$27+$M$27-$N$27),MAX(0,$F$27-$J$27))),2)</f>
        <v>0.0</v>
      </c>
      <c r="P27">
        <f>ROUND(MAX(0,$L$27+$M$27-$N$27-$O$27),2)</f>
        <v>0.0</v>
      </c>
      <c r="Q27">
        <f>$U$26</f>
        <v>0.0</v>
      </c>
      <c r="R27">
        <f>ROUND(IF($Q$27&lt;=0,0,$Q$27*$Q$3/12),2)</f>
        <v>0.0</v>
      </c>
      <c r="S27">
        <f>ROUND(IF($Q$27&lt;=0,0,MIN($Q$4,$Q$27+$R$27)),2)</f>
        <v>0.0</v>
      </c>
      <c r="T27">
        <f>ROUND(IF($Q$27&lt;=0,0,MIN(MAX(0,$Q$27+$R$27-$S$27),MAX(0,$F$27-$J$27-$O$27))),2)</f>
        <v>0.0</v>
      </c>
      <c r="U27">
        <f>ROUND(MAX(0,$Q$27+$R$27-$S$27-$T$27),2)</f>
        <v>0.0</v>
      </c>
      <c r="V27">
        <f>$Z$26</f>
        <v>0.0</v>
      </c>
      <c r="W27">
        <f>ROUND(IF($V$27&lt;=0,0,$V$27*$V$3/12),2)</f>
        <v>0.0</v>
      </c>
      <c r="X27">
        <f>ROUND(IF($V$27&lt;=0,0,MIN($V$4,$V$27+$W$27)),2)</f>
        <v>0.0</v>
      </c>
      <c r="Y27">
        <f>ROUND(IF($V$27&lt;=0,0,MIN(MAX(0,$V$27+$W$27-$X$27),MAX(0,$F$27-$J$27-$O$27-$T$27))),2)</f>
        <v>0.0</v>
      </c>
      <c r="Z27">
        <f>ROUND(MAX(0,$V$27+$W$27-$X$27-$Y$27),2)</f>
        <v>0.0</v>
      </c>
      <c r="AA27">
        <f>$AE$26</f>
        <v>2471.57</v>
      </c>
      <c r="AB27">
        <f>ROUND(IF($AA$27&lt;=0,0,$AA$27*$AA$3/12),2)</f>
        <v>30.87</v>
      </c>
      <c r="AC27">
        <f>ROUND(IF($AA$27&lt;=0,0,MIN($AA$4,$AA$27+$AB$27)),2)</f>
        <v>135.0</v>
      </c>
      <c r="AD27">
        <f>ROUND(IF($AA$27&lt;=0,0,MIN(MAX(0,$AA$27+$AB$27-$AC$27),MAX(0,$F$27-$J$27-$O$27-$T$27-$Y$27))),2)</f>
        <v>736.0</v>
      </c>
      <c r="AE27">
        <f>ROUND(MAX(0,$AA$27+$AB$27-$AC$27-$AD$27),2)</f>
        <v>1631.44</v>
      </c>
      <c r="AF27">
        <f>$AJ$26</f>
        <v>1405.31</v>
      </c>
      <c r="AG27">
        <f>ROUND(IF($AF$27&lt;=0,0,$AF$27*$AF$3/12),2)</f>
        <v>14.04</v>
      </c>
      <c r="AH27">
        <f>ROUND(IF($AF$27&lt;=0,0,MIN($AF$4,$AF$27+$AG$27)),2)</f>
        <v>95.0</v>
      </c>
      <c r="AI27">
        <f>ROUND(IF($AF$27&lt;=0,0,MIN(MAX(0,$AF$27+$AG$27-$AH$27),MAX(0,$F$27-$J$27-$O$27-$T$27-$Y$27-$AD$27))),2)</f>
        <v>0.0</v>
      </c>
      <c r="AJ27">
        <f>ROUND(MAX(0,$AF$27+$AG$27-$AH$27-$AI$27),2)</f>
        <v>1324.35</v>
      </c>
      <c r="AK27">
        <f>$AO$26</f>
        <v>5612.13</v>
      </c>
      <c r="AL27">
        <f>ROUND(IF($AK$27&lt;=0,0,$AK$27*$AK$3/12),2)</f>
        <v>51.4</v>
      </c>
      <c r="AM27">
        <f>ROUND(IF($AK$27&lt;=0,0,MIN($AK$4,$AK$27+$AL$27)),2)</f>
        <v>258.0</v>
      </c>
      <c r="AN27">
        <f>ROUND(IF($AK$27&lt;=0,0,MIN(MAX(0,$AK$27+$AL$27-$AM$27),MAX(0,$F$27-$J$27-$O$27-$T$27-$Y$27-$AD$27-$AI$27))),2)</f>
        <v>0.0</v>
      </c>
      <c r="AO27">
        <f>ROUND(MAX(0,$AK$27+$AL$27-$AM$27-$AN$27),2)</f>
        <v>5405.53</v>
      </c>
      <c r="AP27">
        <f>$AT$26</f>
        <v>6896.43</v>
      </c>
      <c r="AQ27">
        <f>ROUND(IF($AP$27&lt;=0,0,$AP$27*$AP$3/12),2)</f>
        <v>40.17</v>
      </c>
      <c r="AR27">
        <f>ROUND(IF($AP$27&lt;=0,0,MIN($AP$4,$AP$27+$AQ$27)),2)</f>
        <v>347.0</v>
      </c>
      <c r="AS27">
        <f>ROUND(IF($AP$27&lt;=0,0,MIN(MAX(0,$AP$27+$AQ$27-$AR$27),MAX(0,$F$27-$J$27-$O$27-$T$27-$Y$27-$AD$27-$AI$27-$AN$27))),2)</f>
        <v>0.0</v>
      </c>
      <c r="AT27">
        <f>ROUND(MAX(0,$AP$27+$AQ$27-$AR$27-$AS$27),2)</f>
        <v>6589.6</v>
      </c>
      <c r="AU27">
        <f>$AY$26</f>
        <v>6497.4</v>
      </c>
      <c r="AV27">
        <f>ROUND(IF($AU$27&lt;=0,0,$AU$27*$AU$3/12),2)</f>
        <v>29.78</v>
      </c>
      <c r="AW27">
        <f>ROUND(IF($AU$27&lt;=0,0,MIN($AU$4,$AU$27+$AV$27)),2)</f>
        <v>85.0</v>
      </c>
      <c r="AX27">
        <f>ROUND(IF($AU$27&lt;=0,0,MIN(MAX(0,$AU$27+$AV$27-$AW$27),MAX(0,$F$27-$J$27-$O$27-$T$27-$Y$27-$AD$27-$AI$27-$AN$27-$AS$27))),2)</f>
        <v>0.0</v>
      </c>
      <c r="AY27">
        <f>ROUND(MAX(0,$AU$27+$AV$27-$AW$27-$AX$27),2)</f>
        <v>6442.18</v>
      </c>
      <c r="AZ27">
        <f>$BD$26</f>
        <v>0.0</v>
      </c>
      <c r="BA27">
        <f>ROUND(IF($AZ$27&lt;=0,0,$AZ$27*$AZ$3/12),2)</f>
        <v>0.0</v>
      </c>
      <c r="BB27">
        <f>ROUND(IF($AZ$27&lt;=0,0,MIN($AZ$4,$AZ$27+$BA$27)),2)</f>
        <v>0.0</v>
      </c>
      <c r="BC27">
        <f>ROUND(IF($AZ$27&lt;=0,0,MIN(MAX(0,$AZ$27+$BA$27-$BB$27),MAX(0,$F$27-$J$27-$O$27-$T$27-$Y$27-$AD$27-$AI$27-$AN$27-$AS$27-$AX$27))),2)</f>
        <v>0.0</v>
      </c>
      <c r="BD27">
        <f>ROUND(MAX(0,$AZ$27+$BA$27-$BB$27-$BC$27),2)</f>
        <v>0.0</v>
      </c>
    </row>
    <row r="28" spans="1:56">
      <c r="A28">
        <f>ROW()-7</f>
        <v>21</v>
      </c>
      <c r="B28">
        <f>EDATE(StartDate,A28-1)</f>
        <v>46722</v>
      </c>
      <c r="C28">
        <f>ROUND(SUM($G$28,$L$28,$Q$28,$V$28,$AA$28,$AF$28,$AK$28,$AP$28,$AU$28,$AZ$28)-SUM($K$28,$P$28,$U$28,$Z$28,$AE$28,$AJ$28,$AO$28,$AT$28,$AY$28,$BD$28),2)</f>
        <v>1504.97</v>
      </c>
      <c r="D28">
        <f>ROUND(SUM($H$28,$M$28,$R$28,$W$28,$AB$28,$AG$28,$AL$28,$AQ$28,$AV$28,$BA$28),2)</f>
        <v>151.03</v>
      </c>
      <c r="E28">
        <f>ROUND(SUM($K$28,$P$28,$U$28,$Z$28,$AE$28,$AJ$28,$AO$28,$AT$28,$AY$28,$BD$28),2)</f>
        <v>19888.13</v>
      </c>
      <c r="F28">
        <f>ROUND(MAX(MonthlyBudget-SUM($I$28,$N$28,$S$28,$X$28,$AC$28,$AH$28,$AM$28,$AR$28,$AW$28,$BB$28),0),2)</f>
        <v>736.0</v>
      </c>
      <c r="G28">
        <f>$K$27</f>
        <v>0.0</v>
      </c>
      <c r="H28">
        <f>ROUND(IF($G$28&lt;=0,0,$G$28*$G$3/12),2)</f>
        <v>0.0</v>
      </c>
      <c r="I28">
        <f>ROUND(IF($G$28&lt;=0,0,MIN($G$4,$G$28+$H$28)),2)</f>
        <v>0.0</v>
      </c>
      <c r="J28">
        <f>ROUND(IF($G$28&lt;=0,0,MIN(MAX(0,$G$28+$H$28-$I$28),$F$28)),2)</f>
        <v>0.0</v>
      </c>
      <c r="K28">
        <f>ROUND(MAX(0,$G$28+$H$28-$I$28-$J$28),2)</f>
        <v>0.0</v>
      </c>
      <c r="L28">
        <f>$P$27</f>
        <v>0.0</v>
      </c>
      <c r="M28">
        <f>ROUND(IF($L$28&lt;=0,0,$L$28*$L$3/12),2)</f>
        <v>0.0</v>
      </c>
      <c r="N28">
        <f>ROUND(IF($L$28&lt;=0,0,MIN($L$4,$L$28+$M$28)),2)</f>
        <v>0.0</v>
      </c>
      <c r="O28">
        <f>ROUND(IF($L$28&lt;=0,0,MIN(MAX(0,$L$28+$M$28-$N$28),MAX(0,$F$28-$J$28))),2)</f>
        <v>0.0</v>
      </c>
      <c r="P28">
        <f>ROUND(MAX(0,$L$28+$M$28-$N$28-$O$28),2)</f>
        <v>0.0</v>
      </c>
      <c r="Q28">
        <f>$U$27</f>
        <v>0.0</v>
      </c>
      <c r="R28">
        <f>ROUND(IF($Q$28&lt;=0,0,$Q$28*$Q$3/12),2)</f>
        <v>0.0</v>
      </c>
      <c r="S28">
        <f>ROUND(IF($Q$28&lt;=0,0,MIN($Q$4,$Q$28+$R$28)),2)</f>
        <v>0.0</v>
      </c>
      <c r="T28">
        <f>ROUND(IF($Q$28&lt;=0,0,MIN(MAX(0,$Q$28+$R$28-$S$28),MAX(0,$F$28-$J$28-$O$28))),2)</f>
        <v>0.0</v>
      </c>
      <c r="U28">
        <f>ROUND(MAX(0,$Q$28+$R$28-$S$28-$T$28),2)</f>
        <v>0.0</v>
      </c>
      <c r="V28">
        <f>$Z$27</f>
        <v>0.0</v>
      </c>
      <c r="W28">
        <f>ROUND(IF($V$28&lt;=0,0,$V$28*$V$3/12),2)</f>
        <v>0.0</v>
      </c>
      <c r="X28">
        <f>ROUND(IF($V$28&lt;=0,0,MIN($V$4,$V$28+$W$28)),2)</f>
        <v>0.0</v>
      </c>
      <c r="Y28">
        <f>ROUND(IF($V$28&lt;=0,0,MIN(MAX(0,$V$28+$W$28-$X$28),MAX(0,$F$28-$J$28-$O$28-$T$28))),2)</f>
        <v>0.0</v>
      </c>
      <c r="Z28">
        <f>ROUND(MAX(0,$V$28+$W$28-$X$28-$Y$28),2)</f>
        <v>0.0</v>
      </c>
      <c r="AA28">
        <f>$AE$27</f>
        <v>1631.44</v>
      </c>
      <c r="AB28">
        <f>ROUND(IF($AA$28&lt;=0,0,$AA$28*$AA$3/12),2)</f>
        <v>20.38</v>
      </c>
      <c r="AC28">
        <f>ROUND(IF($AA$28&lt;=0,0,MIN($AA$4,$AA$28+$AB$28)),2)</f>
        <v>135.0</v>
      </c>
      <c r="AD28">
        <f>ROUND(IF($AA$28&lt;=0,0,MIN(MAX(0,$AA$28+$AB$28-$AC$28),MAX(0,$F$28-$J$28-$O$28-$T$28-$Y$28))),2)</f>
        <v>736.0</v>
      </c>
      <c r="AE28">
        <f>ROUND(MAX(0,$AA$28+$AB$28-$AC$28-$AD$28),2)</f>
        <v>780.82</v>
      </c>
      <c r="AF28">
        <f>$AJ$27</f>
        <v>1324.35</v>
      </c>
      <c r="AG28">
        <f>ROUND(IF($AF$28&lt;=0,0,$AF$28*$AF$3/12),2)</f>
        <v>13.23</v>
      </c>
      <c r="AH28">
        <f>ROUND(IF($AF$28&lt;=0,0,MIN($AF$4,$AF$28+$AG$28)),2)</f>
        <v>95.0</v>
      </c>
      <c r="AI28">
        <f>ROUND(IF($AF$28&lt;=0,0,MIN(MAX(0,$AF$28+$AG$28-$AH$28),MAX(0,$F$28-$J$28-$O$28-$T$28-$Y$28-$AD$28))),2)</f>
        <v>0.0</v>
      </c>
      <c r="AJ28">
        <f>ROUND(MAX(0,$AF$28+$AG$28-$AH$28-$AI$28),2)</f>
        <v>1242.58</v>
      </c>
      <c r="AK28">
        <f>$AO$27</f>
        <v>5405.53</v>
      </c>
      <c r="AL28">
        <f>ROUND(IF($AK$28&lt;=0,0,$AK$28*$AK$3/12),2)</f>
        <v>49.51</v>
      </c>
      <c r="AM28">
        <f>ROUND(IF($AK$28&lt;=0,0,MIN($AK$4,$AK$28+$AL$28)),2)</f>
        <v>258.0</v>
      </c>
      <c r="AN28">
        <f>ROUND(IF($AK$28&lt;=0,0,MIN(MAX(0,$AK$28+$AL$28-$AM$28),MAX(0,$F$28-$J$28-$O$28-$T$28-$Y$28-$AD$28-$AI$28))),2)</f>
        <v>0.0</v>
      </c>
      <c r="AO28">
        <f>ROUND(MAX(0,$AK$28+$AL$28-$AM$28-$AN$28),2)</f>
        <v>5197.04</v>
      </c>
      <c r="AP28">
        <f>$AT$27</f>
        <v>6589.6</v>
      </c>
      <c r="AQ28">
        <f>ROUND(IF($AP$28&lt;=0,0,$AP$28*$AP$3/12),2)</f>
        <v>38.38</v>
      </c>
      <c r="AR28">
        <f>ROUND(IF($AP$28&lt;=0,0,MIN($AP$4,$AP$28+$AQ$28)),2)</f>
        <v>347.0</v>
      </c>
      <c r="AS28">
        <f>ROUND(IF($AP$28&lt;=0,0,MIN(MAX(0,$AP$28+$AQ$28-$AR$28),MAX(0,$F$28-$J$28-$O$28-$T$28-$Y$28-$AD$28-$AI$28-$AN$28))),2)</f>
        <v>0.0</v>
      </c>
      <c r="AT28">
        <f>ROUND(MAX(0,$AP$28+$AQ$28-$AR$28-$AS$28),2)</f>
        <v>6280.98</v>
      </c>
      <c r="AU28">
        <f>$AY$27</f>
        <v>6442.18</v>
      </c>
      <c r="AV28">
        <f>ROUND(IF($AU$28&lt;=0,0,$AU$28*$AU$3/12),2)</f>
        <v>29.53</v>
      </c>
      <c r="AW28">
        <f>ROUND(IF($AU$28&lt;=0,0,MIN($AU$4,$AU$28+$AV$28)),2)</f>
        <v>85.0</v>
      </c>
      <c r="AX28">
        <f>ROUND(IF($AU$28&lt;=0,0,MIN(MAX(0,$AU$28+$AV$28-$AW$28),MAX(0,$F$28-$J$28-$O$28-$T$28-$Y$28-$AD$28-$AI$28-$AN$28-$AS$28))),2)</f>
        <v>0.0</v>
      </c>
      <c r="AY28">
        <f>ROUND(MAX(0,$AU$28+$AV$28-$AW$28-$AX$28),2)</f>
        <v>6386.71</v>
      </c>
      <c r="AZ28">
        <f>$BD$27</f>
        <v>0.0</v>
      </c>
      <c r="BA28">
        <f>ROUND(IF($AZ$28&lt;=0,0,$AZ$28*$AZ$3/12),2)</f>
        <v>0.0</v>
      </c>
      <c r="BB28">
        <f>ROUND(IF($AZ$28&lt;=0,0,MIN($AZ$4,$AZ$28+$BA$28)),2)</f>
        <v>0.0</v>
      </c>
      <c r="BC28">
        <f>ROUND(IF($AZ$28&lt;=0,0,MIN(MAX(0,$AZ$28+$BA$28-$BB$28),MAX(0,$F$28-$J$28-$O$28-$T$28-$Y$28-$AD$28-$AI$28-$AN$28-$AS$28-$AX$28))),2)</f>
        <v>0.0</v>
      </c>
      <c r="BD28">
        <f>ROUND(MAX(0,$AZ$28+$BA$28-$BB$28-$BC$28),2)</f>
        <v>0.0</v>
      </c>
    </row>
    <row r="29" spans="1:56">
      <c r="A29">
        <f>ROW()-7</f>
        <v>22</v>
      </c>
      <c r="B29">
        <f>EDATE(StartDate,A29-1)</f>
        <v>46753</v>
      </c>
      <c r="C29">
        <f>ROUND(SUM($G$29,$L$29,$Q$29,$V$29,$AA$29,$AF$29,$AK$29,$AP$29,$AU$29,$AZ$29)-SUM($K$29,$P$29,$U$29,$Z$29,$AE$29,$AJ$29,$AO$29,$AT$29,$AY$29,$BD$29),2)</f>
        <v>1520.37</v>
      </c>
      <c r="D29">
        <f>ROUND(SUM($H$29,$M$29,$R$29,$W$29,$AB$29,$AG$29,$AL$29,$AQ$29,$AV$29,$BA$29),2)</f>
        <v>135.63</v>
      </c>
      <c r="E29">
        <f>ROUND(SUM($K$29,$P$29,$U$29,$Z$29,$AE$29,$AJ$29,$AO$29,$AT$29,$AY$29,$BD$29),2)</f>
        <v>18367.76</v>
      </c>
      <c r="F29">
        <f>ROUND(MAX(MonthlyBudget-SUM($I$29,$N$29,$S$29,$X$29,$AC$29,$AH$29,$AM$29,$AR$29,$AW$29,$BB$29),0),2)</f>
        <v>736.0</v>
      </c>
      <c r="G29">
        <f>$K$28</f>
        <v>0.0</v>
      </c>
      <c r="H29">
        <f>ROUND(IF($G$29&lt;=0,0,$G$29*$G$3/12),2)</f>
        <v>0.0</v>
      </c>
      <c r="I29">
        <f>ROUND(IF($G$29&lt;=0,0,MIN($G$4,$G$29+$H$29)),2)</f>
        <v>0.0</v>
      </c>
      <c r="J29">
        <f>ROUND(IF($G$29&lt;=0,0,MIN(MAX(0,$G$29+$H$29-$I$29),$F$29)),2)</f>
        <v>0.0</v>
      </c>
      <c r="K29">
        <f>ROUND(MAX(0,$G$29+$H$29-$I$29-$J$29),2)</f>
        <v>0.0</v>
      </c>
      <c r="L29">
        <f>$P$28</f>
        <v>0.0</v>
      </c>
      <c r="M29">
        <f>ROUND(IF($L$29&lt;=0,0,$L$29*$L$3/12),2)</f>
        <v>0.0</v>
      </c>
      <c r="N29">
        <f>ROUND(IF($L$29&lt;=0,0,MIN($L$4,$L$29+$M$29)),2)</f>
        <v>0.0</v>
      </c>
      <c r="O29">
        <f>ROUND(IF($L$29&lt;=0,0,MIN(MAX(0,$L$29+$M$29-$N$29),MAX(0,$F$29-$J$29))),2)</f>
        <v>0.0</v>
      </c>
      <c r="P29">
        <f>ROUND(MAX(0,$L$29+$M$29-$N$29-$O$29),2)</f>
        <v>0.0</v>
      </c>
      <c r="Q29">
        <f>$U$28</f>
        <v>0.0</v>
      </c>
      <c r="R29">
        <f>ROUND(IF($Q$29&lt;=0,0,$Q$29*$Q$3/12),2)</f>
        <v>0.0</v>
      </c>
      <c r="S29">
        <f>ROUND(IF($Q$29&lt;=0,0,MIN($Q$4,$Q$29+$R$29)),2)</f>
        <v>0.0</v>
      </c>
      <c r="T29">
        <f>ROUND(IF($Q$29&lt;=0,0,MIN(MAX(0,$Q$29+$R$29-$S$29),MAX(0,$F$29-$J$29-$O$29))),2)</f>
        <v>0.0</v>
      </c>
      <c r="U29">
        <f>ROUND(MAX(0,$Q$29+$R$29-$S$29-$T$29),2)</f>
        <v>0.0</v>
      </c>
      <c r="V29">
        <f>$Z$28</f>
        <v>0.0</v>
      </c>
      <c r="W29">
        <f>ROUND(IF($V$29&lt;=0,0,$V$29*$V$3/12),2)</f>
        <v>0.0</v>
      </c>
      <c r="X29">
        <f>ROUND(IF($V$29&lt;=0,0,MIN($V$4,$V$29+$W$29)),2)</f>
        <v>0.0</v>
      </c>
      <c r="Y29">
        <f>ROUND(IF($V$29&lt;=0,0,MIN(MAX(0,$V$29+$W$29-$X$29),MAX(0,$F$29-$J$29-$O$29-$T$29))),2)</f>
        <v>0.0</v>
      </c>
      <c r="Z29">
        <f>ROUND(MAX(0,$V$29+$W$29-$X$29-$Y$29),2)</f>
        <v>0.0</v>
      </c>
      <c r="AA29">
        <f>$AE$28</f>
        <v>780.82</v>
      </c>
      <c r="AB29">
        <f>ROUND(IF($AA$29&lt;=0,0,$AA$29*$AA$3/12),2)</f>
        <v>9.75</v>
      </c>
      <c r="AC29">
        <f>ROUND(IF($AA$29&lt;=0,0,MIN($AA$4,$AA$29+$AB$29)),2)</f>
        <v>135.0</v>
      </c>
      <c r="AD29">
        <f>ROUND(IF($AA$29&lt;=0,0,MIN(MAX(0,$AA$29+$AB$29-$AC$29),MAX(0,$F$29-$J$29-$O$29-$T$29-$Y$29))),2)</f>
        <v>655.57</v>
      </c>
      <c r="AE29">
        <f>ROUND(MAX(0,$AA$29+$AB$29-$AC$29-$AD$29),2)</f>
        <v>0.0</v>
      </c>
      <c r="AF29">
        <f>$AJ$28</f>
        <v>1242.58</v>
      </c>
      <c r="AG29">
        <f>ROUND(IF($AF$29&lt;=0,0,$AF$29*$AF$3/12),2)</f>
        <v>12.42</v>
      </c>
      <c r="AH29">
        <f>ROUND(IF($AF$29&lt;=0,0,MIN($AF$4,$AF$29+$AG$29)),2)</f>
        <v>95.0</v>
      </c>
      <c r="AI29">
        <f>ROUND(IF($AF$29&lt;=0,0,MIN(MAX(0,$AF$29+$AG$29-$AH$29),MAX(0,$F$29-$J$29-$O$29-$T$29-$Y$29-$AD$29))),2)</f>
        <v>80.43</v>
      </c>
      <c r="AJ29">
        <f>ROUND(MAX(0,$AF$29+$AG$29-$AH$29-$AI$29),2)</f>
        <v>1079.57</v>
      </c>
      <c r="AK29">
        <f>$AO$28</f>
        <v>5197.04</v>
      </c>
      <c r="AL29">
        <f>ROUND(IF($AK$29&lt;=0,0,$AK$29*$AK$3/12),2)</f>
        <v>47.6</v>
      </c>
      <c r="AM29">
        <f>ROUND(IF($AK$29&lt;=0,0,MIN($AK$4,$AK$29+$AL$29)),2)</f>
        <v>258.0</v>
      </c>
      <c r="AN29">
        <f>ROUND(IF($AK$29&lt;=0,0,MIN(MAX(0,$AK$29+$AL$29-$AM$29),MAX(0,$F$29-$J$29-$O$29-$T$29-$Y$29-$AD$29-$AI$29))),2)</f>
        <v>0.0</v>
      </c>
      <c r="AO29">
        <f>ROUND(MAX(0,$AK$29+$AL$29-$AM$29-$AN$29),2)</f>
        <v>4986.64</v>
      </c>
      <c r="AP29">
        <f>$AT$28</f>
        <v>6280.98</v>
      </c>
      <c r="AQ29">
        <f>ROUND(IF($AP$29&lt;=0,0,$AP$29*$AP$3/12),2)</f>
        <v>36.59</v>
      </c>
      <c r="AR29">
        <f>ROUND(IF($AP$29&lt;=0,0,MIN($AP$4,$AP$29+$AQ$29)),2)</f>
        <v>347.0</v>
      </c>
      <c r="AS29">
        <f>ROUND(IF($AP$29&lt;=0,0,MIN(MAX(0,$AP$29+$AQ$29-$AR$29),MAX(0,$F$29-$J$29-$O$29-$T$29-$Y$29-$AD$29-$AI$29-$AN$29))),2)</f>
        <v>0.0</v>
      </c>
      <c r="AT29">
        <f>ROUND(MAX(0,$AP$29+$AQ$29-$AR$29-$AS$29),2)</f>
        <v>5970.57</v>
      </c>
      <c r="AU29">
        <f>$AY$28</f>
        <v>6386.71</v>
      </c>
      <c r="AV29">
        <f>ROUND(IF($AU$29&lt;=0,0,$AU$29*$AU$3/12),2)</f>
        <v>29.27</v>
      </c>
      <c r="AW29">
        <f>ROUND(IF($AU$29&lt;=0,0,MIN($AU$4,$AU$29+$AV$29)),2)</f>
        <v>85.0</v>
      </c>
      <c r="AX29">
        <f>ROUND(IF($AU$29&lt;=0,0,MIN(MAX(0,$AU$29+$AV$29-$AW$29),MAX(0,$F$29-$J$29-$O$29-$T$29-$Y$29-$AD$29-$AI$29-$AN$29-$AS$29))),2)</f>
        <v>0.0</v>
      </c>
      <c r="AY29">
        <f>ROUND(MAX(0,$AU$29+$AV$29-$AW$29-$AX$29),2)</f>
        <v>6330.98</v>
      </c>
      <c r="AZ29">
        <f>$BD$28</f>
        <v>0.0</v>
      </c>
      <c r="BA29">
        <f>ROUND(IF($AZ$29&lt;=0,0,$AZ$29*$AZ$3/12),2)</f>
        <v>0.0</v>
      </c>
      <c r="BB29">
        <f>ROUND(IF($AZ$29&lt;=0,0,MIN($AZ$4,$AZ$29+$BA$29)),2)</f>
        <v>0.0</v>
      </c>
      <c r="BC29">
        <f>ROUND(IF($AZ$29&lt;=0,0,MIN(MAX(0,$AZ$29+$BA$29-$BB$29),MAX(0,$F$29-$J$29-$O$29-$T$29-$Y$29-$AD$29-$AI$29-$AN$29-$AS$29-$AX$29))),2)</f>
        <v>0.0</v>
      </c>
      <c r="BD29">
        <f>ROUND(MAX(0,$AZ$29+$BA$29-$BB$29-$BC$29),2)</f>
        <v>0.0</v>
      </c>
    </row>
    <row r="30" spans="1:56">
      <c r="A30">
        <f>ROW()-7</f>
        <v>23</v>
      </c>
      <c r="B30">
        <f>EDATE(StartDate,A30-1)</f>
        <v>46784</v>
      </c>
      <c r="C30">
        <f>ROUND(SUM($G$30,$L$30,$Q$30,$V$30,$AA$30,$AF$30,$AK$30,$AP$30,$AU$30,$AZ$30)-SUM($K$30,$P$30,$U$30,$Z$30,$AE$30,$AJ$30,$AO$30,$AT$30,$AY$30,$BD$30),2)</f>
        <v>1535.74</v>
      </c>
      <c r="D30">
        <f>ROUND(SUM($H$30,$M$30,$R$30,$W$30,$AB$30,$AG$30,$AL$30,$AQ$30,$AV$30,$BA$30),2)</f>
        <v>120.26</v>
      </c>
      <c r="E30">
        <f>ROUND(SUM($K$30,$P$30,$U$30,$Z$30,$AE$30,$AJ$30,$AO$30,$AT$30,$AY$30,$BD$30),2)</f>
        <v>16832.02</v>
      </c>
      <c r="F30">
        <f>ROUND(MAX(MonthlyBudget-SUM($I$30,$N$30,$S$30,$X$30,$AC$30,$AH$30,$AM$30,$AR$30,$AW$30,$BB$30),0),2)</f>
        <v>871.0</v>
      </c>
      <c r="G30">
        <f>$K$29</f>
        <v>0.0</v>
      </c>
      <c r="H30">
        <f>ROUND(IF($G$30&lt;=0,0,$G$30*$G$3/12),2)</f>
        <v>0.0</v>
      </c>
      <c r="I30">
        <f>ROUND(IF($G$30&lt;=0,0,MIN($G$4,$G$30+$H$30)),2)</f>
        <v>0.0</v>
      </c>
      <c r="J30">
        <f>ROUND(IF($G$30&lt;=0,0,MIN(MAX(0,$G$30+$H$30-$I$30),$F$30)),2)</f>
        <v>0.0</v>
      </c>
      <c r="K30">
        <f>ROUND(MAX(0,$G$30+$H$30-$I$30-$J$30),2)</f>
        <v>0.0</v>
      </c>
      <c r="L30">
        <f>$P$29</f>
        <v>0.0</v>
      </c>
      <c r="M30">
        <f>ROUND(IF($L$30&lt;=0,0,$L$30*$L$3/12),2)</f>
        <v>0.0</v>
      </c>
      <c r="N30">
        <f>ROUND(IF($L$30&lt;=0,0,MIN($L$4,$L$30+$M$30)),2)</f>
        <v>0.0</v>
      </c>
      <c r="O30">
        <f>ROUND(IF($L$30&lt;=0,0,MIN(MAX(0,$L$30+$M$30-$N$30),MAX(0,$F$30-$J$30))),2)</f>
        <v>0.0</v>
      </c>
      <c r="P30">
        <f>ROUND(MAX(0,$L$30+$M$30-$N$30-$O$30),2)</f>
        <v>0.0</v>
      </c>
      <c r="Q30">
        <f>$U$29</f>
        <v>0.0</v>
      </c>
      <c r="R30">
        <f>ROUND(IF($Q$30&lt;=0,0,$Q$30*$Q$3/12),2)</f>
        <v>0.0</v>
      </c>
      <c r="S30">
        <f>ROUND(IF($Q$30&lt;=0,0,MIN($Q$4,$Q$30+$R$30)),2)</f>
        <v>0.0</v>
      </c>
      <c r="T30">
        <f>ROUND(IF($Q$30&lt;=0,0,MIN(MAX(0,$Q$30+$R$30-$S$30),MAX(0,$F$30-$J$30-$O$30))),2)</f>
        <v>0.0</v>
      </c>
      <c r="U30">
        <f>ROUND(MAX(0,$Q$30+$R$30-$S$30-$T$30),2)</f>
        <v>0.0</v>
      </c>
      <c r="V30">
        <f>$Z$29</f>
        <v>0.0</v>
      </c>
      <c r="W30">
        <f>ROUND(IF($V$30&lt;=0,0,$V$30*$V$3/12),2)</f>
        <v>0.0</v>
      </c>
      <c r="X30">
        <f>ROUND(IF($V$30&lt;=0,0,MIN($V$4,$V$30+$W$30)),2)</f>
        <v>0.0</v>
      </c>
      <c r="Y30">
        <f>ROUND(IF($V$30&lt;=0,0,MIN(MAX(0,$V$30+$W$30-$X$30),MAX(0,$F$30-$J$30-$O$30-$T$30))),2)</f>
        <v>0.0</v>
      </c>
      <c r="Z30">
        <f>ROUND(MAX(0,$V$30+$W$30-$X$30-$Y$30),2)</f>
        <v>0.0</v>
      </c>
      <c r="AA30">
        <f>$AE$29</f>
        <v>0.0</v>
      </c>
      <c r="AB30">
        <f>ROUND(IF($AA$30&lt;=0,0,$AA$30*$AA$3/12),2)</f>
        <v>0.0</v>
      </c>
      <c r="AC30">
        <f>ROUND(IF($AA$30&lt;=0,0,MIN($AA$4,$AA$30+$AB$30)),2)</f>
        <v>0.0</v>
      </c>
      <c r="AD30">
        <f>ROUND(IF($AA$30&lt;=0,0,MIN(MAX(0,$AA$30+$AB$30-$AC$30),MAX(0,$F$30-$J$30-$O$30-$T$30-$Y$30))),2)</f>
        <v>0.0</v>
      </c>
      <c r="AE30">
        <f>ROUND(MAX(0,$AA$30+$AB$30-$AC$30-$AD$30),2)</f>
        <v>0.0</v>
      </c>
      <c r="AF30">
        <f>$AJ$29</f>
        <v>1079.57</v>
      </c>
      <c r="AG30">
        <f>ROUND(IF($AF$30&lt;=0,0,$AF$30*$AF$3/12),2)</f>
        <v>10.79</v>
      </c>
      <c r="AH30">
        <f>ROUND(IF($AF$30&lt;=0,0,MIN($AF$4,$AF$30+$AG$30)),2)</f>
        <v>95.0</v>
      </c>
      <c r="AI30">
        <f>ROUND(IF($AF$30&lt;=0,0,MIN(MAX(0,$AF$30+$AG$30-$AH$30),MAX(0,$F$30-$J$30-$O$30-$T$30-$Y$30-$AD$30))),2)</f>
        <v>871.0</v>
      </c>
      <c r="AJ30">
        <f>ROUND(MAX(0,$AF$30+$AG$30-$AH$30-$AI$30),2)</f>
        <v>124.36</v>
      </c>
      <c r="AK30">
        <f>$AO$29</f>
        <v>4986.64</v>
      </c>
      <c r="AL30">
        <f>ROUND(IF($AK$30&lt;=0,0,$AK$30*$AK$3/12),2)</f>
        <v>45.67</v>
      </c>
      <c r="AM30">
        <f>ROUND(IF($AK$30&lt;=0,0,MIN($AK$4,$AK$30+$AL$30)),2)</f>
        <v>258.0</v>
      </c>
      <c r="AN30">
        <f>ROUND(IF($AK$30&lt;=0,0,MIN(MAX(0,$AK$30+$AL$30-$AM$30),MAX(0,$F$30-$J$30-$O$30-$T$30-$Y$30-$AD$30-$AI$30))),2)</f>
        <v>0.0</v>
      </c>
      <c r="AO30">
        <f>ROUND(MAX(0,$AK$30+$AL$30-$AM$30-$AN$30),2)</f>
        <v>4774.31</v>
      </c>
      <c r="AP30">
        <f>$AT$29</f>
        <v>5970.57</v>
      </c>
      <c r="AQ30">
        <f>ROUND(IF($AP$30&lt;=0,0,$AP$30*$AP$3/12),2)</f>
        <v>34.78</v>
      </c>
      <c r="AR30">
        <f>ROUND(IF($AP$30&lt;=0,0,MIN($AP$4,$AP$30+$AQ$30)),2)</f>
        <v>347.0</v>
      </c>
      <c r="AS30">
        <f>ROUND(IF($AP$30&lt;=0,0,MIN(MAX(0,$AP$30+$AQ$30-$AR$30),MAX(0,$F$30-$J$30-$O$30-$T$30-$Y$30-$AD$30-$AI$30-$AN$30))),2)</f>
        <v>0.0</v>
      </c>
      <c r="AT30">
        <f>ROUND(MAX(0,$AP$30+$AQ$30-$AR$30-$AS$30),2)</f>
        <v>5658.35</v>
      </c>
      <c r="AU30">
        <f>$AY$29</f>
        <v>6330.98</v>
      </c>
      <c r="AV30">
        <f>ROUND(IF($AU$30&lt;=0,0,$AU$30*$AU$3/12),2)</f>
        <v>29.02</v>
      </c>
      <c r="AW30">
        <f>ROUND(IF($AU$30&lt;=0,0,MIN($AU$4,$AU$30+$AV$30)),2)</f>
        <v>85.0</v>
      </c>
      <c r="AX30">
        <f>ROUND(IF($AU$30&lt;=0,0,MIN(MAX(0,$AU$30+$AV$30-$AW$30),MAX(0,$F$30-$J$30-$O$30-$T$30-$Y$30-$AD$30-$AI$30-$AN$30-$AS$30))),2)</f>
        <v>0.0</v>
      </c>
      <c r="AY30">
        <f>ROUND(MAX(0,$AU$30+$AV$30-$AW$30-$AX$30),2)</f>
        <v>6275.0</v>
      </c>
      <c r="AZ30">
        <f>$BD$29</f>
        <v>0.0</v>
      </c>
      <c r="BA30">
        <f>ROUND(IF($AZ$30&lt;=0,0,$AZ$30*$AZ$3/12),2)</f>
        <v>0.0</v>
      </c>
      <c r="BB30">
        <f>ROUND(IF($AZ$30&lt;=0,0,MIN($AZ$4,$AZ$30+$BA$30)),2)</f>
        <v>0.0</v>
      </c>
      <c r="BC30">
        <f>ROUND(IF($AZ$30&lt;=0,0,MIN(MAX(0,$AZ$30+$BA$30-$BB$30),MAX(0,$F$30-$J$30-$O$30-$T$30-$Y$30-$AD$30-$AI$30-$AN$30-$AS$30-$AX$30))),2)</f>
        <v>0.0</v>
      </c>
      <c r="BD30">
        <f>ROUND(MAX(0,$AZ$30+$BA$30-$BB$30-$BC$30),2)</f>
        <v>0.0</v>
      </c>
    </row>
    <row r="31" spans="1:56">
      <c r="A31">
        <f>ROW()-7</f>
        <v>24</v>
      </c>
      <c r="B31">
        <f>EDATE(StartDate,A31-1)</f>
        <v>46813</v>
      </c>
      <c r="C31">
        <f>ROUND(SUM($G$31,$L$31,$Q$31,$V$31,$AA$31,$AF$31,$AK$31,$AP$31,$AU$31,$AZ$31)-SUM($K$31,$P$31,$U$31,$Z$31,$AE$31,$AJ$31,$AO$31,$AT$31,$AY$31,$BD$31),2)</f>
        <v>1549.32</v>
      </c>
      <c r="D31">
        <f>ROUND(SUM($H$31,$M$31,$R$31,$W$31,$AB$31,$AG$31,$AL$31,$AQ$31,$AV$31,$BA$31),2)</f>
        <v>106.68</v>
      </c>
      <c r="E31">
        <f>ROUND(SUM($K$31,$P$31,$U$31,$Z$31,$AE$31,$AJ$31,$AO$31,$AT$31,$AY$31,$BD$31),2)</f>
        <v>15282.7</v>
      </c>
      <c r="F31">
        <f>ROUND(MAX(MonthlyBudget-SUM($I$31,$N$31,$S$31,$X$31,$AC$31,$AH$31,$AM$31,$AR$31,$AW$31,$BB$31),0),2)</f>
        <v>871.0</v>
      </c>
      <c r="G31">
        <f>$K$30</f>
        <v>0.0</v>
      </c>
      <c r="H31">
        <f>ROUND(IF($G$31&lt;=0,0,$G$31*$G$3/12),2)</f>
        <v>0.0</v>
      </c>
      <c r="I31">
        <f>ROUND(IF($G$31&lt;=0,0,MIN($G$4,$G$31+$H$31)),2)</f>
        <v>0.0</v>
      </c>
      <c r="J31">
        <f>ROUND(IF($G$31&lt;=0,0,MIN(MAX(0,$G$31+$H$31-$I$31),$F$31)),2)</f>
        <v>0.0</v>
      </c>
      <c r="K31">
        <f>ROUND(MAX(0,$G$31+$H$31-$I$31-$J$31),2)</f>
        <v>0.0</v>
      </c>
      <c r="L31">
        <f>$P$30</f>
        <v>0.0</v>
      </c>
      <c r="M31">
        <f>ROUND(IF($L$31&lt;=0,0,$L$31*$L$3/12),2)</f>
        <v>0.0</v>
      </c>
      <c r="N31">
        <f>ROUND(IF($L$31&lt;=0,0,MIN($L$4,$L$31+$M$31)),2)</f>
        <v>0.0</v>
      </c>
      <c r="O31">
        <f>ROUND(IF($L$31&lt;=0,0,MIN(MAX(0,$L$31+$M$31-$N$31),MAX(0,$F$31-$J$31))),2)</f>
        <v>0.0</v>
      </c>
      <c r="P31">
        <f>ROUND(MAX(0,$L$31+$M$31-$N$31-$O$31),2)</f>
        <v>0.0</v>
      </c>
      <c r="Q31">
        <f>$U$30</f>
        <v>0.0</v>
      </c>
      <c r="R31">
        <f>ROUND(IF($Q$31&lt;=0,0,$Q$31*$Q$3/12),2)</f>
        <v>0.0</v>
      </c>
      <c r="S31">
        <f>ROUND(IF($Q$31&lt;=0,0,MIN($Q$4,$Q$31+$R$31)),2)</f>
        <v>0.0</v>
      </c>
      <c r="T31">
        <f>ROUND(IF($Q$31&lt;=0,0,MIN(MAX(0,$Q$31+$R$31-$S$31),MAX(0,$F$31-$J$31-$O$31))),2)</f>
        <v>0.0</v>
      </c>
      <c r="U31">
        <f>ROUND(MAX(0,$Q$31+$R$31-$S$31-$T$31),2)</f>
        <v>0.0</v>
      </c>
      <c r="V31">
        <f>$Z$30</f>
        <v>0.0</v>
      </c>
      <c r="W31">
        <f>ROUND(IF($V$31&lt;=0,0,$V$31*$V$3/12),2)</f>
        <v>0.0</v>
      </c>
      <c r="X31">
        <f>ROUND(IF($V$31&lt;=0,0,MIN($V$4,$V$31+$W$31)),2)</f>
        <v>0.0</v>
      </c>
      <c r="Y31">
        <f>ROUND(IF($V$31&lt;=0,0,MIN(MAX(0,$V$31+$W$31-$X$31),MAX(0,$F$31-$J$31-$O$31-$T$31))),2)</f>
        <v>0.0</v>
      </c>
      <c r="Z31">
        <f>ROUND(MAX(0,$V$31+$W$31-$X$31-$Y$31),2)</f>
        <v>0.0</v>
      </c>
      <c r="AA31">
        <f>$AE$30</f>
        <v>0.0</v>
      </c>
      <c r="AB31">
        <f>ROUND(IF($AA$31&lt;=0,0,$AA$31*$AA$3/12),2)</f>
        <v>0.0</v>
      </c>
      <c r="AC31">
        <f>ROUND(IF($AA$31&lt;=0,0,MIN($AA$4,$AA$31+$AB$31)),2)</f>
        <v>0.0</v>
      </c>
      <c r="AD31">
        <f>ROUND(IF($AA$31&lt;=0,0,MIN(MAX(0,$AA$31+$AB$31-$AC$31),MAX(0,$F$31-$J$31-$O$31-$T$31-$Y$31))),2)</f>
        <v>0.0</v>
      </c>
      <c r="AE31">
        <f>ROUND(MAX(0,$AA$31+$AB$31-$AC$31-$AD$31),2)</f>
        <v>0.0</v>
      </c>
      <c r="AF31">
        <f>$AJ$30</f>
        <v>124.36</v>
      </c>
      <c r="AG31">
        <f>ROUND(IF($AF$31&lt;=0,0,$AF$31*$AF$3/12),2)</f>
        <v>1.24</v>
      </c>
      <c r="AH31">
        <f>ROUND(IF($AF$31&lt;=0,0,MIN($AF$4,$AF$31+$AG$31)),2)</f>
        <v>95.0</v>
      </c>
      <c r="AI31">
        <f>ROUND(IF($AF$31&lt;=0,0,MIN(MAX(0,$AF$31+$AG$31-$AH$31),MAX(0,$F$31-$J$31-$O$31-$T$31-$Y$31-$AD$31))),2)</f>
        <v>30.6</v>
      </c>
      <c r="AJ31">
        <f>ROUND(MAX(0,$AF$31+$AG$31-$AH$31-$AI$31),2)</f>
        <v>0.0</v>
      </c>
      <c r="AK31">
        <f>$AO$30</f>
        <v>4774.31</v>
      </c>
      <c r="AL31">
        <f>ROUND(IF($AK$31&lt;=0,0,$AK$31*$AK$3/12),2)</f>
        <v>43.72</v>
      </c>
      <c r="AM31">
        <f>ROUND(IF($AK$31&lt;=0,0,MIN($AK$4,$AK$31+$AL$31)),2)</f>
        <v>258.0</v>
      </c>
      <c r="AN31">
        <f>ROUND(IF($AK$31&lt;=0,0,MIN(MAX(0,$AK$31+$AL$31-$AM$31),MAX(0,$F$31-$J$31-$O$31-$T$31-$Y$31-$AD$31-$AI$31))),2)</f>
        <v>840.4</v>
      </c>
      <c r="AO31">
        <f>ROUND(MAX(0,$AK$31+$AL$31-$AM$31-$AN$31),2)</f>
        <v>3719.63</v>
      </c>
      <c r="AP31">
        <f>$AT$30</f>
        <v>5658.35</v>
      </c>
      <c r="AQ31">
        <f>ROUND(IF($AP$31&lt;=0,0,$AP$31*$AP$3/12),2)</f>
        <v>32.96</v>
      </c>
      <c r="AR31">
        <f>ROUND(IF($AP$31&lt;=0,0,MIN($AP$4,$AP$31+$AQ$31)),2)</f>
        <v>347.0</v>
      </c>
      <c r="AS31">
        <f>ROUND(IF($AP$31&lt;=0,0,MIN(MAX(0,$AP$31+$AQ$31-$AR$31),MAX(0,$F$31-$J$31-$O$31-$T$31-$Y$31-$AD$31-$AI$31-$AN$31))),2)</f>
        <v>0.0</v>
      </c>
      <c r="AT31">
        <f>ROUND(MAX(0,$AP$31+$AQ$31-$AR$31-$AS$31),2)</f>
        <v>5344.31</v>
      </c>
      <c r="AU31">
        <f>$AY$30</f>
        <v>6275.0</v>
      </c>
      <c r="AV31">
        <f>ROUND(IF($AU$31&lt;=0,0,$AU$31*$AU$3/12),2)</f>
        <v>28.76</v>
      </c>
      <c r="AW31">
        <f>ROUND(IF($AU$31&lt;=0,0,MIN($AU$4,$AU$31+$AV$31)),2)</f>
        <v>85.0</v>
      </c>
      <c r="AX31">
        <f>ROUND(IF($AU$31&lt;=0,0,MIN(MAX(0,$AU$31+$AV$31-$AW$31),MAX(0,$F$31-$J$31-$O$31-$T$31-$Y$31-$AD$31-$AI$31-$AN$31-$AS$31))),2)</f>
        <v>0.0</v>
      </c>
      <c r="AY31">
        <f>ROUND(MAX(0,$AU$31+$AV$31-$AW$31-$AX$31),2)</f>
        <v>6218.76</v>
      </c>
      <c r="AZ31">
        <f>$BD$30</f>
        <v>0.0</v>
      </c>
      <c r="BA31">
        <f>ROUND(IF($AZ$31&lt;=0,0,$AZ$31*$AZ$3/12),2)</f>
        <v>0.0</v>
      </c>
      <c r="BB31">
        <f>ROUND(IF($AZ$31&lt;=0,0,MIN($AZ$4,$AZ$31+$BA$31)),2)</f>
        <v>0.0</v>
      </c>
      <c r="BC31">
        <f>ROUND(IF($AZ$31&lt;=0,0,MIN(MAX(0,$AZ$31+$BA$31-$BB$31),MAX(0,$F$31-$J$31-$O$31-$T$31-$Y$31-$AD$31-$AI$31-$AN$31-$AS$31-$AX$31))),2)</f>
        <v>0.0</v>
      </c>
      <c r="BD31">
        <f>ROUND(MAX(0,$AZ$31+$BA$31-$BB$31-$BC$31),2)</f>
        <v>0.0</v>
      </c>
    </row>
    <row r="32" spans="1:56">
      <c r="A32">
        <f>ROW()-7</f>
        <v>25</v>
      </c>
      <c r="B32">
        <f>EDATE(StartDate,A32-1)</f>
        <v>46844</v>
      </c>
      <c r="C32">
        <f>ROUND(SUM($G$32,$L$32,$Q$32,$V$32,$AA$32,$AF$32,$AK$32,$AP$32,$AU$32,$AZ$32)-SUM($K$32,$P$32,$U$32,$Z$32,$AE$32,$AJ$32,$AO$32,$AT$32,$AY$32,$BD$32),2)</f>
        <v>1562.3</v>
      </c>
      <c r="D32">
        <f>ROUND(SUM($H$32,$M$32,$R$32,$W$32,$AB$32,$AG$32,$AL$32,$AQ$32,$AV$32,$BA$32),2)</f>
        <v>93.7</v>
      </c>
      <c r="E32">
        <f>ROUND(SUM($K$32,$P$32,$U$32,$Z$32,$AE$32,$AJ$32,$AO$32,$AT$32,$AY$32,$BD$32),2)</f>
        <v>13720.4</v>
      </c>
      <c r="F32">
        <f>ROUND(MAX(MonthlyBudget-SUM($I$32,$N$32,$S$32,$X$32,$AC$32,$AH$32,$AM$32,$AR$32,$AW$32,$BB$32),0),2)</f>
        <v>966.0</v>
      </c>
      <c r="G32">
        <f>$K$31</f>
        <v>0.0</v>
      </c>
      <c r="H32">
        <f>ROUND(IF($G$32&lt;=0,0,$G$32*$G$3/12),2)</f>
        <v>0.0</v>
      </c>
      <c r="I32">
        <f>ROUND(IF($G$32&lt;=0,0,MIN($G$4,$G$32+$H$32)),2)</f>
        <v>0.0</v>
      </c>
      <c r="J32">
        <f>ROUND(IF($G$32&lt;=0,0,MIN(MAX(0,$G$32+$H$32-$I$32),$F$32)),2)</f>
        <v>0.0</v>
      </c>
      <c r="K32">
        <f>ROUND(MAX(0,$G$32+$H$32-$I$32-$J$32),2)</f>
        <v>0.0</v>
      </c>
      <c r="L32">
        <f>$P$31</f>
        <v>0.0</v>
      </c>
      <c r="M32">
        <f>ROUND(IF($L$32&lt;=0,0,$L$32*$L$3/12),2)</f>
        <v>0.0</v>
      </c>
      <c r="N32">
        <f>ROUND(IF($L$32&lt;=0,0,MIN($L$4,$L$32+$M$32)),2)</f>
        <v>0.0</v>
      </c>
      <c r="O32">
        <f>ROUND(IF($L$32&lt;=0,0,MIN(MAX(0,$L$32+$M$32-$N$32),MAX(0,$F$32-$J$32))),2)</f>
        <v>0.0</v>
      </c>
      <c r="P32">
        <f>ROUND(MAX(0,$L$32+$M$32-$N$32-$O$32),2)</f>
        <v>0.0</v>
      </c>
      <c r="Q32">
        <f>$U$31</f>
        <v>0.0</v>
      </c>
      <c r="R32">
        <f>ROUND(IF($Q$32&lt;=0,0,$Q$32*$Q$3/12),2)</f>
        <v>0.0</v>
      </c>
      <c r="S32">
        <f>ROUND(IF($Q$32&lt;=0,0,MIN($Q$4,$Q$32+$R$32)),2)</f>
        <v>0.0</v>
      </c>
      <c r="T32">
        <f>ROUND(IF($Q$32&lt;=0,0,MIN(MAX(0,$Q$32+$R$32-$S$32),MAX(0,$F$32-$J$32-$O$32))),2)</f>
        <v>0.0</v>
      </c>
      <c r="U32">
        <f>ROUND(MAX(0,$Q$32+$R$32-$S$32-$T$32),2)</f>
        <v>0.0</v>
      </c>
      <c r="V32">
        <f>$Z$31</f>
        <v>0.0</v>
      </c>
      <c r="W32">
        <f>ROUND(IF($V$32&lt;=0,0,$V$32*$V$3/12),2)</f>
        <v>0.0</v>
      </c>
      <c r="X32">
        <f>ROUND(IF($V$32&lt;=0,0,MIN($V$4,$V$32+$W$32)),2)</f>
        <v>0.0</v>
      </c>
      <c r="Y32">
        <f>ROUND(IF($V$32&lt;=0,0,MIN(MAX(0,$V$32+$W$32-$X$32),MAX(0,$F$32-$J$32-$O$32-$T$32))),2)</f>
        <v>0.0</v>
      </c>
      <c r="Z32">
        <f>ROUND(MAX(0,$V$32+$W$32-$X$32-$Y$32),2)</f>
        <v>0.0</v>
      </c>
      <c r="AA32">
        <f>$AE$31</f>
        <v>0.0</v>
      </c>
      <c r="AB32">
        <f>ROUND(IF($AA$32&lt;=0,0,$AA$32*$AA$3/12),2)</f>
        <v>0.0</v>
      </c>
      <c r="AC32">
        <f>ROUND(IF($AA$32&lt;=0,0,MIN($AA$4,$AA$32+$AB$32)),2)</f>
        <v>0.0</v>
      </c>
      <c r="AD32">
        <f>ROUND(IF($AA$32&lt;=0,0,MIN(MAX(0,$AA$32+$AB$32-$AC$32),MAX(0,$F$32-$J$32-$O$32-$T$32-$Y$32))),2)</f>
        <v>0.0</v>
      </c>
      <c r="AE32">
        <f>ROUND(MAX(0,$AA$32+$AB$32-$AC$32-$AD$32),2)</f>
        <v>0.0</v>
      </c>
      <c r="AF32">
        <f>$AJ$31</f>
        <v>0.0</v>
      </c>
      <c r="AG32">
        <f>ROUND(IF($AF$32&lt;=0,0,$AF$32*$AF$3/12),2)</f>
        <v>0.0</v>
      </c>
      <c r="AH32">
        <f>ROUND(IF($AF$32&lt;=0,0,MIN($AF$4,$AF$32+$AG$32)),2)</f>
        <v>0.0</v>
      </c>
      <c r="AI32">
        <f>ROUND(IF($AF$32&lt;=0,0,MIN(MAX(0,$AF$32+$AG$32-$AH$32),MAX(0,$F$32-$J$32-$O$32-$T$32-$Y$32-$AD$32))),2)</f>
        <v>0.0</v>
      </c>
      <c r="AJ32">
        <f>ROUND(MAX(0,$AF$32+$AG$32-$AH$32-$AI$32),2)</f>
        <v>0.0</v>
      </c>
      <c r="AK32">
        <f>$AO$31</f>
        <v>3719.63</v>
      </c>
      <c r="AL32">
        <f>ROUND(IF($AK$32&lt;=0,0,$AK$32*$AK$3/12),2)</f>
        <v>34.07</v>
      </c>
      <c r="AM32">
        <f>ROUND(IF($AK$32&lt;=0,0,MIN($AK$4,$AK$32+$AL$32)),2)</f>
        <v>258.0</v>
      </c>
      <c r="AN32">
        <f>ROUND(IF($AK$32&lt;=0,0,MIN(MAX(0,$AK$32+$AL$32-$AM$32),MAX(0,$F$32-$J$32-$O$32-$T$32-$Y$32-$AD$32-$AI$32))),2)</f>
        <v>966.0</v>
      </c>
      <c r="AO32">
        <f>ROUND(MAX(0,$AK$32+$AL$32-$AM$32-$AN$32),2)</f>
        <v>2529.7</v>
      </c>
      <c r="AP32">
        <f>$AT$31</f>
        <v>5344.31</v>
      </c>
      <c r="AQ32">
        <f>ROUND(IF($AP$32&lt;=0,0,$AP$32*$AP$3/12),2)</f>
        <v>31.13</v>
      </c>
      <c r="AR32">
        <f>ROUND(IF($AP$32&lt;=0,0,MIN($AP$4,$AP$32+$AQ$32)),2)</f>
        <v>347.0</v>
      </c>
      <c r="AS32">
        <f>ROUND(IF($AP$32&lt;=0,0,MIN(MAX(0,$AP$32+$AQ$32-$AR$32),MAX(0,$F$32-$J$32-$O$32-$T$32-$Y$32-$AD$32-$AI$32-$AN$32))),2)</f>
        <v>0.0</v>
      </c>
      <c r="AT32">
        <f>ROUND(MAX(0,$AP$32+$AQ$32-$AR$32-$AS$32),2)</f>
        <v>5028.44</v>
      </c>
      <c r="AU32">
        <f>$AY$31</f>
        <v>6218.76</v>
      </c>
      <c r="AV32">
        <f>ROUND(IF($AU$32&lt;=0,0,$AU$32*$AU$3/12),2)</f>
        <v>28.5</v>
      </c>
      <c r="AW32">
        <f>ROUND(IF($AU$32&lt;=0,0,MIN($AU$4,$AU$32+$AV$32)),2)</f>
        <v>85.0</v>
      </c>
      <c r="AX32">
        <f>ROUND(IF($AU$32&lt;=0,0,MIN(MAX(0,$AU$32+$AV$32-$AW$32),MAX(0,$F$32-$J$32-$O$32-$T$32-$Y$32-$AD$32-$AI$32-$AN$32-$AS$32))),2)</f>
        <v>0.0</v>
      </c>
      <c r="AY32">
        <f>ROUND(MAX(0,$AU$32+$AV$32-$AW$32-$AX$32),2)</f>
        <v>6162.26</v>
      </c>
      <c r="AZ32">
        <f>$BD$31</f>
        <v>0.0</v>
      </c>
      <c r="BA32">
        <f>ROUND(IF($AZ$32&lt;=0,0,$AZ$32*$AZ$3/12),2)</f>
        <v>0.0</v>
      </c>
      <c r="BB32">
        <f>ROUND(IF($AZ$32&lt;=0,0,MIN($AZ$4,$AZ$32+$BA$32)),2)</f>
        <v>0.0</v>
      </c>
      <c r="BC32">
        <f>ROUND(IF($AZ$32&lt;=0,0,MIN(MAX(0,$AZ$32+$BA$32-$BB$32),MAX(0,$F$32-$J$32-$O$32-$T$32-$Y$32-$AD$32-$AI$32-$AN$32-$AS$32-$AX$32))),2)</f>
        <v>0.0</v>
      </c>
      <c r="BD32">
        <f>ROUND(MAX(0,$AZ$32+$BA$32-$BB$32-$BC$32),2)</f>
        <v>0.0</v>
      </c>
    </row>
    <row r="33" spans="1:56">
      <c r="A33">
        <f>ROW()-7</f>
        <v>26</v>
      </c>
      <c r="B33">
        <f>EDATE(StartDate,A33-1)</f>
        <v>46874</v>
      </c>
      <c r="C33">
        <f>ROUND(SUM($G$33,$L$33,$Q$33,$V$33,$AA$33,$AF$33,$AK$33,$AP$33,$AU$33,$AZ$33)-SUM($K$33,$P$33,$U$33,$Z$33,$AE$33,$AJ$33,$AO$33,$AT$33,$AY$33,$BD$33),2)</f>
        <v>1575.3</v>
      </c>
      <c r="D33">
        <f>ROUND(SUM($H$33,$M$33,$R$33,$W$33,$AB$33,$AG$33,$AL$33,$AQ$33,$AV$33,$BA$33),2)</f>
        <v>80.7</v>
      </c>
      <c r="E33">
        <f>ROUND(SUM($K$33,$P$33,$U$33,$Z$33,$AE$33,$AJ$33,$AO$33,$AT$33,$AY$33,$BD$33),2)</f>
        <v>12145.1</v>
      </c>
      <c r="F33">
        <f>ROUND(MAX(MonthlyBudget-SUM($I$33,$N$33,$S$33,$X$33,$AC$33,$AH$33,$AM$33,$AR$33,$AW$33,$BB$33),0),2)</f>
        <v>966.0</v>
      </c>
      <c r="G33">
        <f>$K$32</f>
        <v>0.0</v>
      </c>
      <c r="H33">
        <f>ROUND(IF($G$33&lt;=0,0,$G$33*$G$3/12),2)</f>
        <v>0.0</v>
      </c>
      <c r="I33">
        <f>ROUND(IF($G$33&lt;=0,0,MIN($G$4,$G$33+$H$33)),2)</f>
        <v>0.0</v>
      </c>
      <c r="J33">
        <f>ROUND(IF($G$33&lt;=0,0,MIN(MAX(0,$G$33+$H$33-$I$33),$F$33)),2)</f>
        <v>0.0</v>
      </c>
      <c r="K33">
        <f>ROUND(MAX(0,$G$33+$H$33-$I$33-$J$33),2)</f>
        <v>0.0</v>
      </c>
      <c r="L33">
        <f>$P$32</f>
        <v>0.0</v>
      </c>
      <c r="M33">
        <f>ROUND(IF($L$33&lt;=0,0,$L$33*$L$3/12),2)</f>
        <v>0.0</v>
      </c>
      <c r="N33">
        <f>ROUND(IF($L$33&lt;=0,0,MIN($L$4,$L$33+$M$33)),2)</f>
        <v>0.0</v>
      </c>
      <c r="O33">
        <f>ROUND(IF($L$33&lt;=0,0,MIN(MAX(0,$L$33+$M$33-$N$33),MAX(0,$F$33-$J$33))),2)</f>
        <v>0.0</v>
      </c>
      <c r="P33">
        <f>ROUND(MAX(0,$L$33+$M$33-$N$33-$O$33),2)</f>
        <v>0.0</v>
      </c>
      <c r="Q33">
        <f>$U$32</f>
        <v>0.0</v>
      </c>
      <c r="R33">
        <f>ROUND(IF($Q$33&lt;=0,0,$Q$33*$Q$3/12),2)</f>
        <v>0.0</v>
      </c>
      <c r="S33">
        <f>ROUND(IF($Q$33&lt;=0,0,MIN($Q$4,$Q$33+$R$33)),2)</f>
        <v>0.0</v>
      </c>
      <c r="T33">
        <f>ROUND(IF($Q$33&lt;=0,0,MIN(MAX(0,$Q$33+$R$33-$S$33),MAX(0,$F$33-$J$33-$O$33))),2)</f>
        <v>0.0</v>
      </c>
      <c r="U33">
        <f>ROUND(MAX(0,$Q$33+$R$33-$S$33-$T$33),2)</f>
        <v>0.0</v>
      </c>
      <c r="V33">
        <f>$Z$32</f>
        <v>0.0</v>
      </c>
      <c r="W33">
        <f>ROUND(IF($V$33&lt;=0,0,$V$33*$V$3/12),2)</f>
        <v>0.0</v>
      </c>
      <c r="X33">
        <f>ROUND(IF($V$33&lt;=0,0,MIN($V$4,$V$33+$W$33)),2)</f>
        <v>0.0</v>
      </c>
      <c r="Y33">
        <f>ROUND(IF($V$33&lt;=0,0,MIN(MAX(0,$V$33+$W$33-$X$33),MAX(0,$F$33-$J$33-$O$33-$T$33))),2)</f>
        <v>0.0</v>
      </c>
      <c r="Z33">
        <f>ROUND(MAX(0,$V$33+$W$33-$X$33-$Y$33),2)</f>
        <v>0.0</v>
      </c>
      <c r="AA33">
        <f>$AE$32</f>
        <v>0.0</v>
      </c>
      <c r="AB33">
        <f>ROUND(IF($AA$33&lt;=0,0,$AA$33*$AA$3/12),2)</f>
        <v>0.0</v>
      </c>
      <c r="AC33">
        <f>ROUND(IF($AA$33&lt;=0,0,MIN($AA$4,$AA$33+$AB$33)),2)</f>
        <v>0.0</v>
      </c>
      <c r="AD33">
        <f>ROUND(IF($AA$33&lt;=0,0,MIN(MAX(0,$AA$33+$AB$33-$AC$33),MAX(0,$F$33-$J$33-$O$33-$T$33-$Y$33))),2)</f>
        <v>0.0</v>
      </c>
      <c r="AE33">
        <f>ROUND(MAX(0,$AA$33+$AB$33-$AC$33-$AD$33),2)</f>
        <v>0.0</v>
      </c>
      <c r="AF33">
        <f>$AJ$32</f>
        <v>0.0</v>
      </c>
      <c r="AG33">
        <f>ROUND(IF($AF$33&lt;=0,0,$AF$33*$AF$3/12),2)</f>
        <v>0.0</v>
      </c>
      <c r="AH33">
        <f>ROUND(IF($AF$33&lt;=0,0,MIN($AF$4,$AF$33+$AG$33)),2)</f>
        <v>0.0</v>
      </c>
      <c r="AI33">
        <f>ROUND(IF($AF$33&lt;=0,0,MIN(MAX(0,$AF$33+$AG$33-$AH$33),MAX(0,$F$33-$J$33-$O$33-$T$33-$Y$33-$AD$33))),2)</f>
        <v>0.0</v>
      </c>
      <c r="AJ33">
        <f>ROUND(MAX(0,$AF$33+$AG$33-$AH$33-$AI$33),2)</f>
        <v>0.0</v>
      </c>
      <c r="AK33">
        <f>$AO$32</f>
        <v>2529.7</v>
      </c>
      <c r="AL33">
        <f>ROUND(IF($AK$33&lt;=0,0,$AK$33*$AK$3/12),2)</f>
        <v>23.17</v>
      </c>
      <c r="AM33">
        <f>ROUND(IF($AK$33&lt;=0,0,MIN($AK$4,$AK$33+$AL$33)),2)</f>
        <v>258.0</v>
      </c>
      <c r="AN33">
        <f>ROUND(IF($AK$33&lt;=0,0,MIN(MAX(0,$AK$33+$AL$33-$AM$33),MAX(0,$F$33-$J$33-$O$33-$T$33-$Y$33-$AD$33-$AI$33))),2)</f>
        <v>966.0</v>
      </c>
      <c r="AO33">
        <f>ROUND(MAX(0,$AK$33+$AL$33-$AM$33-$AN$33),2)</f>
        <v>1328.87</v>
      </c>
      <c r="AP33">
        <f>$AT$32</f>
        <v>5028.44</v>
      </c>
      <c r="AQ33">
        <f>ROUND(IF($AP$33&lt;=0,0,$AP$33*$AP$3/12),2)</f>
        <v>29.29</v>
      </c>
      <c r="AR33">
        <f>ROUND(IF($AP$33&lt;=0,0,MIN($AP$4,$AP$33+$AQ$33)),2)</f>
        <v>347.0</v>
      </c>
      <c r="AS33">
        <f>ROUND(IF($AP$33&lt;=0,0,MIN(MAX(0,$AP$33+$AQ$33-$AR$33),MAX(0,$F$33-$J$33-$O$33-$T$33-$Y$33-$AD$33-$AI$33-$AN$33))),2)</f>
        <v>0.0</v>
      </c>
      <c r="AT33">
        <f>ROUND(MAX(0,$AP$33+$AQ$33-$AR$33-$AS$33),2)</f>
        <v>4710.73</v>
      </c>
      <c r="AU33">
        <f>$AY$32</f>
        <v>6162.26</v>
      </c>
      <c r="AV33">
        <f>ROUND(IF($AU$33&lt;=0,0,$AU$33*$AU$3/12),2)</f>
        <v>28.24</v>
      </c>
      <c r="AW33">
        <f>ROUND(IF($AU$33&lt;=0,0,MIN($AU$4,$AU$33+$AV$33)),2)</f>
        <v>85.0</v>
      </c>
      <c r="AX33">
        <f>ROUND(IF($AU$33&lt;=0,0,MIN(MAX(0,$AU$33+$AV$33-$AW$33),MAX(0,$F$33-$J$33-$O$33-$T$33-$Y$33-$AD$33-$AI$33-$AN$33-$AS$33))),2)</f>
        <v>0.0</v>
      </c>
      <c r="AY33">
        <f>ROUND(MAX(0,$AU$33+$AV$33-$AW$33-$AX$33),2)</f>
        <v>6105.5</v>
      </c>
      <c r="AZ33">
        <f>$BD$32</f>
        <v>0.0</v>
      </c>
      <c r="BA33">
        <f>ROUND(IF($AZ$33&lt;=0,0,$AZ$33*$AZ$3/12),2)</f>
        <v>0.0</v>
      </c>
      <c r="BB33">
        <f>ROUND(IF($AZ$33&lt;=0,0,MIN($AZ$4,$AZ$33+$BA$33)),2)</f>
        <v>0.0</v>
      </c>
      <c r="BC33">
        <f>ROUND(IF($AZ$33&lt;=0,0,MIN(MAX(0,$AZ$33+$BA$33-$BB$33),MAX(0,$F$33-$J$33-$O$33-$T$33-$Y$33-$AD$33-$AI$33-$AN$33-$AS$33-$AX$33))),2)</f>
        <v>0.0</v>
      </c>
      <c r="BD33">
        <f>ROUND(MAX(0,$AZ$33+$BA$33-$BB$33-$BC$33),2)</f>
        <v>0.0</v>
      </c>
    </row>
    <row r="34" spans="1:56">
      <c r="A34">
        <f>ROW()-7</f>
        <v>27</v>
      </c>
      <c r="B34">
        <f>EDATE(StartDate,A34-1)</f>
        <v>46905</v>
      </c>
      <c r="C34">
        <f>ROUND(SUM($G$34,$L$34,$Q$34,$V$34,$AA$34,$AF$34,$AK$34,$AP$34,$AU$34,$AZ$34)-SUM($K$34,$P$34,$U$34,$Z$34,$AE$34,$AJ$34,$AO$34,$AT$34,$AY$34,$BD$34),2)</f>
        <v>1588.41</v>
      </c>
      <c r="D34">
        <f>ROUND(SUM($H$34,$M$34,$R$34,$W$34,$AB$34,$AG$34,$AL$34,$AQ$34,$AV$34,$BA$34),2)</f>
        <v>67.59</v>
      </c>
      <c r="E34">
        <f>ROUND(SUM($K$34,$P$34,$U$34,$Z$34,$AE$34,$AJ$34,$AO$34,$AT$34,$AY$34,$BD$34),2)</f>
        <v>10556.69</v>
      </c>
      <c r="F34">
        <f>ROUND(MAX(MonthlyBudget-SUM($I$34,$N$34,$S$34,$X$34,$AC$34,$AH$34,$AM$34,$AR$34,$AW$34,$BB$34),0),2)</f>
        <v>966.0</v>
      </c>
      <c r="G34">
        <f>$K$33</f>
        <v>0.0</v>
      </c>
      <c r="H34">
        <f>ROUND(IF($G$34&lt;=0,0,$G$34*$G$3/12),2)</f>
        <v>0.0</v>
      </c>
      <c r="I34">
        <f>ROUND(IF($G$34&lt;=0,0,MIN($G$4,$G$34+$H$34)),2)</f>
        <v>0.0</v>
      </c>
      <c r="J34">
        <f>ROUND(IF($G$34&lt;=0,0,MIN(MAX(0,$G$34+$H$34-$I$34),$F$34)),2)</f>
        <v>0.0</v>
      </c>
      <c r="K34">
        <f>ROUND(MAX(0,$G$34+$H$34-$I$34-$J$34),2)</f>
        <v>0.0</v>
      </c>
      <c r="L34">
        <f>$P$33</f>
        <v>0.0</v>
      </c>
      <c r="M34">
        <f>ROUND(IF($L$34&lt;=0,0,$L$34*$L$3/12),2)</f>
        <v>0.0</v>
      </c>
      <c r="N34">
        <f>ROUND(IF($L$34&lt;=0,0,MIN($L$4,$L$34+$M$34)),2)</f>
        <v>0.0</v>
      </c>
      <c r="O34">
        <f>ROUND(IF($L$34&lt;=0,0,MIN(MAX(0,$L$34+$M$34-$N$34),MAX(0,$F$34-$J$34))),2)</f>
        <v>0.0</v>
      </c>
      <c r="P34">
        <f>ROUND(MAX(0,$L$34+$M$34-$N$34-$O$34),2)</f>
        <v>0.0</v>
      </c>
      <c r="Q34">
        <f>$U$33</f>
        <v>0.0</v>
      </c>
      <c r="R34">
        <f>ROUND(IF($Q$34&lt;=0,0,$Q$34*$Q$3/12),2)</f>
        <v>0.0</v>
      </c>
      <c r="S34">
        <f>ROUND(IF($Q$34&lt;=0,0,MIN($Q$4,$Q$34+$R$34)),2)</f>
        <v>0.0</v>
      </c>
      <c r="T34">
        <f>ROUND(IF($Q$34&lt;=0,0,MIN(MAX(0,$Q$34+$R$34-$S$34),MAX(0,$F$34-$J$34-$O$34))),2)</f>
        <v>0.0</v>
      </c>
      <c r="U34">
        <f>ROUND(MAX(0,$Q$34+$R$34-$S$34-$T$34),2)</f>
        <v>0.0</v>
      </c>
      <c r="V34">
        <f>$Z$33</f>
        <v>0.0</v>
      </c>
      <c r="W34">
        <f>ROUND(IF($V$34&lt;=0,0,$V$34*$V$3/12),2)</f>
        <v>0.0</v>
      </c>
      <c r="X34">
        <f>ROUND(IF($V$34&lt;=0,0,MIN($V$4,$V$34+$W$34)),2)</f>
        <v>0.0</v>
      </c>
      <c r="Y34">
        <f>ROUND(IF($V$34&lt;=0,0,MIN(MAX(0,$V$34+$W$34-$X$34),MAX(0,$F$34-$J$34-$O$34-$T$34))),2)</f>
        <v>0.0</v>
      </c>
      <c r="Z34">
        <f>ROUND(MAX(0,$V$34+$W$34-$X$34-$Y$34),2)</f>
        <v>0.0</v>
      </c>
      <c r="AA34">
        <f>$AE$33</f>
        <v>0.0</v>
      </c>
      <c r="AB34">
        <f>ROUND(IF($AA$34&lt;=0,0,$AA$34*$AA$3/12),2)</f>
        <v>0.0</v>
      </c>
      <c r="AC34">
        <f>ROUND(IF($AA$34&lt;=0,0,MIN($AA$4,$AA$34+$AB$34)),2)</f>
        <v>0.0</v>
      </c>
      <c r="AD34">
        <f>ROUND(IF($AA$34&lt;=0,0,MIN(MAX(0,$AA$34+$AB$34-$AC$34),MAX(0,$F$34-$J$34-$O$34-$T$34-$Y$34))),2)</f>
        <v>0.0</v>
      </c>
      <c r="AE34">
        <f>ROUND(MAX(0,$AA$34+$AB$34-$AC$34-$AD$34),2)</f>
        <v>0.0</v>
      </c>
      <c r="AF34">
        <f>$AJ$33</f>
        <v>0.0</v>
      </c>
      <c r="AG34">
        <f>ROUND(IF($AF$34&lt;=0,0,$AF$34*$AF$3/12),2)</f>
        <v>0.0</v>
      </c>
      <c r="AH34">
        <f>ROUND(IF($AF$34&lt;=0,0,MIN($AF$4,$AF$34+$AG$34)),2)</f>
        <v>0.0</v>
      </c>
      <c r="AI34">
        <f>ROUND(IF($AF$34&lt;=0,0,MIN(MAX(0,$AF$34+$AG$34-$AH$34),MAX(0,$F$34-$J$34-$O$34-$T$34-$Y$34-$AD$34))),2)</f>
        <v>0.0</v>
      </c>
      <c r="AJ34">
        <f>ROUND(MAX(0,$AF$34+$AG$34-$AH$34-$AI$34),2)</f>
        <v>0.0</v>
      </c>
      <c r="AK34">
        <f>$AO$33</f>
        <v>1328.87</v>
      </c>
      <c r="AL34">
        <f>ROUND(IF($AK$34&lt;=0,0,$AK$34*$AK$3/12),2)</f>
        <v>12.17</v>
      </c>
      <c r="AM34">
        <f>ROUND(IF($AK$34&lt;=0,0,MIN($AK$4,$AK$34+$AL$34)),2)</f>
        <v>258.0</v>
      </c>
      <c r="AN34">
        <f>ROUND(IF($AK$34&lt;=0,0,MIN(MAX(0,$AK$34+$AL$34-$AM$34),MAX(0,$F$34-$J$34-$O$34-$T$34-$Y$34-$AD$34-$AI$34))),2)</f>
        <v>966.0</v>
      </c>
      <c r="AO34">
        <f>ROUND(MAX(0,$AK$34+$AL$34-$AM$34-$AN$34),2)</f>
        <v>117.04</v>
      </c>
      <c r="AP34">
        <f>$AT$33</f>
        <v>4710.73</v>
      </c>
      <c r="AQ34">
        <f>ROUND(IF($AP$34&lt;=0,0,$AP$34*$AP$3/12),2)</f>
        <v>27.44</v>
      </c>
      <c r="AR34">
        <f>ROUND(IF($AP$34&lt;=0,0,MIN($AP$4,$AP$34+$AQ$34)),2)</f>
        <v>347.0</v>
      </c>
      <c r="AS34">
        <f>ROUND(IF($AP$34&lt;=0,0,MIN(MAX(0,$AP$34+$AQ$34-$AR$34),MAX(0,$F$34-$J$34-$O$34-$T$34-$Y$34-$AD$34-$AI$34-$AN$34))),2)</f>
        <v>0.0</v>
      </c>
      <c r="AT34">
        <f>ROUND(MAX(0,$AP$34+$AQ$34-$AR$34-$AS$34),2)</f>
        <v>4391.17</v>
      </c>
      <c r="AU34">
        <f>$AY$33</f>
        <v>6105.5</v>
      </c>
      <c r="AV34">
        <f>ROUND(IF($AU$34&lt;=0,0,$AU$34*$AU$3/12),2)</f>
        <v>27.98</v>
      </c>
      <c r="AW34">
        <f>ROUND(IF($AU$34&lt;=0,0,MIN($AU$4,$AU$34+$AV$34)),2)</f>
        <v>85.0</v>
      </c>
      <c r="AX34">
        <f>ROUND(IF($AU$34&lt;=0,0,MIN(MAX(0,$AU$34+$AV$34-$AW$34),MAX(0,$F$34-$J$34-$O$34-$T$34-$Y$34-$AD$34-$AI$34-$AN$34-$AS$34))),2)</f>
        <v>0.0</v>
      </c>
      <c r="AY34">
        <f>ROUND(MAX(0,$AU$34+$AV$34-$AW$34-$AX$34),2)</f>
        <v>6048.48</v>
      </c>
      <c r="AZ34">
        <f>$BD$33</f>
        <v>0.0</v>
      </c>
      <c r="BA34">
        <f>ROUND(IF($AZ$34&lt;=0,0,$AZ$34*$AZ$3/12),2)</f>
        <v>0.0</v>
      </c>
      <c r="BB34">
        <f>ROUND(IF($AZ$34&lt;=0,0,MIN($AZ$4,$AZ$34+$BA$34)),2)</f>
        <v>0.0</v>
      </c>
      <c r="BC34">
        <f>ROUND(IF($AZ$34&lt;=0,0,MIN(MAX(0,$AZ$34+$BA$34-$BB$34),MAX(0,$F$34-$J$34-$O$34-$T$34-$Y$34-$AD$34-$AI$34-$AN$34-$AS$34-$AX$34))),2)</f>
        <v>0.0</v>
      </c>
      <c r="BD34">
        <f>ROUND(MAX(0,$AZ$34+$BA$34-$BB$34-$BC$34),2)</f>
        <v>0.0</v>
      </c>
    </row>
    <row r="35" spans="1:56">
      <c r="A35">
        <f>ROW()-7</f>
        <v>28</v>
      </c>
      <c r="B35">
        <f>EDATE(StartDate,A35-1)</f>
        <v>46935</v>
      </c>
      <c r="C35">
        <f>ROUND(SUM($G$35,$L$35,$Q$35,$V$35,$AA$35,$AF$35,$AK$35,$AP$35,$AU$35,$AZ$35)-SUM($K$35,$P$35,$U$35,$Z$35,$AE$35,$AJ$35,$AO$35,$AT$35,$AY$35,$BD$35),2)</f>
        <v>1601.63</v>
      </c>
      <c r="D35">
        <f>ROUND(SUM($H$35,$M$35,$R$35,$W$35,$AB$35,$AG$35,$AL$35,$AQ$35,$AV$35,$BA$35),2)</f>
        <v>54.37</v>
      </c>
      <c r="E35">
        <f>ROUND(SUM($K$35,$P$35,$U$35,$Z$35,$AE$35,$AJ$35,$AO$35,$AT$35,$AY$35,$BD$35),2)</f>
        <v>8955.06</v>
      </c>
      <c r="F35">
        <f>ROUND(MAX(MonthlyBudget-SUM($I$35,$N$35,$S$35,$X$35,$AC$35,$AH$35,$AM$35,$AR$35,$AW$35,$BB$35),0),2)</f>
        <v>1105.89</v>
      </c>
      <c r="G35">
        <f>$K$34</f>
        <v>0.0</v>
      </c>
      <c r="H35">
        <f>ROUND(IF($G$35&lt;=0,0,$G$35*$G$3/12),2)</f>
        <v>0.0</v>
      </c>
      <c r="I35">
        <f>ROUND(IF($G$35&lt;=0,0,MIN($G$4,$G$35+$H$35)),2)</f>
        <v>0.0</v>
      </c>
      <c r="J35">
        <f>ROUND(IF($G$35&lt;=0,0,MIN(MAX(0,$G$35+$H$35-$I$35),$F$35)),2)</f>
        <v>0.0</v>
      </c>
      <c r="K35">
        <f>ROUND(MAX(0,$G$35+$H$35-$I$35-$J$35),2)</f>
        <v>0.0</v>
      </c>
      <c r="L35">
        <f>$P$34</f>
        <v>0.0</v>
      </c>
      <c r="M35">
        <f>ROUND(IF($L$35&lt;=0,0,$L$35*$L$3/12),2)</f>
        <v>0.0</v>
      </c>
      <c r="N35">
        <f>ROUND(IF($L$35&lt;=0,0,MIN($L$4,$L$35+$M$35)),2)</f>
        <v>0.0</v>
      </c>
      <c r="O35">
        <f>ROUND(IF($L$35&lt;=0,0,MIN(MAX(0,$L$35+$M$35-$N$35),MAX(0,$F$35-$J$35))),2)</f>
        <v>0.0</v>
      </c>
      <c r="P35">
        <f>ROUND(MAX(0,$L$35+$M$35-$N$35-$O$35),2)</f>
        <v>0.0</v>
      </c>
      <c r="Q35">
        <f>$U$34</f>
        <v>0.0</v>
      </c>
      <c r="R35">
        <f>ROUND(IF($Q$35&lt;=0,0,$Q$35*$Q$3/12),2)</f>
        <v>0.0</v>
      </c>
      <c r="S35">
        <f>ROUND(IF($Q$35&lt;=0,0,MIN($Q$4,$Q$35+$R$35)),2)</f>
        <v>0.0</v>
      </c>
      <c r="T35">
        <f>ROUND(IF($Q$35&lt;=0,0,MIN(MAX(0,$Q$35+$R$35-$S$35),MAX(0,$F$35-$J$35-$O$35))),2)</f>
        <v>0.0</v>
      </c>
      <c r="U35">
        <f>ROUND(MAX(0,$Q$35+$R$35-$S$35-$T$35),2)</f>
        <v>0.0</v>
      </c>
      <c r="V35">
        <f>$Z$34</f>
        <v>0.0</v>
      </c>
      <c r="W35">
        <f>ROUND(IF($V$35&lt;=0,0,$V$35*$V$3/12),2)</f>
        <v>0.0</v>
      </c>
      <c r="X35">
        <f>ROUND(IF($V$35&lt;=0,0,MIN($V$4,$V$35+$W$35)),2)</f>
        <v>0.0</v>
      </c>
      <c r="Y35">
        <f>ROUND(IF($V$35&lt;=0,0,MIN(MAX(0,$V$35+$W$35-$X$35),MAX(0,$F$35-$J$35-$O$35-$T$35))),2)</f>
        <v>0.0</v>
      </c>
      <c r="Z35">
        <f>ROUND(MAX(0,$V$35+$W$35-$X$35-$Y$35),2)</f>
        <v>0.0</v>
      </c>
      <c r="AA35">
        <f>$AE$34</f>
        <v>0.0</v>
      </c>
      <c r="AB35">
        <f>ROUND(IF($AA$35&lt;=0,0,$AA$35*$AA$3/12),2)</f>
        <v>0.0</v>
      </c>
      <c r="AC35">
        <f>ROUND(IF($AA$35&lt;=0,0,MIN($AA$4,$AA$35+$AB$35)),2)</f>
        <v>0.0</v>
      </c>
      <c r="AD35">
        <f>ROUND(IF($AA$35&lt;=0,0,MIN(MAX(0,$AA$35+$AB$35-$AC$35),MAX(0,$F$35-$J$35-$O$35-$T$35-$Y$35))),2)</f>
        <v>0.0</v>
      </c>
      <c r="AE35">
        <f>ROUND(MAX(0,$AA$35+$AB$35-$AC$35-$AD$35),2)</f>
        <v>0.0</v>
      </c>
      <c r="AF35">
        <f>$AJ$34</f>
        <v>0.0</v>
      </c>
      <c r="AG35">
        <f>ROUND(IF($AF$35&lt;=0,0,$AF$35*$AF$3/12),2)</f>
        <v>0.0</v>
      </c>
      <c r="AH35">
        <f>ROUND(IF($AF$35&lt;=0,0,MIN($AF$4,$AF$35+$AG$35)),2)</f>
        <v>0.0</v>
      </c>
      <c r="AI35">
        <f>ROUND(IF($AF$35&lt;=0,0,MIN(MAX(0,$AF$35+$AG$35-$AH$35),MAX(0,$F$35-$J$35-$O$35-$T$35-$Y$35-$AD$35))),2)</f>
        <v>0.0</v>
      </c>
      <c r="AJ35">
        <f>ROUND(MAX(0,$AF$35+$AG$35-$AH$35-$AI$35),2)</f>
        <v>0.0</v>
      </c>
      <c r="AK35">
        <f>$AO$34</f>
        <v>117.04</v>
      </c>
      <c r="AL35">
        <f>ROUND(IF($AK$35&lt;=0,0,$AK$35*$AK$3/12),2)</f>
        <v>1.07</v>
      </c>
      <c r="AM35">
        <f>ROUND(IF($AK$35&lt;=0,0,MIN($AK$4,$AK$35+$AL$35)),2)</f>
        <v>118.11</v>
      </c>
      <c r="AN35">
        <f>ROUND(IF($AK$35&lt;=0,0,MIN(MAX(0,$AK$35+$AL$35-$AM$35),MAX(0,$F$35-$J$35-$O$35-$T$35-$Y$35-$AD$35-$AI$35))),2)</f>
        <v>0.0</v>
      </c>
      <c r="AO35">
        <f>ROUND(MAX(0,$AK$35+$AL$35-$AM$35-$AN$35),2)</f>
        <v>0.0</v>
      </c>
      <c r="AP35">
        <f>$AT$34</f>
        <v>4391.17</v>
      </c>
      <c r="AQ35">
        <f>ROUND(IF($AP$35&lt;=0,0,$AP$35*$AP$3/12),2)</f>
        <v>25.58</v>
      </c>
      <c r="AR35">
        <f>ROUND(IF($AP$35&lt;=0,0,MIN($AP$4,$AP$35+$AQ$35)),2)</f>
        <v>347.0</v>
      </c>
      <c r="AS35">
        <f>ROUND(IF($AP$35&lt;=0,0,MIN(MAX(0,$AP$35+$AQ$35-$AR$35),MAX(0,$F$35-$J$35-$O$35-$T$35-$Y$35-$AD$35-$AI$35-$AN$35))),2)</f>
        <v>1105.89</v>
      </c>
      <c r="AT35">
        <f>ROUND(MAX(0,$AP$35+$AQ$35-$AR$35-$AS$35),2)</f>
        <v>2963.86</v>
      </c>
      <c r="AU35">
        <f>$AY$34</f>
        <v>6048.48</v>
      </c>
      <c r="AV35">
        <f>ROUND(IF($AU$35&lt;=0,0,$AU$35*$AU$3/12),2)</f>
        <v>27.72</v>
      </c>
      <c r="AW35">
        <f>ROUND(IF($AU$35&lt;=0,0,MIN($AU$4,$AU$35+$AV$35)),2)</f>
        <v>85.0</v>
      </c>
      <c r="AX35">
        <f>ROUND(IF($AU$35&lt;=0,0,MIN(MAX(0,$AU$35+$AV$35-$AW$35),MAX(0,$F$35-$J$35-$O$35-$T$35-$Y$35-$AD$35-$AI$35-$AN$35-$AS$35))),2)</f>
        <v>0.0</v>
      </c>
      <c r="AY35">
        <f>ROUND(MAX(0,$AU$35+$AV$35-$AW$35-$AX$35),2)</f>
        <v>5991.2</v>
      </c>
      <c r="AZ35">
        <f>$BD$34</f>
        <v>0.0</v>
      </c>
      <c r="BA35">
        <f>ROUND(IF($AZ$35&lt;=0,0,$AZ$35*$AZ$3/12),2)</f>
        <v>0.0</v>
      </c>
      <c r="BB35">
        <f>ROUND(IF($AZ$35&lt;=0,0,MIN($AZ$4,$AZ$35+$BA$35)),2)</f>
        <v>0.0</v>
      </c>
      <c r="BC35">
        <f>ROUND(IF($AZ$35&lt;=0,0,MIN(MAX(0,$AZ$35+$BA$35-$BB$35),MAX(0,$F$35-$J$35-$O$35-$T$35-$Y$35-$AD$35-$AI$35-$AN$35-$AS$35-$AX$35))),2)</f>
        <v>0.0</v>
      </c>
      <c r="BD35">
        <f>ROUND(MAX(0,$AZ$35+$BA$35-$BB$35-$BC$35),2)</f>
        <v>0.0</v>
      </c>
    </row>
    <row r="36" spans="1:56">
      <c r="A36">
        <f>ROW()-7</f>
        <v>29</v>
      </c>
      <c r="B36">
        <f>EDATE(StartDate,A36-1)</f>
        <v>46966</v>
      </c>
      <c r="C36">
        <f>ROUND(SUM($G$36,$L$36,$Q$36,$V$36,$AA$36,$AF$36,$AK$36,$AP$36,$AU$36,$AZ$36)-SUM($K$36,$P$36,$U$36,$Z$36,$AE$36,$AJ$36,$AO$36,$AT$36,$AY$36,$BD$36),2)</f>
        <v>1611.28</v>
      </c>
      <c r="D36">
        <f>ROUND(SUM($H$36,$M$36,$R$36,$W$36,$AB$36,$AG$36,$AL$36,$AQ$36,$AV$36,$BA$36),2)</f>
        <v>44.72</v>
      </c>
      <c r="E36">
        <f>ROUND(SUM($K$36,$P$36,$U$36,$Z$36,$AE$36,$AJ$36,$AO$36,$AT$36,$AY$36,$BD$36),2)</f>
        <v>7343.78</v>
      </c>
      <c r="F36">
        <f>ROUND(MAX(MonthlyBudget-SUM($I$36,$N$36,$S$36,$X$36,$AC$36,$AH$36,$AM$36,$AR$36,$AW$36,$BB$36),0),2)</f>
        <v>1224.0</v>
      </c>
      <c r="G36">
        <f>$K$35</f>
        <v>0.0</v>
      </c>
      <c r="H36">
        <f>ROUND(IF($G$36&lt;=0,0,$G$36*$G$3/12),2)</f>
        <v>0.0</v>
      </c>
      <c r="I36">
        <f>ROUND(IF($G$36&lt;=0,0,MIN($G$4,$G$36+$H$36)),2)</f>
        <v>0.0</v>
      </c>
      <c r="J36">
        <f>ROUND(IF($G$36&lt;=0,0,MIN(MAX(0,$G$36+$H$36-$I$36),$F$36)),2)</f>
        <v>0.0</v>
      </c>
      <c r="K36">
        <f>ROUND(MAX(0,$G$36+$H$36-$I$36-$J$36),2)</f>
        <v>0.0</v>
      </c>
      <c r="L36">
        <f>$P$35</f>
        <v>0.0</v>
      </c>
      <c r="M36">
        <f>ROUND(IF($L$36&lt;=0,0,$L$36*$L$3/12),2)</f>
        <v>0.0</v>
      </c>
      <c r="N36">
        <f>ROUND(IF($L$36&lt;=0,0,MIN($L$4,$L$36+$M$36)),2)</f>
        <v>0.0</v>
      </c>
      <c r="O36">
        <f>ROUND(IF($L$36&lt;=0,0,MIN(MAX(0,$L$36+$M$36-$N$36),MAX(0,$F$36-$J$36))),2)</f>
        <v>0.0</v>
      </c>
      <c r="P36">
        <f>ROUND(MAX(0,$L$36+$M$36-$N$36-$O$36),2)</f>
        <v>0.0</v>
      </c>
      <c r="Q36">
        <f>$U$35</f>
        <v>0.0</v>
      </c>
      <c r="R36">
        <f>ROUND(IF($Q$36&lt;=0,0,$Q$36*$Q$3/12),2)</f>
        <v>0.0</v>
      </c>
      <c r="S36">
        <f>ROUND(IF($Q$36&lt;=0,0,MIN($Q$4,$Q$36+$R$36)),2)</f>
        <v>0.0</v>
      </c>
      <c r="T36">
        <f>ROUND(IF($Q$36&lt;=0,0,MIN(MAX(0,$Q$36+$R$36-$S$36),MAX(0,$F$36-$J$36-$O$36))),2)</f>
        <v>0.0</v>
      </c>
      <c r="U36">
        <f>ROUND(MAX(0,$Q$36+$R$36-$S$36-$T$36),2)</f>
        <v>0.0</v>
      </c>
      <c r="V36">
        <f>$Z$35</f>
        <v>0.0</v>
      </c>
      <c r="W36">
        <f>ROUND(IF($V$36&lt;=0,0,$V$36*$V$3/12),2)</f>
        <v>0.0</v>
      </c>
      <c r="X36">
        <f>ROUND(IF($V$36&lt;=0,0,MIN($V$4,$V$36+$W$36)),2)</f>
        <v>0.0</v>
      </c>
      <c r="Y36">
        <f>ROUND(IF($V$36&lt;=0,0,MIN(MAX(0,$V$36+$W$36-$X$36),MAX(0,$F$36-$J$36-$O$36-$T$36))),2)</f>
        <v>0.0</v>
      </c>
      <c r="Z36">
        <f>ROUND(MAX(0,$V$36+$W$36-$X$36-$Y$36),2)</f>
        <v>0.0</v>
      </c>
      <c r="AA36">
        <f>$AE$35</f>
        <v>0.0</v>
      </c>
      <c r="AB36">
        <f>ROUND(IF($AA$36&lt;=0,0,$AA$36*$AA$3/12),2)</f>
        <v>0.0</v>
      </c>
      <c r="AC36">
        <f>ROUND(IF($AA$36&lt;=0,0,MIN($AA$4,$AA$36+$AB$36)),2)</f>
        <v>0.0</v>
      </c>
      <c r="AD36">
        <f>ROUND(IF($AA$36&lt;=0,0,MIN(MAX(0,$AA$36+$AB$36-$AC$36),MAX(0,$F$36-$J$36-$O$36-$T$36-$Y$36))),2)</f>
        <v>0.0</v>
      </c>
      <c r="AE36">
        <f>ROUND(MAX(0,$AA$36+$AB$36-$AC$36-$AD$36),2)</f>
        <v>0.0</v>
      </c>
      <c r="AF36">
        <f>$AJ$35</f>
        <v>0.0</v>
      </c>
      <c r="AG36">
        <f>ROUND(IF($AF$36&lt;=0,0,$AF$36*$AF$3/12),2)</f>
        <v>0.0</v>
      </c>
      <c r="AH36">
        <f>ROUND(IF($AF$36&lt;=0,0,MIN($AF$4,$AF$36+$AG$36)),2)</f>
        <v>0.0</v>
      </c>
      <c r="AI36">
        <f>ROUND(IF($AF$36&lt;=0,0,MIN(MAX(0,$AF$36+$AG$36-$AH$36),MAX(0,$F$36-$J$36-$O$36-$T$36-$Y$36-$AD$36))),2)</f>
        <v>0.0</v>
      </c>
      <c r="AJ36">
        <f>ROUND(MAX(0,$AF$36+$AG$36-$AH$36-$AI$36),2)</f>
        <v>0.0</v>
      </c>
      <c r="AK36">
        <f>$AO$35</f>
        <v>0.0</v>
      </c>
      <c r="AL36">
        <f>ROUND(IF($AK$36&lt;=0,0,$AK$36*$AK$3/12),2)</f>
        <v>0.0</v>
      </c>
      <c r="AM36">
        <f>ROUND(IF($AK$36&lt;=0,0,MIN($AK$4,$AK$36+$AL$36)),2)</f>
        <v>0.0</v>
      </c>
      <c r="AN36">
        <f>ROUND(IF($AK$36&lt;=0,0,MIN(MAX(0,$AK$36+$AL$36-$AM$36),MAX(0,$F$36-$J$36-$O$36-$T$36-$Y$36-$AD$36-$AI$36))),2)</f>
        <v>0.0</v>
      </c>
      <c r="AO36">
        <f>ROUND(MAX(0,$AK$36+$AL$36-$AM$36-$AN$36),2)</f>
        <v>0.0</v>
      </c>
      <c r="AP36">
        <f>$AT$35</f>
        <v>2963.86</v>
      </c>
      <c r="AQ36">
        <f>ROUND(IF($AP$36&lt;=0,0,$AP$36*$AP$3/12),2)</f>
        <v>17.26</v>
      </c>
      <c r="AR36">
        <f>ROUND(IF($AP$36&lt;=0,0,MIN($AP$4,$AP$36+$AQ$36)),2)</f>
        <v>347.0</v>
      </c>
      <c r="AS36">
        <f>ROUND(IF($AP$36&lt;=0,0,MIN(MAX(0,$AP$36+$AQ$36-$AR$36),MAX(0,$F$36-$J$36-$O$36-$T$36-$Y$36-$AD$36-$AI$36-$AN$36))),2)</f>
        <v>1224.0</v>
      </c>
      <c r="AT36">
        <f>ROUND(MAX(0,$AP$36+$AQ$36-$AR$36-$AS$36),2)</f>
        <v>1410.12</v>
      </c>
      <c r="AU36">
        <f>$AY$35</f>
        <v>5991.2</v>
      </c>
      <c r="AV36">
        <f>ROUND(IF($AU$36&lt;=0,0,$AU$36*$AU$3/12),2)</f>
        <v>27.46</v>
      </c>
      <c r="AW36">
        <f>ROUND(IF($AU$36&lt;=0,0,MIN($AU$4,$AU$36+$AV$36)),2)</f>
        <v>85.0</v>
      </c>
      <c r="AX36">
        <f>ROUND(IF($AU$36&lt;=0,0,MIN(MAX(0,$AU$36+$AV$36-$AW$36),MAX(0,$F$36-$J$36-$O$36-$T$36-$Y$36-$AD$36-$AI$36-$AN$36-$AS$36))),2)</f>
        <v>0.0</v>
      </c>
      <c r="AY36">
        <f>ROUND(MAX(0,$AU$36+$AV$36-$AW$36-$AX$36),2)</f>
        <v>5933.66</v>
      </c>
      <c r="AZ36">
        <f>$BD$35</f>
        <v>0.0</v>
      </c>
      <c r="BA36">
        <f>ROUND(IF($AZ$36&lt;=0,0,$AZ$36*$AZ$3/12),2)</f>
        <v>0.0</v>
      </c>
      <c r="BB36">
        <f>ROUND(IF($AZ$36&lt;=0,0,MIN($AZ$4,$AZ$36+$BA$36)),2)</f>
        <v>0.0</v>
      </c>
      <c r="BC36">
        <f>ROUND(IF($AZ$36&lt;=0,0,MIN(MAX(0,$AZ$36+$BA$36-$BB$36),MAX(0,$F$36-$J$36-$O$36-$T$36-$Y$36-$AD$36-$AI$36-$AN$36-$AS$36-$AX$36))),2)</f>
        <v>0.0</v>
      </c>
      <c r="BD36">
        <f>ROUND(MAX(0,$AZ$36+$BA$36-$BB$36-$BC$36),2)</f>
        <v>0.0</v>
      </c>
    </row>
    <row r="37" spans="1:56">
      <c r="A37">
        <f>ROW()-7</f>
        <v>30</v>
      </c>
      <c r="B37">
        <f>EDATE(StartDate,A37-1)</f>
        <v>46997</v>
      </c>
      <c r="C37">
        <f>ROUND(SUM($G$37,$L$37,$Q$37,$V$37,$AA$37,$AF$37,$AK$37,$AP$37,$AU$37,$AZ$37)-SUM($K$37,$P$37,$U$37,$Z$37,$AE$37,$AJ$37,$AO$37,$AT$37,$AY$37,$BD$37),2)</f>
        <v>1620.59</v>
      </c>
      <c r="D37">
        <f>ROUND(SUM($H$37,$M$37,$R$37,$W$37,$AB$37,$AG$37,$AL$37,$AQ$37,$AV$37,$BA$37),2)</f>
        <v>35.41</v>
      </c>
      <c r="E37">
        <f>ROUND(SUM($K$37,$P$37,$U$37,$Z$37,$AE$37,$AJ$37,$AO$37,$AT$37,$AY$37,$BD$37),2)</f>
        <v>5723.19</v>
      </c>
      <c r="F37">
        <f>ROUND(MAX(MonthlyBudget-SUM($I$37,$N$37,$S$37,$X$37,$AC$37,$AH$37,$AM$37,$AR$37,$AW$37,$BB$37),0),2)</f>
        <v>1224.0</v>
      </c>
      <c r="G37">
        <f>$K$36</f>
        <v>0.0</v>
      </c>
      <c r="H37">
        <f>ROUND(IF($G$37&lt;=0,0,$G$37*$G$3/12),2)</f>
        <v>0.0</v>
      </c>
      <c r="I37">
        <f>ROUND(IF($G$37&lt;=0,0,MIN($G$4,$G$37+$H$37)),2)</f>
        <v>0.0</v>
      </c>
      <c r="J37">
        <f>ROUND(IF($G$37&lt;=0,0,MIN(MAX(0,$G$37+$H$37-$I$37),$F$37)),2)</f>
        <v>0.0</v>
      </c>
      <c r="K37">
        <f>ROUND(MAX(0,$G$37+$H$37-$I$37-$J$37),2)</f>
        <v>0.0</v>
      </c>
      <c r="L37">
        <f>$P$36</f>
        <v>0.0</v>
      </c>
      <c r="M37">
        <f>ROUND(IF($L$37&lt;=0,0,$L$37*$L$3/12),2)</f>
        <v>0.0</v>
      </c>
      <c r="N37">
        <f>ROUND(IF($L$37&lt;=0,0,MIN($L$4,$L$37+$M$37)),2)</f>
        <v>0.0</v>
      </c>
      <c r="O37">
        <f>ROUND(IF($L$37&lt;=0,0,MIN(MAX(0,$L$37+$M$37-$N$37),MAX(0,$F$37-$J$37))),2)</f>
        <v>0.0</v>
      </c>
      <c r="P37">
        <f>ROUND(MAX(0,$L$37+$M$37-$N$37-$O$37),2)</f>
        <v>0.0</v>
      </c>
      <c r="Q37">
        <f>$U$36</f>
        <v>0.0</v>
      </c>
      <c r="R37">
        <f>ROUND(IF($Q$37&lt;=0,0,$Q$37*$Q$3/12),2)</f>
        <v>0.0</v>
      </c>
      <c r="S37">
        <f>ROUND(IF($Q$37&lt;=0,0,MIN($Q$4,$Q$37+$R$37)),2)</f>
        <v>0.0</v>
      </c>
      <c r="T37">
        <f>ROUND(IF($Q$37&lt;=0,0,MIN(MAX(0,$Q$37+$R$37-$S$37),MAX(0,$F$37-$J$37-$O$37))),2)</f>
        <v>0.0</v>
      </c>
      <c r="U37">
        <f>ROUND(MAX(0,$Q$37+$R$37-$S$37-$T$37),2)</f>
        <v>0.0</v>
      </c>
      <c r="V37">
        <f>$Z$36</f>
        <v>0.0</v>
      </c>
      <c r="W37">
        <f>ROUND(IF($V$37&lt;=0,0,$V$37*$V$3/12),2)</f>
        <v>0.0</v>
      </c>
      <c r="X37">
        <f>ROUND(IF($V$37&lt;=0,0,MIN($V$4,$V$37+$W$37)),2)</f>
        <v>0.0</v>
      </c>
      <c r="Y37">
        <f>ROUND(IF($V$37&lt;=0,0,MIN(MAX(0,$V$37+$W$37-$X$37),MAX(0,$F$37-$J$37-$O$37-$T$37))),2)</f>
        <v>0.0</v>
      </c>
      <c r="Z37">
        <f>ROUND(MAX(0,$V$37+$W$37-$X$37-$Y$37),2)</f>
        <v>0.0</v>
      </c>
      <c r="AA37">
        <f>$AE$36</f>
        <v>0.0</v>
      </c>
      <c r="AB37">
        <f>ROUND(IF($AA$37&lt;=0,0,$AA$37*$AA$3/12),2)</f>
        <v>0.0</v>
      </c>
      <c r="AC37">
        <f>ROUND(IF($AA$37&lt;=0,0,MIN($AA$4,$AA$37+$AB$37)),2)</f>
        <v>0.0</v>
      </c>
      <c r="AD37">
        <f>ROUND(IF($AA$37&lt;=0,0,MIN(MAX(0,$AA$37+$AB$37-$AC$37),MAX(0,$F$37-$J$37-$O$37-$T$37-$Y$37))),2)</f>
        <v>0.0</v>
      </c>
      <c r="AE37">
        <f>ROUND(MAX(0,$AA$37+$AB$37-$AC$37-$AD$37),2)</f>
        <v>0.0</v>
      </c>
      <c r="AF37">
        <f>$AJ$36</f>
        <v>0.0</v>
      </c>
      <c r="AG37">
        <f>ROUND(IF($AF$37&lt;=0,0,$AF$37*$AF$3/12),2)</f>
        <v>0.0</v>
      </c>
      <c r="AH37">
        <f>ROUND(IF($AF$37&lt;=0,0,MIN($AF$4,$AF$37+$AG$37)),2)</f>
        <v>0.0</v>
      </c>
      <c r="AI37">
        <f>ROUND(IF($AF$37&lt;=0,0,MIN(MAX(0,$AF$37+$AG$37-$AH$37),MAX(0,$F$37-$J$37-$O$37-$T$37-$Y$37-$AD$37))),2)</f>
        <v>0.0</v>
      </c>
      <c r="AJ37">
        <f>ROUND(MAX(0,$AF$37+$AG$37-$AH$37-$AI$37),2)</f>
        <v>0.0</v>
      </c>
      <c r="AK37">
        <f>$AO$36</f>
        <v>0.0</v>
      </c>
      <c r="AL37">
        <f>ROUND(IF($AK$37&lt;=0,0,$AK$37*$AK$3/12),2)</f>
        <v>0.0</v>
      </c>
      <c r="AM37">
        <f>ROUND(IF($AK$37&lt;=0,0,MIN($AK$4,$AK$37+$AL$37)),2)</f>
        <v>0.0</v>
      </c>
      <c r="AN37">
        <f>ROUND(IF($AK$37&lt;=0,0,MIN(MAX(0,$AK$37+$AL$37-$AM$37),MAX(0,$F$37-$J$37-$O$37-$T$37-$Y$37-$AD$37-$AI$37))),2)</f>
        <v>0.0</v>
      </c>
      <c r="AO37">
        <f>ROUND(MAX(0,$AK$37+$AL$37-$AM$37-$AN$37),2)</f>
        <v>0.0</v>
      </c>
      <c r="AP37">
        <f>$AT$36</f>
        <v>1410.12</v>
      </c>
      <c r="AQ37">
        <f>ROUND(IF($AP$37&lt;=0,0,$AP$37*$AP$3/12),2)</f>
        <v>8.21</v>
      </c>
      <c r="AR37">
        <f>ROUND(IF($AP$37&lt;=0,0,MIN($AP$4,$AP$37+$AQ$37)),2)</f>
        <v>347.0</v>
      </c>
      <c r="AS37">
        <f>ROUND(IF($AP$37&lt;=0,0,MIN(MAX(0,$AP$37+$AQ$37-$AR$37),MAX(0,$F$37-$J$37-$O$37-$T$37-$Y$37-$AD$37-$AI$37-$AN$37))),2)</f>
        <v>1071.33</v>
      </c>
      <c r="AT37">
        <f>ROUND(MAX(0,$AP$37+$AQ$37-$AR$37-$AS$37),2)</f>
        <v>0.0</v>
      </c>
      <c r="AU37">
        <f>$AY$36</f>
        <v>5933.66</v>
      </c>
      <c r="AV37">
        <f>ROUND(IF($AU$37&lt;=0,0,$AU$37*$AU$3/12),2)</f>
        <v>27.2</v>
      </c>
      <c r="AW37">
        <f>ROUND(IF($AU$37&lt;=0,0,MIN($AU$4,$AU$37+$AV$37)),2)</f>
        <v>85.0</v>
      </c>
      <c r="AX37">
        <f>ROUND(IF($AU$37&lt;=0,0,MIN(MAX(0,$AU$37+$AV$37-$AW$37),MAX(0,$F$37-$J$37-$O$37-$T$37-$Y$37-$AD$37-$AI$37-$AN$37-$AS$37))),2)</f>
        <v>152.67</v>
      </c>
      <c r="AY37">
        <f>ROUND(MAX(0,$AU$37+$AV$37-$AW$37-$AX$37),2)</f>
        <v>5723.19</v>
      </c>
      <c r="AZ37">
        <f>$BD$36</f>
        <v>0.0</v>
      </c>
      <c r="BA37">
        <f>ROUND(IF($AZ$37&lt;=0,0,$AZ$37*$AZ$3/12),2)</f>
        <v>0.0</v>
      </c>
      <c r="BB37">
        <f>ROUND(IF($AZ$37&lt;=0,0,MIN($AZ$4,$AZ$37+$BA$37)),2)</f>
        <v>0.0</v>
      </c>
      <c r="BC37">
        <f>ROUND(IF($AZ$37&lt;=0,0,MIN(MAX(0,$AZ$37+$BA$37-$BB$37),MAX(0,$F$37-$J$37-$O$37-$T$37-$Y$37-$AD$37-$AI$37-$AN$37-$AS$37-$AX$37))),2)</f>
        <v>0.0</v>
      </c>
      <c r="BD37">
        <f>ROUND(MAX(0,$AZ$37+$BA$37-$BB$37-$BC$37),2)</f>
        <v>0.0</v>
      </c>
    </row>
    <row r="38" spans="1:56">
      <c r="A38">
        <f>ROW()-7</f>
        <v>31</v>
      </c>
      <c r="B38">
        <f>EDATE(StartDate,A38-1)</f>
        <v>47027</v>
      </c>
      <c r="C38">
        <f>ROUND(SUM($G$38,$L$38,$Q$38,$V$38,$AA$38,$AF$38,$AK$38,$AP$38,$AU$38,$AZ$38)-SUM($K$38,$P$38,$U$38,$Z$38,$AE$38,$AJ$38,$AO$38,$AT$38,$AY$38,$BD$38),2)</f>
        <v>1629.77</v>
      </c>
      <c r="D38">
        <f>ROUND(SUM($H$38,$M$38,$R$38,$W$38,$AB$38,$AG$38,$AL$38,$AQ$38,$AV$38,$BA$38),2)</f>
        <v>26.23</v>
      </c>
      <c r="E38">
        <f>ROUND(SUM($K$38,$P$38,$U$38,$Z$38,$AE$38,$AJ$38,$AO$38,$AT$38,$AY$38,$BD$38),2)</f>
        <v>4093.42</v>
      </c>
      <c r="F38">
        <f>ROUND(MAX(MonthlyBudget-SUM($I$38,$N$38,$S$38,$X$38,$AC$38,$AH$38,$AM$38,$AR$38,$AW$38,$BB$38),0),2)</f>
        <v>1571.0</v>
      </c>
      <c r="G38">
        <f>$K$37</f>
        <v>0.0</v>
      </c>
      <c r="H38">
        <f>ROUND(IF($G$38&lt;=0,0,$G$38*$G$3/12),2)</f>
        <v>0.0</v>
      </c>
      <c r="I38">
        <f>ROUND(IF($G$38&lt;=0,0,MIN($G$4,$G$38+$H$38)),2)</f>
        <v>0.0</v>
      </c>
      <c r="J38">
        <f>ROUND(IF($G$38&lt;=0,0,MIN(MAX(0,$G$38+$H$38-$I$38),$F$38)),2)</f>
        <v>0.0</v>
      </c>
      <c r="K38">
        <f>ROUND(MAX(0,$G$38+$H$38-$I$38-$J$38),2)</f>
        <v>0.0</v>
      </c>
      <c r="L38">
        <f>$P$37</f>
        <v>0.0</v>
      </c>
      <c r="M38">
        <f>ROUND(IF($L$38&lt;=0,0,$L$38*$L$3/12),2)</f>
        <v>0.0</v>
      </c>
      <c r="N38">
        <f>ROUND(IF($L$38&lt;=0,0,MIN($L$4,$L$38+$M$38)),2)</f>
        <v>0.0</v>
      </c>
      <c r="O38">
        <f>ROUND(IF($L$38&lt;=0,0,MIN(MAX(0,$L$38+$M$38-$N$38),MAX(0,$F$38-$J$38))),2)</f>
        <v>0.0</v>
      </c>
      <c r="P38">
        <f>ROUND(MAX(0,$L$38+$M$38-$N$38-$O$38),2)</f>
        <v>0.0</v>
      </c>
      <c r="Q38">
        <f>$U$37</f>
        <v>0.0</v>
      </c>
      <c r="R38">
        <f>ROUND(IF($Q$38&lt;=0,0,$Q$38*$Q$3/12),2)</f>
        <v>0.0</v>
      </c>
      <c r="S38">
        <f>ROUND(IF($Q$38&lt;=0,0,MIN($Q$4,$Q$38+$R$38)),2)</f>
        <v>0.0</v>
      </c>
      <c r="T38">
        <f>ROUND(IF($Q$38&lt;=0,0,MIN(MAX(0,$Q$38+$R$38-$S$38),MAX(0,$F$38-$J$38-$O$38))),2)</f>
        <v>0.0</v>
      </c>
      <c r="U38">
        <f>ROUND(MAX(0,$Q$38+$R$38-$S$38-$T$38),2)</f>
        <v>0.0</v>
      </c>
      <c r="V38">
        <f>$Z$37</f>
        <v>0.0</v>
      </c>
      <c r="W38">
        <f>ROUND(IF($V$38&lt;=0,0,$V$38*$V$3/12),2)</f>
        <v>0.0</v>
      </c>
      <c r="X38">
        <f>ROUND(IF($V$38&lt;=0,0,MIN($V$4,$V$38+$W$38)),2)</f>
        <v>0.0</v>
      </c>
      <c r="Y38">
        <f>ROUND(IF($V$38&lt;=0,0,MIN(MAX(0,$V$38+$W$38-$X$38),MAX(0,$F$38-$J$38-$O$38-$T$38))),2)</f>
        <v>0.0</v>
      </c>
      <c r="Z38">
        <f>ROUND(MAX(0,$V$38+$W$38-$X$38-$Y$38),2)</f>
        <v>0.0</v>
      </c>
      <c r="AA38">
        <f>$AE$37</f>
        <v>0.0</v>
      </c>
      <c r="AB38">
        <f>ROUND(IF($AA$38&lt;=0,0,$AA$38*$AA$3/12),2)</f>
        <v>0.0</v>
      </c>
      <c r="AC38">
        <f>ROUND(IF($AA$38&lt;=0,0,MIN($AA$4,$AA$38+$AB$38)),2)</f>
        <v>0.0</v>
      </c>
      <c r="AD38">
        <f>ROUND(IF($AA$38&lt;=0,0,MIN(MAX(0,$AA$38+$AB$38-$AC$38),MAX(0,$F$38-$J$38-$O$38-$T$38-$Y$38))),2)</f>
        <v>0.0</v>
      </c>
      <c r="AE38">
        <f>ROUND(MAX(0,$AA$38+$AB$38-$AC$38-$AD$38),2)</f>
        <v>0.0</v>
      </c>
      <c r="AF38">
        <f>$AJ$37</f>
        <v>0.0</v>
      </c>
      <c r="AG38">
        <f>ROUND(IF($AF$38&lt;=0,0,$AF$38*$AF$3/12),2)</f>
        <v>0.0</v>
      </c>
      <c r="AH38">
        <f>ROUND(IF($AF$38&lt;=0,0,MIN($AF$4,$AF$38+$AG$38)),2)</f>
        <v>0.0</v>
      </c>
      <c r="AI38">
        <f>ROUND(IF($AF$38&lt;=0,0,MIN(MAX(0,$AF$38+$AG$38-$AH$38),MAX(0,$F$38-$J$38-$O$38-$T$38-$Y$38-$AD$38))),2)</f>
        <v>0.0</v>
      </c>
      <c r="AJ38">
        <f>ROUND(MAX(0,$AF$38+$AG$38-$AH$38-$AI$38),2)</f>
        <v>0.0</v>
      </c>
      <c r="AK38">
        <f>$AO$37</f>
        <v>0.0</v>
      </c>
      <c r="AL38">
        <f>ROUND(IF($AK$38&lt;=0,0,$AK$38*$AK$3/12),2)</f>
        <v>0.0</v>
      </c>
      <c r="AM38">
        <f>ROUND(IF($AK$38&lt;=0,0,MIN($AK$4,$AK$38+$AL$38)),2)</f>
        <v>0.0</v>
      </c>
      <c r="AN38">
        <f>ROUND(IF($AK$38&lt;=0,0,MIN(MAX(0,$AK$38+$AL$38-$AM$38),MAX(0,$F$38-$J$38-$O$38-$T$38-$Y$38-$AD$38-$AI$38))),2)</f>
        <v>0.0</v>
      </c>
      <c r="AO38">
        <f>ROUND(MAX(0,$AK$38+$AL$38-$AM$38-$AN$38),2)</f>
        <v>0.0</v>
      </c>
      <c r="AP38">
        <f>$AT$37</f>
        <v>0.0</v>
      </c>
      <c r="AQ38">
        <f>ROUND(IF($AP$38&lt;=0,0,$AP$38*$AP$3/12),2)</f>
        <v>0.0</v>
      </c>
      <c r="AR38">
        <f>ROUND(IF($AP$38&lt;=0,0,MIN($AP$4,$AP$38+$AQ$38)),2)</f>
        <v>0.0</v>
      </c>
      <c r="AS38">
        <f>ROUND(IF($AP$38&lt;=0,0,MIN(MAX(0,$AP$38+$AQ$38-$AR$38),MAX(0,$F$38-$J$38-$O$38-$T$38-$Y$38-$AD$38-$AI$38-$AN$38))),2)</f>
        <v>0.0</v>
      </c>
      <c r="AT38">
        <f>ROUND(MAX(0,$AP$38+$AQ$38-$AR$38-$AS$38),2)</f>
        <v>0.0</v>
      </c>
      <c r="AU38">
        <f>$AY$37</f>
        <v>5723.19</v>
      </c>
      <c r="AV38">
        <f>ROUND(IF($AU$38&lt;=0,0,$AU$38*$AU$3/12),2)</f>
        <v>26.23</v>
      </c>
      <c r="AW38">
        <f>ROUND(IF($AU$38&lt;=0,0,MIN($AU$4,$AU$38+$AV$38)),2)</f>
        <v>85.0</v>
      </c>
      <c r="AX38">
        <f>ROUND(IF($AU$38&lt;=0,0,MIN(MAX(0,$AU$38+$AV$38-$AW$38),MAX(0,$F$38-$J$38-$O$38-$T$38-$Y$38-$AD$38-$AI$38-$AN$38-$AS$38))),2)</f>
        <v>1571.0</v>
      </c>
      <c r="AY38">
        <f>ROUND(MAX(0,$AU$38+$AV$38-$AW$38-$AX$38),2)</f>
        <v>4093.42</v>
      </c>
      <c r="AZ38">
        <f>$BD$37</f>
        <v>0.0</v>
      </c>
      <c r="BA38">
        <f>ROUND(IF($AZ$38&lt;=0,0,$AZ$38*$AZ$3/12),2)</f>
        <v>0.0</v>
      </c>
      <c r="BB38">
        <f>ROUND(IF($AZ$38&lt;=0,0,MIN($AZ$4,$AZ$38+$BA$38)),2)</f>
        <v>0.0</v>
      </c>
      <c r="BC38">
        <f>ROUND(IF($AZ$38&lt;=0,0,MIN(MAX(0,$AZ$38+$BA$38-$BB$38),MAX(0,$F$38-$J$38-$O$38-$T$38-$Y$38-$AD$38-$AI$38-$AN$38-$AS$38-$AX$38))),2)</f>
        <v>0.0</v>
      </c>
      <c r="BD38">
        <f>ROUND(MAX(0,$AZ$38+$BA$38-$BB$38-$BC$38),2)</f>
        <v>0.0</v>
      </c>
    </row>
    <row r="39" spans="1:56">
      <c r="A39">
        <f>ROW()-7</f>
        <v>32</v>
      </c>
      <c r="B39">
        <f>EDATE(StartDate,A39-1)</f>
        <v>47058</v>
      </c>
      <c r="C39">
        <f>ROUND(SUM($G$39,$L$39,$Q$39,$V$39,$AA$39,$AF$39,$AK$39,$AP$39,$AU$39,$AZ$39)-SUM($K$39,$P$39,$U$39,$Z$39,$AE$39,$AJ$39,$AO$39,$AT$39,$AY$39,$BD$39),2)</f>
        <v>1637.24</v>
      </c>
      <c r="D39">
        <f>ROUND(SUM($H$39,$M$39,$R$39,$W$39,$AB$39,$AG$39,$AL$39,$AQ$39,$AV$39,$BA$39),2)</f>
        <v>18.76</v>
      </c>
      <c r="E39">
        <f>ROUND(SUM($K$39,$P$39,$U$39,$Z$39,$AE$39,$AJ$39,$AO$39,$AT$39,$AY$39,$BD$39),2)</f>
        <v>2456.18</v>
      </c>
      <c r="F39">
        <f>ROUND(MAX(MonthlyBudget-SUM($I$39,$N$39,$S$39,$X$39,$AC$39,$AH$39,$AM$39,$AR$39,$AW$39,$BB$39),0),2)</f>
        <v>1571.0</v>
      </c>
      <c r="G39">
        <f>$K$38</f>
        <v>0.0</v>
      </c>
      <c r="H39">
        <f>ROUND(IF($G$39&lt;=0,0,$G$39*$G$3/12),2)</f>
        <v>0.0</v>
      </c>
      <c r="I39">
        <f>ROUND(IF($G$39&lt;=0,0,MIN($G$4,$G$39+$H$39)),2)</f>
        <v>0.0</v>
      </c>
      <c r="J39">
        <f>ROUND(IF($G$39&lt;=0,0,MIN(MAX(0,$G$39+$H$39-$I$39),$F$39)),2)</f>
        <v>0.0</v>
      </c>
      <c r="K39">
        <f>ROUND(MAX(0,$G$39+$H$39-$I$39-$J$39),2)</f>
        <v>0.0</v>
      </c>
      <c r="L39">
        <f>$P$38</f>
        <v>0.0</v>
      </c>
      <c r="M39">
        <f>ROUND(IF($L$39&lt;=0,0,$L$39*$L$3/12),2)</f>
        <v>0.0</v>
      </c>
      <c r="N39">
        <f>ROUND(IF($L$39&lt;=0,0,MIN($L$4,$L$39+$M$39)),2)</f>
        <v>0.0</v>
      </c>
      <c r="O39">
        <f>ROUND(IF($L$39&lt;=0,0,MIN(MAX(0,$L$39+$M$39-$N$39),MAX(0,$F$39-$J$39))),2)</f>
        <v>0.0</v>
      </c>
      <c r="P39">
        <f>ROUND(MAX(0,$L$39+$M$39-$N$39-$O$39),2)</f>
        <v>0.0</v>
      </c>
      <c r="Q39">
        <f>$U$38</f>
        <v>0.0</v>
      </c>
      <c r="R39">
        <f>ROUND(IF($Q$39&lt;=0,0,$Q$39*$Q$3/12),2)</f>
        <v>0.0</v>
      </c>
      <c r="S39">
        <f>ROUND(IF($Q$39&lt;=0,0,MIN($Q$4,$Q$39+$R$39)),2)</f>
        <v>0.0</v>
      </c>
      <c r="T39">
        <f>ROUND(IF($Q$39&lt;=0,0,MIN(MAX(0,$Q$39+$R$39-$S$39),MAX(0,$F$39-$J$39-$O$39))),2)</f>
        <v>0.0</v>
      </c>
      <c r="U39">
        <f>ROUND(MAX(0,$Q$39+$R$39-$S$39-$T$39),2)</f>
        <v>0.0</v>
      </c>
      <c r="V39">
        <f>$Z$38</f>
        <v>0.0</v>
      </c>
      <c r="W39">
        <f>ROUND(IF($V$39&lt;=0,0,$V$39*$V$3/12),2)</f>
        <v>0.0</v>
      </c>
      <c r="X39">
        <f>ROUND(IF($V$39&lt;=0,0,MIN($V$4,$V$39+$W$39)),2)</f>
        <v>0.0</v>
      </c>
      <c r="Y39">
        <f>ROUND(IF($V$39&lt;=0,0,MIN(MAX(0,$V$39+$W$39-$X$39),MAX(0,$F$39-$J$39-$O$39-$T$39))),2)</f>
        <v>0.0</v>
      </c>
      <c r="Z39">
        <f>ROUND(MAX(0,$V$39+$W$39-$X$39-$Y$39),2)</f>
        <v>0.0</v>
      </c>
      <c r="AA39">
        <f>$AE$38</f>
        <v>0.0</v>
      </c>
      <c r="AB39">
        <f>ROUND(IF($AA$39&lt;=0,0,$AA$39*$AA$3/12),2)</f>
        <v>0.0</v>
      </c>
      <c r="AC39">
        <f>ROUND(IF($AA$39&lt;=0,0,MIN($AA$4,$AA$39+$AB$39)),2)</f>
        <v>0.0</v>
      </c>
      <c r="AD39">
        <f>ROUND(IF($AA$39&lt;=0,0,MIN(MAX(0,$AA$39+$AB$39-$AC$39),MAX(0,$F$39-$J$39-$O$39-$T$39-$Y$39))),2)</f>
        <v>0.0</v>
      </c>
      <c r="AE39">
        <f>ROUND(MAX(0,$AA$39+$AB$39-$AC$39-$AD$39),2)</f>
        <v>0.0</v>
      </c>
      <c r="AF39">
        <f>$AJ$38</f>
        <v>0.0</v>
      </c>
      <c r="AG39">
        <f>ROUND(IF($AF$39&lt;=0,0,$AF$39*$AF$3/12),2)</f>
        <v>0.0</v>
      </c>
      <c r="AH39">
        <f>ROUND(IF($AF$39&lt;=0,0,MIN($AF$4,$AF$39+$AG$39)),2)</f>
        <v>0.0</v>
      </c>
      <c r="AI39">
        <f>ROUND(IF($AF$39&lt;=0,0,MIN(MAX(0,$AF$39+$AG$39-$AH$39),MAX(0,$F$39-$J$39-$O$39-$T$39-$Y$39-$AD$39))),2)</f>
        <v>0.0</v>
      </c>
      <c r="AJ39">
        <f>ROUND(MAX(0,$AF$39+$AG$39-$AH$39-$AI$39),2)</f>
        <v>0.0</v>
      </c>
      <c r="AK39">
        <f>$AO$38</f>
        <v>0.0</v>
      </c>
      <c r="AL39">
        <f>ROUND(IF($AK$39&lt;=0,0,$AK$39*$AK$3/12),2)</f>
        <v>0.0</v>
      </c>
      <c r="AM39">
        <f>ROUND(IF($AK$39&lt;=0,0,MIN($AK$4,$AK$39+$AL$39)),2)</f>
        <v>0.0</v>
      </c>
      <c r="AN39">
        <f>ROUND(IF($AK$39&lt;=0,0,MIN(MAX(0,$AK$39+$AL$39-$AM$39),MAX(0,$F$39-$J$39-$O$39-$T$39-$Y$39-$AD$39-$AI$39))),2)</f>
        <v>0.0</v>
      </c>
      <c r="AO39">
        <f>ROUND(MAX(0,$AK$39+$AL$39-$AM$39-$AN$39),2)</f>
        <v>0.0</v>
      </c>
      <c r="AP39">
        <f>$AT$38</f>
        <v>0.0</v>
      </c>
      <c r="AQ39">
        <f>ROUND(IF($AP$39&lt;=0,0,$AP$39*$AP$3/12),2)</f>
        <v>0.0</v>
      </c>
      <c r="AR39">
        <f>ROUND(IF($AP$39&lt;=0,0,MIN($AP$4,$AP$39+$AQ$39)),2)</f>
        <v>0.0</v>
      </c>
      <c r="AS39">
        <f>ROUND(IF($AP$39&lt;=0,0,MIN(MAX(0,$AP$39+$AQ$39-$AR$39),MAX(0,$F$39-$J$39-$O$39-$T$39-$Y$39-$AD$39-$AI$39-$AN$39))),2)</f>
        <v>0.0</v>
      </c>
      <c r="AT39">
        <f>ROUND(MAX(0,$AP$39+$AQ$39-$AR$39-$AS$39),2)</f>
        <v>0.0</v>
      </c>
      <c r="AU39">
        <f>$AY$38</f>
        <v>4093.42</v>
      </c>
      <c r="AV39">
        <f>ROUND(IF($AU$39&lt;=0,0,$AU$39*$AU$3/12),2)</f>
        <v>18.76</v>
      </c>
      <c r="AW39">
        <f>ROUND(IF($AU$39&lt;=0,0,MIN($AU$4,$AU$39+$AV$39)),2)</f>
        <v>85.0</v>
      </c>
      <c r="AX39">
        <f>ROUND(IF($AU$39&lt;=0,0,MIN(MAX(0,$AU$39+$AV$39-$AW$39),MAX(0,$F$39-$J$39-$O$39-$T$39-$Y$39-$AD$39-$AI$39-$AN$39-$AS$39))),2)</f>
        <v>1571.0</v>
      </c>
      <c r="AY39">
        <f>ROUND(MAX(0,$AU$39+$AV$39-$AW$39-$AX$39),2)</f>
        <v>2456.18</v>
      </c>
      <c r="AZ39">
        <f>$BD$38</f>
        <v>0.0</v>
      </c>
      <c r="BA39">
        <f>ROUND(IF($AZ$39&lt;=0,0,$AZ$39*$AZ$3/12),2)</f>
        <v>0.0</v>
      </c>
      <c r="BB39">
        <f>ROUND(IF($AZ$39&lt;=0,0,MIN($AZ$4,$AZ$39+$BA$39)),2)</f>
        <v>0.0</v>
      </c>
      <c r="BC39">
        <f>ROUND(IF($AZ$39&lt;=0,0,MIN(MAX(0,$AZ$39+$BA$39-$BB$39),MAX(0,$F$39-$J$39-$O$39-$T$39-$Y$39-$AD$39-$AI$39-$AN$39-$AS$39-$AX$39))),2)</f>
        <v>0.0</v>
      </c>
      <c r="BD39">
        <f>ROUND(MAX(0,$AZ$39+$BA$39-$BB$39-$BC$39),2)</f>
        <v>0.0</v>
      </c>
    </row>
    <row r="40" spans="1:56">
      <c r="A40">
        <f>ROW()-7</f>
        <v>33</v>
      </c>
      <c r="B40">
        <f>EDATE(StartDate,A40-1)</f>
        <v>47088</v>
      </c>
      <c r="C40">
        <f>ROUND(SUM($G$40,$L$40,$Q$40,$V$40,$AA$40,$AF$40,$AK$40,$AP$40,$AU$40,$AZ$40)-SUM($K$40,$P$40,$U$40,$Z$40,$AE$40,$AJ$40,$AO$40,$AT$40,$AY$40,$BD$40),2)</f>
        <v>1644.74</v>
      </c>
      <c r="D40">
        <f>ROUND(SUM($H$40,$M$40,$R$40,$W$40,$AB$40,$AG$40,$AL$40,$AQ$40,$AV$40,$BA$40),2)</f>
        <v>11.26</v>
      </c>
      <c r="E40">
        <f>ROUND(SUM($K$40,$P$40,$U$40,$Z$40,$AE$40,$AJ$40,$AO$40,$AT$40,$AY$40,$BD$40),2)</f>
        <v>811.44</v>
      </c>
      <c r="F40">
        <f>ROUND(MAX(MonthlyBudget-SUM($I$40,$N$40,$S$40,$X$40,$AC$40,$AH$40,$AM$40,$AR$40,$AW$40,$BB$40),0),2)</f>
        <v>1571.0</v>
      </c>
      <c r="G40">
        <f>$K$39</f>
        <v>0.0</v>
      </c>
      <c r="H40">
        <f>ROUND(IF($G$40&lt;=0,0,$G$40*$G$3/12),2)</f>
        <v>0.0</v>
      </c>
      <c r="I40">
        <f>ROUND(IF($G$40&lt;=0,0,MIN($G$4,$G$40+$H$40)),2)</f>
        <v>0.0</v>
      </c>
      <c r="J40">
        <f>ROUND(IF($G$40&lt;=0,0,MIN(MAX(0,$G$40+$H$40-$I$40),$F$40)),2)</f>
        <v>0.0</v>
      </c>
      <c r="K40">
        <f>ROUND(MAX(0,$G$40+$H$40-$I$40-$J$40),2)</f>
        <v>0.0</v>
      </c>
      <c r="L40">
        <f>$P$39</f>
        <v>0.0</v>
      </c>
      <c r="M40">
        <f>ROUND(IF($L$40&lt;=0,0,$L$40*$L$3/12),2)</f>
        <v>0.0</v>
      </c>
      <c r="N40">
        <f>ROUND(IF($L$40&lt;=0,0,MIN($L$4,$L$40+$M$40)),2)</f>
        <v>0.0</v>
      </c>
      <c r="O40">
        <f>ROUND(IF($L$40&lt;=0,0,MIN(MAX(0,$L$40+$M$40-$N$40),MAX(0,$F$40-$J$40))),2)</f>
        <v>0.0</v>
      </c>
      <c r="P40">
        <f>ROUND(MAX(0,$L$40+$M$40-$N$40-$O$40),2)</f>
        <v>0.0</v>
      </c>
      <c r="Q40">
        <f>$U$39</f>
        <v>0.0</v>
      </c>
      <c r="R40">
        <f>ROUND(IF($Q$40&lt;=0,0,$Q$40*$Q$3/12),2)</f>
        <v>0.0</v>
      </c>
      <c r="S40">
        <f>ROUND(IF($Q$40&lt;=0,0,MIN($Q$4,$Q$40+$R$40)),2)</f>
        <v>0.0</v>
      </c>
      <c r="T40">
        <f>ROUND(IF($Q$40&lt;=0,0,MIN(MAX(0,$Q$40+$R$40-$S$40),MAX(0,$F$40-$J$40-$O$40))),2)</f>
        <v>0.0</v>
      </c>
      <c r="U40">
        <f>ROUND(MAX(0,$Q$40+$R$40-$S$40-$T$40),2)</f>
        <v>0.0</v>
      </c>
      <c r="V40">
        <f>$Z$39</f>
        <v>0.0</v>
      </c>
      <c r="W40">
        <f>ROUND(IF($V$40&lt;=0,0,$V$40*$V$3/12),2)</f>
        <v>0.0</v>
      </c>
      <c r="X40">
        <f>ROUND(IF($V$40&lt;=0,0,MIN($V$4,$V$40+$W$40)),2)</f>
        <v>0.0</v>
      </c>
      <c r="Y40">
        <f>ROUND(IF($V$40&lt;=0,0,MIN(MAX(0,$V$40+$W$40-$X$40),MAX(0,$F$40-$J$40-$O$40-$T$40))),2)</f>
        <v>0.0</v>
      </c>
      <c r="Z40">
        <f>ROUND(MAX(0,$V$40+$W$40-$X$40-$Y$40),2)</f>
        <v>0.0</v>
      </c>
      <c r="AA40">
        <f>$AE$39</f>
        <v>0.0</v>
      </c>
      <c r="AB40">
        <f>ROUND(IF($AA$40&lt;=0,0,$AA$40*$AA$3/12),2)</f>
        <v>0.0</v>
      </c>
      <c r="AC40">
        <f>ROUND(IF($AA$40&lt;=0,0,MIN($AA$4,$AA$40+$AB$40)),2)</f>
        <v>0.0</v>
      </c>
      <c r="AD40">
        <f>ROUND(IF($AA$40&lt;=0,0,MIN(MAX(0,$AA$40+$AB$40-$AC$40),MAX(0,$F$40-$J$40-$O$40-$T$40-$Y$40))),2)</f>
        <v>0.0</v>
      </c>
      <c r="AE40">
        <f>ROUND(MAX(0,$AA$40+$AB$40-$AC$40-$AD$40),2)</f>
        <v>0.0</v>
      </c>
      <c r="AF40">
        <f>$AJ$39</f>
        <v>0.0</v>
      </c>
      <c r="AG40">
        <f>ROUND(IF($AF$40&lt;=0,0,$AF$40*$AF$3/12),2)</f>
        <v>0.0</v>
      </c>
      <c r="AH40">
        <f>ROUND(IF($AF$40&lt;=0,0,MIN($AF$4,$AF$40+$AG$40)),2)</f>
        <v>0.0</v>
      </c>
      <c r="AI40">
        <f>ROUND(IF($AF$40&lt;=0,0,MIN(MAX(0,$AF$40+$AG$40-$AH$40),MAX(0,$F$40-$J$40-$O$40-$T$40-$Y$40-$AD$40))),2)</f>
        <v>0.0</v>
      </c>
      <c r="AJ40">
        <f>ROUND(MAX(0,$AF$40+$AG$40-$AH$40-$AI$40),2)</f>
        <v>0.0</v>
      </c>
      <c r="AK40">
        <f>$AO$39</f>
        <v>0.0</v>
      </c>
      <c r="AL40">
        <f>ROUND(IF($AK$40&lt;=0,0,$AK$40*$AK$3/12),2)</f>
        <v>0.0</v>
      </c>
      <c r="AM40">
        <f>ROUND(IF($AK$40&lt;=0,0,MIN($AK$4,$AK$40+$AL$40)),2)</f>
        <v>0.0</v>
      </c>
      <c r="AN40">
        <f>ROUND(IF($AK$40&lt;=0,0,MIN(MAX(0,$AK$40+$AL$40-$AM$40),MAX(0,$F$40-$J$40-$O$40-$T$40-$Y$40-$AD$40-$AI$40))),2)</f>
        <v>0.0</v>
      </c>
      <c r="AO40">
        <f>ROUND(MAX(0,$AK$40+$AL$40-$AM$40-$AN$40),2)</f>
        <v>0.0</v>
      </c>
      <c r="AP40">
        <f>$AT$39</f>
        <v>0.0</v>
      </c>
      <c r="AQ40">
        <f>ROUND(IF($AP$40&lt;=0,0,$AP$40*$AP$3/12),2)</f>
        <v>0.0</v>
      </c>
      <c r="AR40">
        <f>ROUND(IF($AP$40&lt;=0,0,MIN($AP$4,$AP$40+$AQ$40)),2)</f>
        <v>0.0</v>
      </c>
      <c r="AS40">
        <f>ROUND(IF($AP$40&lt;=0,0,MIN(MAX(0,$AP$40+$AQ$40-$AR$40),MAX(0,$F$40-$J$40-$O$40-$T$40-$Y$40-$AD$40-$AI$40-$AN$40))),2)</f>
        <v>0.0</v>
      </c>
      <c r="AT40">
        <f>ROUND(MAX(0,$AP$40+$AQ$40-$AR$40-$AS$40),2)</f>
        <v>0.0</v>
      </c>
      <c r="AU40">
        <f>$AY$39</f>
        <v>2456.18</v>
      </c>
      <c r="AV40">
        <f>ROUND(IF($AU$40&lt;=0,0,$AU$40*$AU$3/12),2)</f>
        <v>11.26</v>
      </c>
      <c r="AW40">
        <f>ROUND(IF($AU$40&lt;=0,0,MIN($AU$4,$AU$40+$AV$40)),2)</f>
        <v>85.0</v>
      </c>
      <c r="AX40">
        <f>ROUND(IF($AU$40&lt;=0,0,MIN(MAX(0,$AU$40+$AV$40-$AW$40),MAX(0,$F$40-$J$40-$O$40-$T$40-$Y$40-$AD$40-$AI$40-$AN$40-$AS$40))),2)</f>
        <v>1571.0</v>
      </c>
      <c r="AY40">
        <f>ROUND(MAX(0,$AU$40+$AV$40-$AW$40-$AX$40),2)</f>
        <v>811.44</v>
      </c>
      <c r="AZ40">
        <f>$BD$39</f>
        <v>0.0</v>
      </c>
      <c r="BA40">
        <f>ROUND(IF($AZ$40&lt;=0,0,$AZ$40*$AZ$3/12),2)</f>
        <v>0.0</v>
      </c>
      <c r="BB40">
        <f>ROUND(IF($AZ$40&lt;=0,0,MIN($AZ$4,$AZ$40+$BA$40)),2)</f>
        <v>0.0</v>
      </c>
      <c r="BC40">
        <f>ROUND(IF($AZ$40&lt;=0,0,MIN(MAX(0,$AZ$40+$BA$40-$BB$40),MAX(0,$F$40-$J$40-$O$40-$T$40-$Y$40-$AD$40-$AI$40-$AN$40-$AS$40-$AX$40))),2)</f>
        <v>0.0</v>
      </c>
      <c r="BD40">
        <f>ROUND(MAX(0,$AZ$40+$BA$40-$BB$40-$BC$40),2)</f>
        <v>0.0</v>
      </c>
    </row>
    <row r="41" spans="1:56">
      <c r="A41">
        <f>ROW()-7</f>
        <v>34</v>
      </c>
      <c r="B41">
        <f>EDATE(StartDate,A41-1)</f>
        <v>47119</v>
      </c>
      <c r="C41">
        <f>ROUND(SUM($G$41,$L$41,$Q$41,$V$41,$AA$41,$AF$41,$AK$41,$AP$41,$AU$41,$AZ$41)-SUM($K$41,$P$41,$U$41,$Z$41,$AE$41,$AJ$41,$AO$41,$AT$41,$AY$41,$BD$41),2)</f>
        <v>811.44</v>
      </c>
      <c r="D41">
        <f>ROUND(SUM($H$41,$M$41,$R$41,$W$41,$AB$41,$AG$41,$AL$41,$AQ$41,$AV$41,$BA$41),2)</f>
        <v>3.72</v>
      </c>
      <c r="E41">
        <f>ROUND(SUM($K$41,$P$41,$U$41,$Z$41,$AE$41,$AJ$41,$AO$41,$AT$41,$AY$41,$BD$41),2)</f>
        <v>0.0</v>
      </c>
      <c r="F41">
        <f>ROUND(MAX(MonthlyBudget-SUM($I$41,$N$41,$S$41,$X$41,$AC$41,$AH$41,$AM$41,$AR$41,$AW$41,$BB$41),0),2)</f>
        <v>1571.0</v>
      </c>
      <c r="G41">
        <f>$K$40</f>
        <v>0.0</v>
      </c>
      <c r="H41">
        <f>ROUND(IF($G$41&lt;=0,0,$G$41*$G$3/12),2)</f>
        <v>0.0</v>
      </c>
      <c r="I41">
        <f>ROUND(IF($G$41&lt;=0,0,MIN($G$4,$G$41+$H$41)),2)</f>
        <v>0.0</v>
      </c>
      <c r="J41">
        <f>ROUND(IF($G$41&lt;=0,0,MIN(MAX(0,$G$41+$H$41-$I$41),$F$41)),2)</f>
        <v>0.0</v>
      </c>
      <c r="K41">
        <f>ROUND(MAX(0,$G$41+$H$41-$I$41-$J$41),2)</f>
        <v>0.0</v>
      </c>
      <c r="L41">
        <f>$P$40</f>
        <v>0.0</v>
      </c>
      <c r="M41">
        <f>ROUND(IF($L$41&lt;=0,0,$L$41*$L$3/12),2)</f>
        <v>0.0</v>
      </c>
      <c r="N41">
        <f>ROUND(IF($L$41&lt;=0,0,MIN($L$4,$L$41+$M$41)),2)</f>
        <v>0.0</v>
      </c>
      <c r="O41">
        <f>ROUND(IF($L$41&lt;=0,0,MIN(MAX(0,$L$41+$M$41-$N$41),MAX(0,$F$41-$J$41))),2)</f>
        <v>0.0</v>
      </c>
      <c r="P41">
        <f>ROUND(MAX(0,$L$41+$M$41-$N$41-$O$41),2)</f>
        <v>0.0</v>
      </c>
      <c r="Q41">
        <f>$U$40</f>
        <v>0.0</v>
      </c>
      <c r="R41">
        <f>ROUND(IF($Q$41&lt;=0,0,$Q$41*$Q$3/12),2)</f>
        <v>0.0</v>
      </c>
      <c r="S41">
        <f>ROUND(IF($Q$41&lt;=0,0,MIN($Q$4,$Q$41+$R$41)),2)</f>
        <v>0.0</v>
      </c>
      <c r="T41">
        <f>ROUND(IF($Q$41&lt;=0,0,MIN(MAX(0,$Q$41+$R$41-$S$41),MAX(0,$F$41-$J$41-$O$41))),2)</f>
        <v>0.0</v>
      </c>
      <c r="U41">
        <f>ROUND(MAX(0,$Q$41+$R$41-$S$41-$T$41),2)</f>
        <v>0.0</v>
      </c>
      <c r="V41">
        <f>$Z$40</f>
        <v>0.0</v>
      </c>
      <c r="W41">
        <f>ROUND(IF($V$41&lt;=0,0,$V$41*$V$3/12),2)</f>
        <v>0.0</v>
      </c>
      <c r="X41">
        <f>ROUND(IF($V$41&lt;=0,0,MIN($V$4,$V$41+$W$41)),2)</f>
        <v>0.0</v>
      </c>
      <c r="Y41">
        <f>ROUND(IF($V$41&lt;=0,0,MIN(MAX(0,$V$41+$W$41-$X$41),MAX(0,$F$41-$J$41-$O$41-$T$41))),2)</f>
        <v>0.0</v>
      </c>
      <c r="Z41">
        <f>ROUND(MAX(0,$V$41+$W$41-$X$41-$Y$41),2)</f>
        <v>0.0</v>
      </c>
      <c r="AA41">
        <f>$AE$40</f>
        <v>0.0</v>
      </c>
      <c r="AB41">
        <f>ROUND(IF($AA$41&lt;=0,0,$AA$41*$AA$3/12),2)</f>
        <v>0.0</v>
      </c>
      <c r="AC41">
        <f>ROUND(IF($AA$41&lt;=0,0,MIN($AA$4,$AA$41+$AB$41)),2)</f>
        <v>0.0</v>
      </c>
      <c r="AD41">
        <f>ROUND(IF($AA$41&lt;=0,0,MIN(MAX(0,$AA$41+$AB$41-$AC$41),MAX(0,$F$41-$J$41-$O$41-$T$41-$Y$41))),2)</f>
        <v>0.0</v>
      </c>
      <c r="AE41">
        <f>ROUND(MAX(0,$AA$41+$AB$41-$AC$41-$AD$41),2)</f>
        <v>0.0</v>
      </c>
      <c r="AF41">
        <f>$AJ$40</f>
        <v>0.0</v>
      </c>
      <c r="AG41">
        <f>ROUND(IF($AF$41&lt;=0,0,$AF$41*$AF$3/12),2)</f>
        <v>0.0</v>
      </c>
      <c r="AH41">
        <f>ROUND(IF($AF$41&lt;=0,0,MIN($AF$4,$AF$41+$AG$41)),2)</f>
        <v>0.0</v>
      </c>
      <c r="AI41">
        <f>ROUND(IF($AF$41&lt;=0,0,MIN(MAX(0,$AF$41+$AG$41-$AH$41),MAX(0,$F$41-$J$41-$O$41-$T$41-$Y$41-$AD$41))),2)</f>
        <v>0.0</v>
      </c>
      <c r="AJ41">
        <f>ROUND(MAX(0,$AF$41+$AG$41-$AH$41-$AI$41),2)</f>
        <v>0.0</v>
      </c>
      <c r="AK41">
        <f>$AO$40</f>
        <v>0.0</v>
      </c>
      <c r="AL41">
        <f>ROUND(IF($AK$41&lt;=0,0,$AK$41*$AK$3/12),2)</f>
        <v>0.0</v>
      </c>
      <c r="AM41">
        <f>ROUND(IF($AK$41&lt;=0,0,MIN($AK$4,$AK$41+$AL$41)),2)</f>
        <v>0.0</v>
      </c>
      <c r="AN41">
        <f>ROUND(IF($AK$41&lt;=0,0,MIN(MAX(0,$AK$41+$AL$41-$AM$41),MAX(0,$F$41-$J$41-$O$41-$T$41-$Y$41-$AD$41-$AI$41))),2)</f>
        <v>0.0</v>
      </c>
      <c r="AO41">
        <f>ROUND(MAX(0,$AK$41+$AL$41-$AM$41-$AN$41),2)</f>
        <v>0.0</v>
      </c>
      <c r="AP41">
        <f>$AT$40</f>
        <v>0.0</v>
      </c>
      <c r="AQ41">
        <f>ROUND(IF($AP$41&lt;=0,0,$AP$41*$AP$3/12),2)</f>
        <v>0.0</v>
      </c>
      <c r="AR41">
        <f>ROUND(IF($AP$41&lt;=0,0,MIN($AP$4,$AP$41+$AQ$41)),2)</f>
        <v>0.0</v>
      </c>
      <c r="AS41">
        <f>ROUND(IF($AP$41&lt;=0,0,MIN(MAX(0,$AP$41+$AQ$41-$AR$41),MAX(0,$F$41-$J$41-$O$41-$T$41-$Y$41-$AD$41-$AI$41-$AN$41))),2)</f>
        <v>0.0</v>
      </c>
      <c r="AT41">
        <f>ROUND(MAX(0,$AP$41+$AQ$41-$AR$41-$AS$41),2)</f>
        <v>0.0</v>
      </c>
      <c r="AU41">
        <f>$AY$40</f>
        <v>811.44</v>
      </c>
      <c r="AV41">
        <f>ROUND(IF($AU$41&lt;=0,0,$AU$41*$AU$3/12),2)</f>
        <v>3.72</v>
      </c>
      <c r="AW41">
        <f>ROUND(IF($AU$41&lt;=0,0,MIN($AU$4,$AU$41+$AV$41)),2)</f>
        <v>85.0</v>
      </c>
      <c r="AX41">
        <f>ROUND(IF($AU$41&lt;=0,0,MIN(MAX(0,$AU$41+$AV$41-$AW$41),MAX(0,$F$41-$J$41-$O$41-$T$41-$Y$41-$AD$41-$AI$41-$AN$41-$AS$41))),2)</f>
        <v>730.16</v>
      </c>
      <c r="AY41">
        <f>ROUND(MAX(0,$AU$41+$AV$41-$AW$41-$AX$41),2)</f>
        <v>0.0</v>
      </c>
      <c r="AZ41">
        <f>$BD$40</f>
        <v>0.0</v>
      </c>
      <c r="BA41">
        <f>ROUND(IF($AZ$41&lt;=0,0,$AZ$41*$AZ$3/12),2)</f>
        <v>0.0</v>
      </c>
      <c r="BB41">
        <f>ROUND(IF($AZ$41&lt;=0,0,MIN($AZ$4,$AZ$41+$BA$41)),2)</f>
        <v>0.0</v>
      </c>
      <c r="BC41">
        <f>ROUND(IF($AZ$41&lt;=0,0,MIN(MAX(0,$AZ$41+$BA$41-$BB$41),MAX(0,$F$41-$J$41-$O$41-$T$41-$Y$41-$AD$41-$AI$41-$AN$41-$AS$41-$AX$41))),2)</f>
        <v>0.0</v>
      </c>
      <c r="BD41">
        <f>ROUND(MAX(0,$AZ$41+$BA$41-$BB$41-$BC$41),2)</f>
        <v>0.0</v>
      </c>
    </row>
    <row r="42" spans="1:56">
      <c r="A42">
        <f>ROW()-7</f>
        <v>35</v>
      </c>
      <c r="B42">
        <f>EDATE(StartDate,A42-1)</f>
        <v>0</v>
      </c>
      <c r="C42">
        <f>ROUND(SUM($G$42,$L$42,$Q$42,$V$42,$AA$42,$AF$42,$AK$42,$AP$42,$AU$42,$AZ$42)-SUM($K$42,$P$42,$U$42,$Z$42,$AE$42,$AJ$42,$AO$42,$AT$42,$AY$42,$BD$42),2)</f>
        <v>0</v>
      </c>
      <c r="D42">
        <f>ROUND(SUM($H$42,$M$42,$R$42,$W$42,$AB$42,$AG$42,$AL$42,$AQ$42,$AV$42,$BA$42),2)</f>
        <v>0</v>
      </c>
      <c r="E42">
        <f>ROUND(SUM($K$42,$P$42,$U$42,$Z$42,$AE$42,$AJ$42,$AO$42,$AT$42,$AY$42,$BD$42),2)</f>
        <v>0</v>
      </c>
      <c r="F42">
        <f>ROUND(MAX(MonthlyBudget-SUM($I$42,$N$42,$S$42,$X$42,$AC$42,$AH$42,$AM$42,$AR$42,$AW$42,$BB$42),0),2)</f>
        <v>0</v>
      </c>
      <c r="G42">
        <f>$K$41</f>
        <v>0</v>
      </c>
      <c r="H42">
        <f>ROUND(IF($G$42&lt;=0,0,$G$42*$G$3/12),2)</f>
        <v>0</v>
      </c>
      <c r="I42">
        <f>ROUND(IF($G$42&lt;=0,0,MIN($G$4,$G$42+$H$42)),2)</f>
        <v>0</v>
      </c>
      <c r="J42">
        <f>ROUND(IF($G$42&lt;=0,0,MIN(MAX(0,$G$42+$H$42-$I$42),$F$42)),2)</f>
        <v>0</v>
      </c>
      <c r="K42">
        <f>ROUND(MAX(0,$G$42+$H$42-$I$42-$J$42),2)</f>
        <v>0</v>
      </c>
      <c r="L42">
        <f>$P$41</f>
        <v>0</v>
      </c>
      <c r="M42">
        <f>ROUND(IF($L$42&lt;=0,0,$L$42*$L$3/12),2)</f>
        <v>0</v>
      </c>
      <c r="N42">
        <f>ROUND(IF($L$42&lt;=0,0,MIN($L$4,$L$42+$M$42)),2)</f>
        <v>0</v>
      </c>
      <c r="O42">
        <f>ROUND(IF($L$42&lt;=0,0,MIN(MAX(0,$L$42+$M$42-$N$42),MAX(0,$F$42-$J$42))),2)</f>
        <v>0</v>
      </c>
      <c r="P42">
        <f>ROUND(MAX(0,$L$42+$M$42-$N$42-$O$42),2)</f>
        <v>0</v>
      </c>
      <c r="Q42">
        <f>$U$41</f>
        <v>0</v>
      </c>
      <c r="R42">
        <f>ROUND(IF($Q$42&lt;=0,0,$Q$42*$Q$3/12),2)</f>
        <v>0</v>
      </c>
      <c r="S42">
        <f>ROUND(IF($Q$42&lt;=0,0,MIN($Q$4,$Q$42+$R$42)),2)</f>
        <v>0</v>
      </c>
      <c r="T42">
        <f>ROUND(IF($Q$42&lt;=0,0,MIN(MAX(0,$Q$42+$R$42-$S$42),MAX(0,$F$42-$J$42-$O$42))),2)</f>
        <v>0</v>
      </c>
      <c r="U42">
        <f>ROUND(MAX(0,$Q$42+$R$42-$S$42-$T$42),2)</f>
        <v>0</v>
      </c>
      <c r="V42">
        <f>$Z$41</f>
        <v>0</v>
      </c>
      <c r="W42">
        <f>ROUND(IF($V$42&lt;=0,0,$V$42*$V$3/12),2)</f>
        <v>0</v>
      </c>
      <c r="X42">
        <f>ROUND(IF($V$42&lt;=0,0,MIN($V$4,$V$42+$W$42)),2)</f>
        <v>0</v>
      </c>
      <c r="Y42">
        <f>ROUND(IF($V$42&lt;=0,0,MIN(MAX(0,$V$42+$W$42-$X$42),MAX(0,$F$42-$J$42-$O$42-$T$42))),2)</f>
        <v>0</v>
      </c>
      <c r="Z42">
        <f>ROUND(MAX(0,$V$42+$W$42-$X$42-$Y$42),2)</f>
        <v>0</v>
      </c>
      <c r="AA42">
        <f>$AE$41</f>
        <v>0</v>
      </c>
      <c r="AB42">
        <f>ROUND(IF($AA$42&lt;=0,0,$AA$42*$AA$3/12),2)</f>
        <v>0</v>
      </c>
      <c r="AC42">
        <f>ROUND(IF($AA$42&lt;=0,0,MIN($AA$4,$AA$42+$AB$42)),2)</f>
        <v>0</v>
      </c>
      <c r="AD42">
        <f>ROUND(IF($AA$42&lt;=0,0,MIN(MAX(0,$AA$42+$AB$42-$AC$42),MAX(0,$F$42-$J$42-$O$42-$T$42-$Y$42))),2)</f>
        <v>0</v>
      </c>
      <c r="AE42">
        <f>ROUND(MAX(0,$AA$42+$AB$42-$AC$42-$AD$42),2)</f>
        <v>0</v>
      </c>
      <c r="AF42">
        <f>$AJ$41</f>
        <v>0</v>
      </c>
      <c r="AG42">
        <f>ROUND(IF($AF$42&lt;=0,0,$AF$42*$AF$3/12),2)</f>
        <v>0</v>
      </c>
      <c r="AH42">
        <f>ROUND(IF($AF$42&lt;=0,0,MIN($AF$4,$AF$42+$AG$42)),2)</f>
        <v>0</v>
      </c>
      <c r="AI42">
        <f>ROUND(IF($AF$42&lt;=0,0,MIN(MAX(0,$AF$42+$AG$42-$AH$42),MAX(0,$F$42-$J$42-$O$42-$T$42-$Y$42-$AD$42))),2)</f>
        <v>0</v>
      </c>
      <c r="AJ42">
        <f>ROUND(MAX(0,$AF$42+$AG$42-$AH$42-$AI$42),2)</f>
        <v>0</v>
      </c>
      <c r="AK42">
        <f>$AO$41</f>
        <v>0</v>
      </c>
      <c r="AL42">
        <f>ROUND(IF($AK$42&lt;=0,0,$AK$42*$AK$3/12),2)</f>
        <v>0</v>
      </c>
      <c r="AM42">
        <f>ROUND(IF($AK$42&lt;=0,0,MIN($AK$4,$AK$42+$AL$42)),2)</f>
        <v>0</v>
      </c>
      <c r="AN42">
        <f>ROUND(IF($AK$42&lt;=0,0,MIN(MAX(0,$AK$42+$AL$42-$AM$42),MAX(0,$F$42-$J$42-$O$42-$T$42-$Y$42-$AD$42-$AI$42))),2)</f>
        <v>0</v>
      </c>
      <c r="AO42">
        <f>ROUND(MAX(0,$AK$42+$AL$42-$AM$42-$AN$42),2)</f>
        <v>0</v>
      </c>
      <c r="AP42">
        <f>$AT$41</f>
        <v>0</v>
      </c>
      <c r="AQ42">
        <f>ROUND(IF($AP$42&lt;=0,0,$AP$42*$AP$3/12),2)</f>
        <v>0</v>
      </c>
      <c r="AR42">
        <f>ROUND(IF($AP$42&lt;=0,0,MIN($AP$4,$AP$42+$AQ$42)),2)</f>
        <v>0</v>
      </c>
      <c r="AS42">
        <f>ROUND(IF($AP$42&lt;=0,0,MIN(MAX(0,$AP$42+$AQ$42-$AR$42),MAX(0,$F$42-$J$42-$O$42-$T$42-$Y$42-$AD$42-$AI$42-$AN$42))),2)</f>
        <v>0</v>
      </c>
      <c r="AT42">
        <f>ROUND(MAX(0,$AP$42+$AQ$42-$AR$42-$AS$42),2)</f>
        <v>0</v>
      </c>
      <c r="AU42">
        <f>$AY$41</f>
        <v>0</v>
      </c>
      <c r="AV42">
        <f>ROUND(IF($AU$42&lt;=0,0,$AU$42*$AU$3/12),2)</f>
        <v>0</v>
      </c>
      <c r="AW42">
        <f>ROUND(IF($AU$42&lt;=0,0,MIN($AU$4,$AU$42+$AV$42)),2)</f>
        <v>0</v>
      </c>
      <c r="AX42">
        <f>ROUND(IF($AU$42&lt;=0,0,MIN(MAX(0,$AU$42+$AV$42-$AW$42),MAX(0,$F$42-$J$42-$O$42-$T$42-$Y$42-$AD$42-$AI$42-$AN$42-$AS$42))),2)</f>
        <v>0</v>
      </c>
      <c r="AY42">
        <f>ROUND(MAX(0,$AU$42+$AV$42-$AW$42-$AX$42),2)</f>
        <v>0</v>
      </c>
      <c r="AZ42">
        <f>$BD$41</f>
        <v>0</v>
      </c>
      <c r="BA42">
        <f>ROUND(IF($AZ$42&lt;=0,0,$AZ$42*$AZ$3/12),2)</f>
        <v>0</v>
      </c>
      <c r="BB42">
        <f>ROUND(IF($AZ$42&lt;=0,0,MIN($AZ$4,$AZ$42+$BA$42)),2)</f>
        <v>0</v>
      </c>
      <c r="BC42">
        <f>ROUND(IF($AZ$42&lt;=0,0,MIN(MAX(0,$AZ$42+$BA$42-$BB$42),MAX(0,$F$42-$J$42-$O$42-$T$42-$Y$42-$AD$42-$AI$42-$AN$42-$AS$42-$AX$42))),2)</f>
        <v>0</v>
      </c>
      <c r="BD42">
        <f>ROUND(MAX(0,$AZ$42+$BA$42-$BB$42-$BC$42),2)</f>
        <v>0</v>
      </c>
    </row>
    <row r="43" spans="1:56">
      <c r="A43">
        <f>ROW()-7</f>
        <v>36</v>
      </c>
      <c r="B43">
        <f>EDATE(StartDate,A43-1)</f>
        <v>0</v>
      </c>
      <c r="C43">
        <f>ROUND(SUM($G$43,$L$43,$Q$43,$V$43,$AA$43,$AF$43,$AK$43,$AP$43,$AU$43,$AZ$43)-SUM($K$43,$P$43,$U$43,$Z$43,$AE$43,$AJ$43,$AO$43,$AT$43,$AY$43,$BD$43),2)</f>
        <v>0</v>
      </c>
      <c r="D43">
        <f>ROUND(SUM($H$43,$M$43,$R$43,$W$43,$AB$43,$AG$43,$AL$43,$AQ$43,$AV$43,$BA$43),2)</f>
        <v>0</v>
      </c>
      <c r="E43">
        <f>ROUND(SUM($K$43,$P$43,$U$43,$Z$43,$AE$43,$AJ$43,$AO$43,$AT$43,$AY$43,$BD$43),2)</f>
        <v>0</v>
      </c>
      <c r="F43">
        <f>ROUND(MAX(MonthlyBudget-SUM($I$43,$N$43,$S$43,$X$43,$AC$43,$AH$43,$AM$43,$AR$43,$AW$43,$BB$43),0),2)</f>
        <v>0</v>
      </c>
      <c r="G43">
        <f>$K$42</f>
        <v>0</v>
      </c>
      <c r="H43">
        <f>ROUND(IF($G$43&lt;=0,0,$G$43*$G$3/12),2)</f>
        <v>0</v>
      </c>
      <c r="I43">
        <f>ROUND(IF($G$43&lt;=0,0,MIN($G$4,$G$43+$H$43)),2)</f>
        <v>0</v>
      </c>
      <c r="J43">
        <f>ROUND(IF($G$43&lt;=0,0,MIN(MAX(0,$G$43+$H$43-$I$43),$F$43)),2)</f>
        <v>0</v>
      </c>
      <c r="K43">
        <f>ROUND(MAX(0,$G$43+$H$43-$I$43-$J$43),2)</f>
        <v>0</v>
      </c>
      <c r="L43">
        <f>$P$42</f>
        <v>0</v>
      </c>
      <c r="M43">
        <f>ROUND(IF($L$43&lt;=0,0,$L$43*$L$3/12),2)</f>
        <v>0</v>
      </c>
      <c r="N43">
        <f>ROUND(IF($L$43&lt;=0,0,MIN($L$4,$L$43+$M$43)),2)</f>
        <v>0</v>
      </c>
      <c r="O43">
        <f>ROUND(IF($L$43&lt;=0,0,MIN(MAX(0,$L$43+$M$43-$N$43),MAX(0,$F$43-$J$43))),2)</f>
        <v>0</v>
      </c>
      <c r="P43">
        <f>ROUND(MAX(0,$L$43+$M$43-$N$43-$O$43),2)</f>
        <v>0</v>
      </c>
      <c r="Q43">
        <f>$U$42</f>
        <v>0</v>
      </c>
      <c r="R43">
        <f>ROUND(IF($Q$43&lt;=0,0,$Q$43*$Q$3/12),2)</f>
        <v>0</v>
      </c>
      <c r="S43">
        <f>ROUND(IF($Q$43&lt;=0,0,MIN($Q$4,$Q$43+$R$43)),2)</f>
        <v>0</v>
      </c>
      <c r="T43">
        <f>ROUND(IF($Q$43&lt;=0,0,MIN(MAX(0,$Q$43+$R$43-$S$43),MAX(0,$F$43-$J$43-$O$43))),2)</f>
        <v>0</v>
      </c>
      <c r="U43">
        <f>ROUND(MAX(0,$Q$43+$R$43-$S$43-$T$43),2)</f>
        <v>0</v>
      </c>
      <c r="V43">
        <f>$Z$42</f>
        <v>0</v>
      </c>
      <c r="W43">
        <f>ROUND(IF($V$43&lt;=0,0,$V$43*$V$3/12),2)</f>
        <v>0</v>
      </c>
      <c r="X43">
        <f>ROUND(IF($V$43&lt;=0,0,MIN($V$4,$V$43+$W$43)),2)</f>
        <v>0</v>
      </c>
      <c r="Y43">
        <f>ROUND(IF($V$43&lt;=0,0,MIN(MAX(0,$V$43+$W$43-$X$43),MAX(0,$F$43-$J$43-$O$43-$T$43))),2)</f>
        <v>0</v>
      </c>
      <c r="Z43">
        <f>ROUND(MAX(0,$V$43+$W$43-$X$43-$Y$43),2)</f>
        <v>0</v>
      </c>
      <c r="AA43">
        <f>$AE$42</f>
        <v>0</v>
      </c>
      <c r="AB43">
        <f>ROUND(IF($AA$43&lt;=0,0,$AA$43*$AA$3/12),2)</f>
        <v>0</v>
      </c>
      <c r="AC43">
        <f>ROUND(IF($AA$43&lt;=0,0,MIN($AA$4,$AA$43+$AB$43)),2)</f>
        <v>0</v>
      </c>
      <c r="AD43">
        <f>ROUND(IF($AA$43&lt;=0,0,MIN(MAX(0,$AA$43+$AB$43-$AC$43),MAX(0,$F$43-$J$43-$O$43-$T$43-$Y$43))),2)</f>
        <v>0</v>
      </c>
      <c r="AE43">
        <f>ROUND(MAX(0,$AA$43+$AB$43-$AC$43-$AD$43),2)</f>
        <v>0</v>
      </c>
      <c r="AF43">
        <f>$AJ$42</f>
        <v>0</v>
      </c>
      <c r="AG43">
        <f>ROUND(IF($AF$43&lt;=0,0,$AF$43*$AF$3/12),2)</f>
        <v>0</v>
      </c>
      <c r="AH43">
        <f>ROUND(IF($AF$43&lt;=0,0,MIN($AF$4,$AF$43+$AG$43)),2)</f>
        <v>0</v>
      </c>
      <c r="AI43">
        <f>ROUND(IF($AF$43&lt;=0,0,MIN(MAX(0,$AF$43+$AG$43-$AH$43),MAX(0,$F$43-$J$43-$O$43-$T$43-$Y$43-$AD$43))),2)</f>
        <v>0</v>
      </c>
      <c r="AJ43">
        <f>ROUND(MAX(0,$AF$43+$AG$43-$AH$43-$AI$43),2)</f>
        <v>0</v>
      </c>
      <c r="AK43">
        <f>$AO$42</f>
        <v>0</v>
      </c>
      <c r="AL43">
        <f>ROUND(IF($AK$43&lt;=0,0,$AK$43*$AK$3/12),2)</f>
        <v>0</v>
      </c>
      <c r="AM43">
        <f>ROUND(IF($AK$43&lt;=0,0,MIN($AK$4,$AK$43+$AL$43)),2)</f>
        <v>0</v>
      </c>
      <c r="AN43">
        <f>ROUND(IF($AK$43&lt;=0,0,MIN(MAX(0,$AK$43+$AL$43-$AM$43),MAX(0,$F$43-$J$43-$O$43-$T$43-$Y$43-$AD$43-$AI$43))),2)</f>
        <v>0</v>
      </c>
      <c r="AO43">
        <f>ROUND(MAX(0,$AK$43+$AL$43-$AM$43-$AN$43),2)</f>
        <v>0</v>
      </c>
      <c r="AP43">
        <f>$AT$42</f>
        <v>0</v>
      </c>
      <c r="AQ43">
        <f>ROUND(IF($AP$43&lt;=0,0,$AP$43*$AP$3/12),2)</f>
        <v>0</v>
      </c>
      <c r="AR43">
        <f>ROUND(IF($AP$43&lt;=0,0,MIN($AP$4,$AP$43+$AQ$43)),2)</f>
        <v>0</v>
      </c>
      <c r="AS43">
        <f>ROUND(IF($AP$43&lt;=0,0,MIN(MAX(0,$AP$43+$AQ$43-$AR$43),MAX(0,$F$43-$J$43-$O$43-$T$43-$Y$43-$AD$43-$AI$43-$AN$43))),2)</f>
        <v>0</v>
      </c>
      <c r="AT43">
        <f>ROUND(MAX(0,$AP$43+$AQ$43-$AR$43-$AS$43),2)</f>
        <v>0</v>
      </c>
      <c r="AU43">
        <f>$AY$42</f>
        <v>0</v>
      </c>
      <c r="AV43">
        <f>ROUND(IF($AU$43&lt;=0,0,$AU$43*$AU$3/12),2)</f>
        <v>0</v>
      </c>
      <c r="AW43">
        <f>ROUND(IF($AU$43&lt;=0,0,MIN($AU$4,$AU$43+$AV$43)),2)</f>
        <v>0</v>
      </c>
      <c r="AX43">
        <f>ROUND(IF($AU$43&lt;=0,0,MIN(MAX(0,$AU$43+$AV$43-$AW$43),MAX(0,$F$43-$J$43-$O$43-$T$43-$Y$43-$AD$43-$AI$43-$AN$43-$AS$43))),2)</f>
        <v>0</v>
      </c>
      <c r="AY43">
        <f>ROUND(MAX(0,$AU$43+$AV$43-$AW$43-$AX$43),2)</f>
        <v>0</v>
      </c>
      <c r="AZ43">
        <f>$BD$42</f>
        <v>0</v>
      </c>
      <c r="BA43">
        <f>ROUND(IF($AZ$43&lt;=0,0,$AZ$43*$AZ$3/12),2)</f>
        <v>0</v>
      </c>
      <c r="BB43">
        <f>ROUND(IF($AZ$43&lt;=0,0,MIN($AZ$4,$AZ$43+$BA$43)),2)</f>
        <v>0</v>
      </c>
      <c r="BC43">
        <f>ROUND(IF($AZ$43&lt;=0,0,MIN(MAX(0,$AZ$43+$BA$43-$BB$43),MAX(0,$F$43-$J$43-$O$43-$T$43-$Y$43-$AD$43-$AI$43-$AN$43-$AS$43-$AX$43))),2)</f>
        <v>0</v>
      </c>
      <c r="BD43">
        <f>ROUND(MAX(0,$AZ$43+$BA$43-$BB$43-$BC$43),2)</f>
        <v>0</v>
      </c>
    </row>
    <row r="44" spans="1:56">
      <c r="A44">
        <f>ROW()-7</f>
        <v>37</v>
      </c>
      <c r="B44">
        <f>EDATE(StartDate,A44-1)</f>
        <v>0</v>
      </c>
      <c r="C44">
        <f>ROUND(SUM($G$44,$L$44,$Q$44,$V$44,$AA$44,$AF$44,$AK$44,$AP$44,$AU$44,$AZ$44)-SUM($K$44,$P$44,$U$44,$Z$44,$AE$44,$AJ$44,$AO$44,$AT$44,$AY$44,$BD$44),2)</f>
        <v>0</v>
      </c>
      <c r="D44">
        <f>ROUND(SUM($H$44,$M$44,$R$44,$W$44,$AB$44,$AG$44,$AL$44,$AQ$44,$AV$44,$BA$44),2)</f>
        <v>0</v>
      </c>
      <c r="E44">
        <f>ROUND(SUM($K$44,$P$44,$U$44,$Z$44,$AE$44,$AJ$44,$AO$44,$AT$44,$AY$44,$BD$44),2)</f>
        <v>0</v>
      </c>
      <c r="F44">
        <f>ROUND(MAX(MonthlyBudget-SUM($I$44,$N$44,$S$44,$X$44,$AC$44,$AH$44,$AM$44,$AR$44,$AW$44,$BB$44),0),2)</f>
        <v>0</v>
      </c>
      <c r="G44">
        <f>$K$43</f>
        <v>0</v>
      </c>
      <c r="H44">
        <f>ROUND(IF($G$44&lt;=0,0,$G$44*$G$3/12),2)</f>
        <v>0</v>
      </c>
      <c r="I44">
        <f>ROUND(IF($G$44&lt;=0,0,MIN($G$4,$G$44+$H$44)),2)</f>
        <v>0</v>
      </c>
      <c r="J44">
        <f>ROUND(IF($G$44&lt;=0,0,MIN(MAX(0,$G$44+$H$44-$I$44),$F$44)),2)</f>
        <v>0</v>
      </c>
      <c r="K44">
        <f>ROUND(MAX(0,$G$44+$H$44-$I$44-$J$44),2)</f>
        <v>0</v>
      </c>
      <c r="L44">
        <f>$P$43</f>
        <v>0</v>
      </c>
      <c r="M44">
        <f>ROUND(IF($L$44&lt;=0,0,$L$44*$L$3/12),2)</f>
        <v>0</v>
      </c>
      <c r="N44">
        <f>ROUND(IF($L$44&lt;=0,0,MIN($L$4,$L$44+$M$44)),2)</f>
        <v>0</v>
      </c>
      <c r="O44">
        <f>ROUND(IF($L$44&lt;=0,0,MIN(MAX(0,$L$44+$M$44-$N$44),MAX(0,$F$44-$J$44))),2)</f>
        <v>0</v>
      </c>
      <c r="P44">
        <f>ROUND(MAX(0,$L$44+$M$44-$N$44-$O$44),2)</f>
        <v>0</v>
      </c>
      <c r="Q44">
        <f>$U$43</f>
        <v>0</v>
      </c>
      <c r="R44">
        <f>ROUND(IF($Q$44&lt;=0,0,$Q$44*$Q$3/12),2)</f>
        <v>0</v>
      </c>
      <c r="S44">
        <f>ROUND(IF($Q$44&lt;=0,0,MIN($Q$4,$Q$44+$R$44)),2)</f>
        <v>0</v>
      </c>
      <c r="T44">
        <f>ROUND(IF($Q$44&lt;=0,0,MIN(MAX(0,$Q$44+$R$44-$S$44),MAX(0,$F$44-$J$44-$O$44))),2)</f>
        <v>0</v>
      </c>
      <c r="U44">
        <f>ROUND(MAX(0,$Q$44+$R$44-$S$44-$T$44),2)</f>
        <v>0</v>
      </c>
      <c r="V44">
        <f>$Z$43</f>
        <v>0</v>
      </c>
      <c r="W44">
        <f>ROUND(IF($V$44&lt;=0,0,$V$44*$V$3/12),2)</f>
        <v>0</v>
      </c>
      <c r="X44">
        <f>ROUND(IF($V$44&lt;=0,0,MIN($V$4,$V$44+$W$44)),2)</f>
        <v>0</v>
      </c>
      <c r="Y44">
        <f>ROUND(IF($V$44&lt;=0,0,MIN(MAX(0,$V$44+$W$44-$X$44),MAX(0,$F$44-$J$44-$O$44-$T$44))),2)</f>
        <v>0</v>
      </c>
      <c r="Z44">
        <f>ROUND(MAX(0,$V$44+$W$44-$X$44-$Y$44),2)</f>
        <v>0</v>
      </c>
      <c r="AA44">
        <f>$AE$43</f>
        <v>0</v>
      </c>
      <c r="AB44">
        <f>ROUND(IF($AA$44&lt;=0,0,$AA$44*$AA$3/12),2)</f>
        <v>0</v>
      </c>
      <c r="AC44">
        <f>ROUND(IF($AA$44&lt;=0,0,MIN($AA$4,$AA$44+$AB$44)),2)</f>
        <v>0</v>
      </c>
      <c r="AD44">
        <f>ROUND(IF($AA$44&lt;=0,0,MIN(MAX(0,$AA$44+$AB$44-$AC$44),MAX(0,$F$44-$J$44-$O$44-$T$44-$Y$44))),2)</f>
        <v>0</v>
      </c>
      <c r="AE44">
        <f>ROUND(MAX(0,$AA$44+$AB$44-$AC$44-$AD$44),2)</f>
        <v>0</v>
      </c>
      <c r="AF44">
        <f>$AJ$43</f>
        <v>0</v>
      </c>
      <c r="AG44">
        <f>ROUND(IF($AF$44&lt;=0,0,$AF$44*$AF$3/12),2)</f>
        <v>0</v>
      </c>
      <c r="AH44">
        <f>ROUND(IF($AF$44&lt;=0,0,MIN($AF$4,$AF$44+$AG$44)),2)</f>
        <v>0</v>
      </c>
      <c r="AI44">
        <f>ROUND(IF($AF$44&lt;=0,0,MIN(MAX(0,$AF$44+$AG$44-$AH$44),MAX(0,$F$44-$J$44-$O$44-$T$44-$Y$44-$AD$44))),2)</f>
        <v>0</v>
      </c>
      <c r="AJ44">
        <f>ROUND(MAX(0,$AF$44+$AG$44-$AH$44-$AI$44),2)</f>
        <v>0</v>
      </c>
      <c r="AK44">
        <f>$AO$43</f>
        <v>0</v>
      </c>
      <c r="AL44">
        <f>ROUND(IF($AK$44&lt;=0,0,$AK$44*$AK$3/12),2)</f>
        <v>0</v>
      </c>
      <c r="AM44">
        <f>ROUND(IF($AK$44&lt;=0,0,MIN($AK$4,$AK$44+$AL$44)),2)</f>
        <v>0</v>
      </c>
      <c r="AN44">
        <f>ROUND(IF($AK$44&lt;=0,0,MIN(MAX(0,$AK$44+$AL$44-$AM$44),MAX(0,$F$44-$J$44-$O$44-$T$44-$Y$44-$AD$44-$AI$44))),2)</f>
        <v>0</v>
      </c>
      <c r="AO44">
        <f>ROUND(MAX(0,$AK$44+$AL$44-$AM$44-$AN$44),2)</f>
        <v>0</v>
      </c>
      <c r="AP44">
        <f>$AT$43</f>
        <v>0</v>
      </c>
      <c r="AQ44">
        <f>ROUND(IF($AP$44&lt;=0,0,$AP$44*$AP$3/12),2)</f>
        <v>0</v>
      </c>
      <c r="AR44">
        <f>ROUND(IF($AP$44&lt;=0,0,MIN($AP$4,$AP$44+$AQ$44)),2)</f>
        <v>0</v>
      </c>
      <c r="AS44">
        <f>ROUND(IF($AP$44&lt;=0,0,MIN(MAX(0,$AP$44+$AQ$44-$AR$44),MAX(0,$F$44-$J$44-$O$44-$T$44-$Y$44-$AD$44-$AI$44-$AN$44))),2)</f>
        <v>0</v>
      </c>
      <c r="AT44">
        <f>ROUND(MAX(0,$AP$44+$AQ$44-$AR$44-$AS$44),2)</f>
        <v>0</v>
      </c>
      <c r="AU44">
        <f>$AY$43</f>
        <v>0</v>
      </c>
      <c r="AV44">
        <f>ROUND(IF($AU$44&lt;=0,0,$AU$44*$AU$3/12),2)</f>
        <v>0</v>
      </c>
      <c r="AW44">
        <f>ROUND(IF($AU$44&lt;=0,0,MIN($AU$4,$AU$44+$AV$44)),2)</f>
        <v>0</v>
      </c>
      <c r="AX44">
        <f>ROUND(IF($AU$44&lt;=0,0,MIN(MAX(0,$AU$44+$AV$44-$AW$44),MAX(0,$F$44-$J$44-$O$44-$T$44-$Y$44-$AD$44-$AI$44-$AN$44-$AS$44))),2)</f>
        <v>0</v>
      </c>
      <c r="AY44">
        <f>ROUND(MAX(0,$AU$44+$AV$44-$AW$44-$AX$44),2)</f>
        <v>0</v>
      </c>
      <c r="AZ44">
        <f>$BD$43</f>
        <v>0</v>
      </c>
      <c r="BA44">
        <f>ROUND(IF($AZ$44&lt;=0,0,$AZ$44*$AZ$3/12),2)</f>
        <v>0</v>
      </c>
      <c r="BB44">
        <f>ROUND(IF($AZ$44&lt;=0,0,MIN($AZ$4,$AZ$44+$BA$44)),2)</f>
        <v>0</v>
      </c>
      <c r="BC44">
        <f>ROUND(IF($AZ$44&lt;=0,0,MIN(MAX(0,$AZ$44+$BA$44-$BB$44),MAX(0,$F$44-$J$44-$O$44-$T$44-$Y$44-$AD$44-$AI$44-$AN$44-$AS$44-$AX$44))),2)</f>
        <v>0</v>
      </c>
      <c r="BD44">
        <f>ROUND(MAX(0,$AZ$44+$BA$44-$BB$44-$BC$44),2)</f>
        <v>0</v>
      </c>
    </row>
    <row r="45" spans="1:56">
      <c r="A45">
        <f>ROW()-7</f>
        <v>38</v>
      </c>
      <c r="B45">
        <f>EDATE(StartDate,A45-1)</f>
        <v>0</v>
      </c>
      <c r="C45">
        <f>ROUND(SUM($G$45,$L$45,$Q$45,$V$45,$AA$45,$AF$45,$AK$45,$AP$45,$AU$45,$AZ$45)-SUM($K$45,$P$45,$U$45,$Z$45,$AE$45,$AJ$45,$AO$45,$AT$45,$AY$45,$BD$45),2)</f>
        <v>0</v>
      </c>
      <c r="D45">
        <f>ROUND(SUM($H$45,$M$45,$R$45,$W$45,$AB$45,$AG$45,$AL$45,$AQ$45,$AV$45,$BA$45),2)</f>
        <v>0</v>
      </c>
      <c r="E45">
        <f>ROUND(SUM($K$45,$P$45,$U$45,$Z$45,$AE$45,$AJ$45,$AO$45,$AT$45,$AY$45,$BD$45),2)</f>
        <v>0</v>
      </c>
      <c r="F45">
        <f>ROUND(MAX(MonthlyBudget-SUM($I$45,$N$45,$S$45,$X$45,$AC$45,$AH$45,$AM$45,$AR$45,$AW$45,$BB$45),0),2)</f>
        <v>0</v>
      </c>
      <c r="G45">
        <f>$K$44</f>
        <v>0</v>
      </c>
      <c r="H45">
        <f>ROUND(IF($G$45&lt;=0,0,$G$45*$G$3/12),2)</f>
        <v>0</v>
      </c>
      <c r="I45">
        <f>ROUND(IF($G$45&lt;=0,0,MIN($G$4,$G$45+$H$45)),2)</f>
        <v>0</v>
      </c>
      <c r="J45">
        <f>ROUND(IF($G$45&lt;=0,0,MIN(MAX(0,$G$45+$H$45-$I$45),$F$45)),2)</f>
        <v>0</v>
      </c>
      <c r="K45">
        <f>ROUND(MAX(0,$G$45+$H$45-$I$45-$J$45),2)</f>
        <v>0</v>
      </c>
      <c r="L45">
        <f>$P$44</f>
        <v>0</v>
      </c>
      <c r="M45">
        <f>ROUND(IF($L$45&lt;=0,0,$L$45*$L$3/12),2)</f>
        <v>0</v>
      </c>
      <c r="N45">
        <f>ROUND(IF($L$45&lt;=0,0,MIN($L$4,$L$45+$M$45)),2)</f>
        <v>0</v>
      </c>
      <c r="O45">
        <f>ROUND(IF($L$45&lt;=0,0,MIN(MAX(0,$L$45+$M$45-$N$45),MAX(0,$F$45-$J$45))),2)</f>
        <v>0</v>
      </c>
      <c r="P45">
        <f>ROUND(MAX(0,$L$45+$M$45-$N$45-$O$45),2)</f>
        <v>0</v>
      </c>
      <c r="Q45">
        <f>$U$44</f>
        <v>0</v>
      </c>
      <c r="R45">
        <f>ROUND(IF($Q$45&lt;=0,0,$Q$45*$Q$3/12),2)</f>
        <v>0</v>
      </c>
      <c r="S45">
        <f>ROUND(IF($Q$45&lt;=0,0,MIN($Q$4,$Q$45+$R$45)),2)</f>
        <v>0</v>
      </c>
      <c r="T45">
        <f>ROUND(IF($Q$45&lt;=0,0,MIN(MAX(0,$Q$45+$R$45-$S$45),MAX(0,$F$45-$J$45-$O$45))),2)</f>
        <v>0</v>
      </c>
      <c r="U45">
        <f>ROUND(MAX(0,$Q$45+$R$45-$S$45-$T$45),2)</f>
        <v>0</v>
      </c>
      <c r="V45">
        <f>$Z$44</f>
        <v>0</v>
      </c>
      <c r="W45">
        <f>ROUND(IF($V$45&lt;=0,0,$V$45*$V$3/12),2)</f>
        <v>0</v>
      </c>
      <c r="X45">
        <f>ROUND(IF($V$45&lt;=0,0,MIN($V$4,$V$45+$W$45)),2)</f>
        <v>0</v>
      </c>
      <c r="Y45">
        <f>ROUND(IF($V$45&lt;=0,0,MIN(MAX(0,$V$45+$W$45-$X$45),MAX(0,$F$45-$J$45-$O$45-$T$45))),2)</f>
        <v>0</v>
      </c>
      <c r="Z45">
        <f>ROUND(MAX(0,$V$45+$W$45-$X$45-$Y$45),2)</f>
        <v>0</v>
      </c>
      <c r="AA45">
        <f>$AE$44</f>
        <v>0</v>
      </c>
      <c r="AB45">
        <f>ROUND(IF($AA$45&lt;=0,0,$AA$45*$AA$3/12),2)</f>
        <v>0</v>
      </c>
      <c r="AC45">
        <f>ROUND(IF($AA$45&lt;=0,0,MIN($AA$4,$AA$45+$AB$45)),2)</f>
        <v>0</v>
      </c>
      <c r="AD45">
        <f>ROUND(IF($AA$45&lt;=0,0,MIN(MAX(0,$AA$45+$AB$45-$AC$45),MAX(0,$F$45-$J$45-$O$45-$T$45-$Y$45))),2)</f>
        <v>0</v>
      </c>
      <c r="AE45">
        <f>ROUND(MAX(0,$AA$45+$AB$45-$AC$45-$AD$45),2)</f>
        <v>0</v>
      </c>
      <c r="AF45">
        <f>$AJ$44</f>
        <v>0</v>
      </c>
      <c r="AG45">
        <f>ROUND(IF($AF$45&lt;=0,0,$AF$45*$AF$3/12),2)</f>
        <v>0</v>
      </c>
      <c r="AH45">
        <f>ROUND(IF($AF$45&lt;=0,0,MIN($AF$4,$AF$45+$AG$45)),2)</f>
        <v>0</v>
      </c>
      <c r="AI45">
        <f>ROUND(IF($AF$45&lt;=0,0,MIN(MAX(0,$AF$45+$AG$45-$AH$45),MAX(0,$F$45-$J$45-$O$45-$T$45-$Y$45-$AD$45))),2)</f>
        <v>0</v>
      </c>
      <c r="AJ45">
        <f>ROUND(MAX(0,$AF$45+$AG$45-$AH$45-$AI$45),2)</f>
        <v>0</v>
      </c>
      <c r="AK45">
        <f>$AO$44</f>
        <v>0</v>
      </c>
      <c r="AL45">
        <f>ROUND(IF($AK$45&lt;=0,0,$AK$45*$AK$3/12),2)</f>
        <v>0</v>
      </c>
      <c r="AM45">
        <f>ROUND(IF($AK$45&lt;=0,0,MIN($AK$4,$AK$45+$AL$45)),2)</f>
        <v>0</v>
      </c>
      <c r="AN45">
        <f>ROUND(IF($AK$45&lt;=0,0,MIN(MAX(0,$AK$45+$AL$45-$AM$45),MAX(0,$F$45-$J$45-$O$45-$T$45-$Y$45-$AD$45-$AI$45))),2)</f>
        <v>0</v>
      </c>
      <c r="AO45">
        <f>ROUND(MAX(0,$AK$45+$AL$45-$AM$45-$AN$45),2)</f>
        <v>0</v>
      </c>
      <c r="AP45">
        <f>$AT$44</f>
        <v>0</v>
      </c>
      <c r="AQ45">
        <f>ROUND(IF($AP$45&lt;=0,0,$AP$45*$AP$3/12),2)</f>
        <v>0</v>
      </c>
      <c r="AR45">
        <f>ROUND(IF($AP$45&lt;=0,0,MIN($AP$4,$AP$45+$AQ$45)),2)</f>
        <v>0</v>
      </c>
      <c r="AS45">
        <f>ROUND(IF($AP$45&lt;=0,0,MIN(MAX(0,$AP$45+$AQ$45-$AR$45),MAX(0,$F$45-$J$45-$O$45-$T$45-$Y$45-$AD$45-$AI$45-$AN$45))),2)</f>
        <v>0</v>
      </c>
      <c r="AT45">
        <f>ROUND(MAX(0,$AP$45+$AQ$45-$AR$45-$AS$45),2)</f>
        <v>0</v>
      </c>
      <c r="AU45">
        <f>$AY$44</f>
        <v>0</v>
      </c>
      <c r="AV45">
        <f>ROUND(IF($AU$45&lt;=0,0,$AU$45*$AU$3/12),2)</f>
        <v>0</v>
      </c>
      <c r="AW45">
        <f>ROUND(IF($AU$45&lt;=0,0,MIN($AU$4,$AU$45+$AV$45)),2)</f>
        <v>0</v>
      </c>
      <c r="AX45">
        <f>ROUND(IF($AU$45&lt;=0,0,MIN(MAX(0,$AU$45+$AV$45-$AW$45),MAX(0,$F$45-$J$45-$O$45-$T$45-$Y$45-$AD$45-$AI$45-$AN$45-$AS$45))),2)</f>
        <v>0</v>
      </c>
      <c r="AY45">
        <f>ROUND(MAX(0,$AU$45+$AV$45-$AW$45-$AX$45),2)</f>
        <v>0</v>
      </c>
      <c r="AZ45">
        <f>$BD$44</f>
        <v>0</v>
      </c>
      <c r="BA45">
        <f>ROUND(IF($AZ$45&lt;=0,0,$AZ$45*$AZ$3/12),2)</f>
        <v>0</v>
      </c>
      <c r="BB45">
        <f>ROUND(IF($AZ$45&lt;=0,0,MIN($AZ$4,$AZ$45+$BA$45)),2)</f>
        <v>0</v>
      </c>
      <c r="BC45">
        <f>ROUND(IF($AZ$45&lt;=0,0,MIN(MAX(0,$AZ$45+$BA$45-$BB$45),MAX(0,$F$45-$J$45-$O$45-$T$45-$Y$45-$AD$45-$AI$45-$AN$45-$AS$45-$AX$45))),2)</f>
        <v>0</v>
      </c>
      <c r="BD45">
        <f>ROUND(MAX(0,$AZ$45+$BA$45-$BB$45-$BC$45),2)</f>
        <v>0</v>
      </c>
    </row>
    <row r="46" spans="1:56">
      <c r="A46">
        <f>ROW()-7</f>
        <v>39</v>
      </c>
      <c r="B46">
        <f>EDATE(StartDate,A46-1)</f>
        <v>0</v>
      </c>
      <c r="C46">
        <f>ROUND(SUM($G$46,$L$46,$Q$46,$V$46,$AA$46,$AF$46,$AK$46,$AP$46,$AU$46,$AZ$46)-SUM($K$46,$P$46,$U$46,$Z$46,$AE$46,$AJ$46,$AO$46,$AT$46,$AY$46,$BD$46),2)</f>
        <v>0</v>
      </c>
      <c r="D46">
        <f>ROUND(SUM($H$46,$M$46,$R$46,$W$46,$AB$46,$AG$46,$AL$46,$AQ$46,$AV$46,$BA$46),2)</f>
        <v>0</v>
      </c>
      <c r="E46">
        <f>ROUND(SUM($K$46,$P$46,$U$46,$Z$46,$AE$46,$AJ$46,$AO$46,$AT$46,$AY$46,$BD$46),2)</f>
        <v>0</v>
      </c>
      <c r="F46">
        <f>ROUND(MAX(MonthlyBudget-SUM($I$46,$N$46,$S$46,$X$46,$AC$46,$AH$46,$AM$46,$AR$46,$AW$46,$BB$46),0),2)</f>
        <v>0</v>
      </c>
      <c r="G46">
        <f>$K$45</f>
        <v>0</v>
      </c>
      <c r="H46">
        <f>ROUND(IF($G$46&lt;=0,0,$G$46*$G$3/12),2)</f>
        <v>0</v>
      </c>
      <c r="I46">
        <f>ROUND(IF($G$46&lt;=0,0,MIN($G$4,$G$46+$H$46)),2)</f>
        <v>0</v>
      </c>
      <c r="J46">
        <f>ROUND(IF($G$46&lt;=0,0,MIN(MAX(0,$G$46+$H$46-$I$46),$F$46)),2)</f>
        <v>0</v>
      </c>
      <c r="K46">
        <f>ROUND(MAX(0,$G$46+$H$46-$I$46-$J$46),2)</f>
        <v>0</v>
      </c>
      <c r="L46">
        <f>$P$45</f>
        <v>0</v>
      </c>
      <c r="M46">
        <f>ROUND(IF($L$46&lt;=0,0,$L$46*$L$3/12),2)</f>
        <v>0</v>
      </c>
      <c r="N46">
        <f>ROUND(IF($L$46&lt;=0,0,MIN($L$4,$L$46+$M$46)),2)</f>
        <v>0</v>
      </c>
      <c r="O46">
        <f>ROUND(IF($L$46&lt;=0,0,MIN(MAX(0,$L$46+$M$46-$N$46),MAX(0,$F$46-$J$46))),2)</f>
        <v>0</v>
      </c>
      <c r="P46">
        <f>ROUND(MAX(0,$L$46+$M$46-$N$46-$O$46),2)</f>
        <v>0</v>
      </c>
      <c r="Q46">
        <f>$U$45</f>
        <v>0</v>
      </c>
      <c r="R46">
        <f>ROUND(IF($Q$46&lt;=0,0,$Q$46*$Q$3/12),2)</f>
        <v>0</v>
      </c>
      <c r="S46">
        <f>ROUND(IF($Q$46&lt;=0,0,MIN($Q$4,$Q$46+$R$46)),2)</f>
        <v>0</v>
      </c>
      <c r="T46">
        <f>ROUND(IF($Q$46&lt;=0,0,MIN(MAX(0,$Q$46+$R$46-$S$46),MAX(0,$F$46-$J$46-$O$46))),2)</f>
        <v>0</v>
      </c>
      <c r="U46">
        <f>ROUND(MAX(0,$Q$46+$R$46-$S$46-$T$46),2)</f>
        <v>0</v>
      </c>
      <c r="V46">
        <f>$Z$45</f>
        <v>0</v>
      </c>
      <c r="W46">
        <f>ROUND(IF($V$46&lt;=0,0,$V$46*$V$3/12),2)</f>
        <v>0</v>
      </c>
      <c r="X46">
        <f>ROUND(IF($V$46&lt;=0,0,MIN($V$4,$V$46+$W$46)),2)</f>
        <v>0</v>
      </c>
      <c r="Y46">
        <f>ROUND(IF($V$46&lt;=0,0,MIN(MAX(0,$V$46+$W$46-$X$46),MAX(0,$F$46-$J$46-$O$46-$T$46))),2)</f>
        <v>0</v>
      </c>
      <c r="Z46">
        <f>ROUND(MAX(0,$V$46+$W$46-$X$46-$Y$46),2)</f>
        <v>0</v>
      </c>
      <c r="AA46">
        <f>$AE$45</f>
        <v>0</v>
      </c>
      <c r="AB46">
        <f>ROUND(IF($AA$46&lt;=0,0,$AA$46*$AA$3/12),2)</f>
        <v>0</v>
      </c>
      <c r="AC46">
        <f>ROUND(IF($AA$46&lt;=0,0,MIN($AA$4,$AA$46+$AB$46)),2)</f>
        <v>0</v>
      </c>
      <c r="AD46">
        <f>ROUND(IF($AA$46&lt;=0,0,MIN(MAX(0,$AA$46+$AB$46-$AC$46),MAX(0,$F$46-$J$46-$O$46-$T$46-$Y$46))),2)</f>
        <v>0</v>
      </c>
      <c r="AE46">
        <f>ROUND(MAX(0,$AA$46+$AB$46-$AC$46-$AD$46),2)</f>
        <v>0</v>
      </c>
      <c r="AF46">
        <f>$AJ$45</f>
        <v>0</v>
      </c>
      <c r="AG46">
        <f>ROUND(IF($AF$46&lt;=0,0,$AF$46*$AF$3/12),2)</f>
        <v>0</v>
      </c>
      <c r="AH46">
        <f>ROUND(IF($AF$46&lt;=0,0,MIN($AF$4,$AF$46+$AG$46)),2)</f>
        <v>0</v>
      </c>
      <c r="AI46">
        <f>ROUND(IF($AF$46&lt;=0,0,MIN(MAX(0,$AF$46+$AG$46-$AH$46),MAX(0,$F$46-$J$46-$O$46-$T$46-$Y$46-$AD$46))),2)</f>
        <v>0</v>
      </c>
      <c r="AJ46">
        <f>ROUND(MAX(0,$AF$46+$AG$46-$AH$46-$AI$46),2)</f>
        <v>0</v>
      </c>
      <c r="AK46">
        <f>$AO$45</f>
        <v>0</v>
      </c>
      <c r="AL46">
        <f>ROUND(IF($AK$46&lt;=0,0,$AK$46*$AK$3/12),2)</f>
        <v>0</v>
      </c>
      <c r="AM46">
        <f>ROUND(IF($AK$46&lt;=0,0,MIN($AK$4,$AK$46+$AL$46)),2)</f>
        <v>0</v>
      </c>
      <c r="AN46">
        <f>ROUND(IF($AK$46&lt;=0,0,MIN(MAX(0,$AK$46+$AL$46-$AM$46),MAX(0,$F$46-$J$46-$O$46-$T$46-$Y$46-$AD$46-$AI$46))),2)</f>
        <v>0</v>
      </c>
      <c r="AO46">
        <f>ROUND(MAX(0,$AK$46+$AL$46-$AM$46-$AN$46),2)</f>
        <v>0</v>
      </c>
      <c r="AP46">
        <f>$AT$45</f>
        <v>0</v>
      </c>
      <c r="AQ46">
        <f>ROUND(IF($AP$46&lt;=0,0,$AP$46*$AP$3/12),2)</f>
        <v>0</v>
      </c>
      <c r="AR46">
        <f>ROUND(IF($AP$46&lt;=0,0,MIN($AP$4,$AP$46+$AQ$46)),2)</f>
        <v>0</v>
      </c>
      <c r="AS46">
        <f>ROUND(IF($AP$46&lt;=0,0,MIN(MAX(0,$AP$46+$AQ$46-$AR$46),MAX(0,$F$46-$J$46-$O$46-$T$46-$Y$46-$AD$46-$AI$46-$AN$46))),2)</f>
        <v>0</v>
      </c>
      <c r="AT46">
        <f>ROUND(MAX(0,$AP$46+$AQ$46-$AR$46-$AS$46),2)</f>
        <v>0</v>
      </c>
      <c r="AU46">
        <f>$AY$45</f>
        <v>0</v>
      </c>
      <c r="AV46">
        <f>ROUND(IF($AU$46&lt;=0,0,$AU$46*$AU$3/12),2)</f>
        <v>0</v>
      </c>
      <c r="AW46">
        <f>ROUND(IF($AU$46&lt;=0,0,MIN($AU$4,$AU$46+$AV$46)),2)</f>
        <v>0</v>
      </c>
      <c r="AX46">
        <f>ROUND(IF($AU$46&lt;=0,0,MIN(MAX(0,$AU$46+$AV$46-$AW$46),MAX(0,$F$46-$J$46-$O$46-$T$46-$Y$46-$AD$46-$AI$46-$AN$46-$AS$46))),2)</f>
        <v>0</v>
      </c>
      <c r="AY46">
        <f>ROUND(MAX(0,$AU$46+$AV$46-$AW$46-$AX$46),2)</f>
        <v>0</v>
      </c>
      <c r="AZ46">
        <f>$BD$45</f>
        <v>0</v>
      </c>
      <c r="BA46">
        <f>ROUND(IF($AZ$46&lt;=0,0,$AZ$46*$AZ$3/12),2)</f>
        <v>0</v>
      </c>
      <c r="BB46">
        <f>ROUND(IF($AZ$46&lt;=0,0,MIN($AZ$4,$AZ$46+$BA$46)),2)</f>
        <v>0</v>
      </c>
      <c r="BC46">
        <f>ROUND(IF($AZ$46&lt;=0,0,MIN(MAX(0,$AZ$46+$BA$46-$BB$46),MAX(0,$F$46-$J$46-$O$46-$T$46-$Y$46-$AD$46-$AI$46-$AN$46-$AS$46-$AX$46))),2)</f>
        <v>0</v>
      </c>
      <c r="BD46">
        <f>ROUND(MAX(0,$AZ$46+$BA$46-$BB$46-$BC$46),2)</f>
        <v>0</v>
      </c>
    </row>
    <row r="47" spans="1:56">
      <c r="A47">
        <f>ROW()-7</f>
        <v>40</v>
      </c>
      <c r="B47">
        <f>EDATE(StartDate,A47-1)</f>
        <v>0</v>
      </c>
      <c r="C47">
        <f>ROUND(SUM($G$47,$L$47,$Q$47,$V$47,$AA$47,$AF$47,$AK$47,$AP$47,$AU$47,$AZ$47)-SUM($K$47,$P$47,$U$47,$Z$47,$AE$47,$AJ$47,$AO$47,$AT$47,$AY$47,$BD$47),2)</f>
        <v>0</v>
      </c>
      <c r="D47">
        <f>ROUND(SUM($H$47,$M$47,$R$47,$W$47,$AB$47,$AG$47,$AL$47,$AQ$47,$AV$47,$BA$47),2)</f>
        <v>0</v>
      </c>
      <c r="E47">
        <f>ROUND(SUM($K$47,$P$47,$U$47,$Z$47,$AE$47,$AJ$47,$AO$47,$AT$47,$AY$47,$BD$47),2)</f>
        <v>0</v>
      </c>
      <c r="F47">
        <f>ROUND(MAX(MonthlyBudget-SUM($I$47,$N$47,$S$47,$X$47,$AC$47,$AH$47,$AM$47,$AR$47,$AW$47,$BB$47),0),2)</f>
        <v>0</v>
      </c>
      <c r="G47">
        <f>$K$46</f>
        <v>0</v>
      </c>
      <c r="H47">
        <f>ROUND(IF($G$47&lt;=0,0,$G$47*$G$3/12),2)</f>
        <v>0</v>
      </c>
      <c r="I47">
        <f>ROUND(IF($G$47&lt;=0,0,MIN($G$4,$G$47+$H$47)),2)</f>
        <v>0</v>
      </c>
      <c r="J47">
        <f>ROUND(IF($G$47&lt;=0,0,MIN(MAX(0,$G$47+$H$47-$I$47),$F$47)),2)</f>
        <v>0</v>
      </c>
      <c r="K47">
        <f>ROUND(MAX(0,$G$47+$H$47-$I$47-$J$47),2)</f>
        <v>0</v>
      </c>
      <c r="L47">
        <f>$P$46</f>
        <v>0</v>
      </c>
      <c r="M47">
        <f>ROUND(IF($L$47&lt;=0,0,$L$47*$L$3/12),2)</f>
        <v>0</v>
      </c>
      <c r="N47">
        <f>ROUND(IF($L$47&lt;=0,0,MIN($L$4,$L$47+$M$47)),2)</f>
        <v>0</v>
      </c>
      <c r="O47">
        <f>ROUND(IF($L$47&lt;=0,0,MIN(MAX(0,$L$47+$M$47-$N$47),MAX(0,$F$47-$J$47))),2)</f>
        <v>0</v>
      </c>
      <c r="P47">
        <f>ROUND(MAX(0,$L$47+$M$47-$N$47-$O$47),2)</f>
        <v>0</v>
      </c>
      <c r="Q47">
        <f>$U$46</f>
        <v>0</v>
      </c>
      <c r="R47">
        <f>ROUND(IF($Q$47&lt;=0,0,$Q$47*$Q$3/12),2)</f>
        <v>0</v>
      </c>
      <c r="S47">
        <f>ROUND(IF($Q$47&lt;=0,0,MIN($Q$4,$Q$47+$R$47)),2)</f>
        <v>0</v>
      </c>
      <c r="T47">
        <f>ROUND(IF($Q$47&lt;=0,0,MIN(MAX(0,$Q$47+$R$47-$S$47),MAX(0,$F$47-$J$47-$O$47))),2)</f>
        <v>0</v>
      </c>
      <c r="U47">
        <f>ROUND(MAX(0,$Q$47+$R$47-$S$47-$T$47),2)</f>
        <v>0</v>
      </c>
      <c r="V47">
        <f>$Z$46</f>
        <v>0</v>
      </c>
      <c r="W47">
        <f>ROUND(IF($V$47&lt;=0,0,$V$47*$V$3/12),2)</f>
        <v>0</v>
      </c>
      <c r="X47">
        <f>ROUND(IF($V$47&lt;=0,0,MIN($V$4,$V$47+$W$47)),2)</f>
        <v>0</v>
      </c>
      <c r="Y47">
        <f>ROUND(IF($V$47&lt;=0,0,MIN(MAX(0,$V$47+$W$47-$X$47),MAX(0,$F$47-$J$47-$O$47-$T$47))),2)</f>
        <v>0</v>
      </c>
      <c r="Z47">
        <f>ROUND(MAX(0,$V$47+$W$47-$X$47-$Y$47),2)</f>
        <v>0</v>
      </c>
      <c r="AA47">
        <f>$AE$46</f>
        <v>0</v>
      </c>
      <c r="AB47">
        <f>ROUND(IF($AA$47&lt;=0,0,$AA$47*$AA$3/12),2)</f>
        <v>0</v>
      </c>
      <c r="AC47">
        <f>ROUND(IF($AA$47&lt;=0,0,MIN($AA$4,$AA$47+$AB$47)),2)</f>
        <v>0</v>
      </c>
      <c r="AD47">
        <f>ROUND(IF($AA$47&lt;=0,0,MIN(MAX(0,$AA$47+$AB$47-$AC$47),MAX(0,$F$47-$J$47-$O$47-$T$47-$Y$47))),2)</f>
        <v>0</v>
      </c>
      <c r="AE47">
        <f>ROUND(MAX(0,$AA$47+$AB$47-$AC$47-$AD$47),2)</f>
        <v>0</v>
      </c>
      <c r="AF47">
        <f>$AJ$46</f>
        <v>0</v>
      </c>
      <c r="AG47">
        <f>ROUND(IF($AF$47&lt;=0,0,$AF$47*$AF$3/12),2)</f>
        <v>0</v>
      </c>
      <c r="AH47">
        <f>ROUND(IF($AF$47&lt;=0,0,MIN($AF$4,$AF$47+$AG$47)),2)</f>
        <v>0</v>
      </c>
      <c r="AI47">
        <f>ROUND(IF($AF$47&lt;=0,0,MIN(MAX(0,$AF$47+$AG$47-$AH$47),MAX(0,$F$47-$J$47-$O$47-$T$47-$Y$47-$AD$47))),2)</f>
        <v>0</v>
      </c>
      <c r="AJ47">
        <f>ROUND(MAX(0,$AF$47+$AG$47-$AH$47-$AI$47),2)</f>
        <v>0</v>
      </c>
      <c r="AK47">
        <f>$AO$46</f>
        <v>0</v>
      </c>
      <c r="AL47">
        <f>ROUND(IF($AK$47&lt;=0,0,$AK$47*$AK$3/12),2)</f>
        <v>0</v>
      </c>
      <c r="AM47">
        <f>ROUND(IF($AK$47&lt;=0,0,MIN($AK$4,$AK$47+$AL$47)),2)</f>
        <v>0</v>
      </c>
      <c r="AN47">
        <f>ROUND(IF($AK$47&lt;=0,0,MIN(MAX(0,$AK$47+$AL$47-$AM$47),MAX(0,$F$47-$J$47-$O$47-$T$47-$Y$47-$AD$47-$AI$47))),2)</f>
        <v>0</v>
      </c>
      <c r="AO47">
        <f>ROUND(MAX(0,$AK$47+$AL$47-$AM$47-$AN$47),2)</f>
        <v>0</v>
      </c>
      <c r="AP47">
        <f>$AT$46</f>
        <v>0</v>
      </c>
      <c r="AQ47">
        <f>ROUND(IF($AP$47&lt;=0,0,$AP$47*$AP$3/12),2)</f>
        <v>0</v>
      </c>
      <c r="AR47">
        <f>ROUND(IF($AP$47&lt;=0,0,MIN($AP$4,$AP$47+$AQ$47)),2)</f>
        <v>0</v>
      </c>
      <c r="AS47">
        <f>ROUND(IF($AP$47&lt;=0,0,MIN(MAX(0,$AP$47+$AQ$47-$AR$47),MAX(0,$F$47-$J$47-$O$47-$T$47-$Y$47-$AD$47-$AI$47-$AN$47))),2)</f>
        <v>0</v>
      </c>
      <c r="AT47">
        <f>ROUND(MAX(0,$AP$47+$AQ$47-$AR$47-$AS$47),2)</f>
        <v>0</v>
      </c>
      <c r="AU47">
        <f>$AY$46</f>
        <v>0</v>
      </c>
      <c r="AV47">
        <f>ROUND(IF($AU$47&lt;=0,0,$AU$47*$AU$3/12),2)</f>
        <v>0</v>
      </c>
      <c r="AW47">
        <f>ROUND(IF($AU$47&lt;=0,0,MIN($AU$4,$AU$47+$AV$47)),2)</f>
        <v>0</v>
      </c>
      <c r="AX47">
        <f>ROUND(IF($AU$47&lt;=0,0,MIN(MAX(0,$AU$47+$AV$47-$AW$47),MAX(0,$F$47-$J$47-$O$47-$T$47-$Y$47-$AD$47-$AI$47-$AN$47-$AS$47))),2)</f>
        <v>0</v>
      </c>
      <c r="AY47">
        <f>ROUND(MAX(0,$AU$47+$AV$47-$AW$47-$AX$47),2)</f>
        <v>0</v>
      </c>
      <c r="AZ47">
        <f>$BD$46</f>
        <v>0</v>
      </c>
      <c r="BA47">
        <f>ROUND(IF($AZ$47&lt;=0,0,$AZ$47*$AZ$3/12),2)</f>
        <v>0</v>
      </c>
      <c r="BB47">
        <f>ROUND(IF($AZ$47&lt;=0,0,MIN($AZ$4,$AZ$47+$BA$47)),2)</f>
        <v>0</v>
      </c>
      <c r="BC47">
        <f>ROUND(IF($AZ$47&lt;=0,0,MIN(MAX(0,$AZ$47+$BA$47-$BB$47),MAX(0,$F$47-$J$47-$O$47-$T$47-$Y$47-$AD$47-$AI$47-$AN$47-$AS$47-$AX$47))),2)</f>
        <v>0</v>
      </c>
      <c r="BD47">
        <f>ROUND(MAX(0,$AZ$47+$BA$47-$BB$47-$BC$47),2)</f>
        <v>0</v>
      </c>
    </row>
    <row r="48" spans="1:56">
      <c r="A48">
        <f>ROW()-7</f>
        <v>41</v>
      </c>
      <c r="B48">
        <f>EDATE(StartDate,A48-1)</f>
        <v>0</v>
      </c>
      <c r="C48">
        <f>ROUND(SUM($G$48,$L$48,$Q$48,$V$48,$AA$48,$AF$48,$AK$48,$AP$48,$AU$48,$AZ$48)-SUM($K$48,$P$48,$U$48,$Z$48,$AE$48,$AJ$48,$AO$48,$AT$48,$AY$48,$BD$48),2)</f>
        <v>0</v>
      </c>
      <c r="D48">
        <f>ROUND(SUM($H$48,$M$48,$R$48,$W$48,$AB$48,$AG$48,$AL$48,$AQ$48,$AV$48,$BA$48),2)</f>
        <v>0</v>
      </c>
      <c r="E48">
        <f>ROUND(SUM($K$48,$P$48,$U$48,$Z$48,$AE$48,$AJ$48,$AO$48,$AT$48,$AY$48,$BD$48),2)</f>
        <v>0</v>
      </c>
      <c r="F48">
        <f>ROUND(MAX(MonthlyBudget-SUM($I$48,$N$48,$S$48,$X$48,$AC$48,$AH$48,$AM$48,$AR$48,$AW$48,$BB$48),0),2)</f>
        <v>0</v>
      </c>
      <c r="G48">
        <f>$K$47</f>
        <v>0</v>
      </c>
      <c r="H48">
        <f>ROUND(IF($G$48&lt;=0,0,$G$48*$G$3/12),2)</f>
        <v>0</v>
      </c>
      <c r="I48">
        <f>ROUND(IF($G$48&lt;=0,0,MIN($G$4,$G$48+$H$48)),2)</f>
        <v>0</v>
      </c>
      <c r="J48">
        <f>ROUND(IF($G$48&lt;=0,0,MIN(MAX(0,$G$48+$H$48-$I$48),$F$48)),2)</f>
        <v>0</v>
      </c>
      <c r="K48">
        <f>ROUND(MAX(0,$G$48+$H$48-$I$48-$J$48),2)</f>
        <v>0</v>
      </c>
      <c r="L48">
        <f>$P$47</f>
        <v>0</v>
      </c>
      <c r="M48">
        <f>ROUND(IF($L$48&lt;=0,0,$L$48*$L$3/12),2)</f>
        <v>0</v>
      </c>
      <c r="N48">
        <f>ROUND(IF($L$48&lt;=0,0,MIN($L$4,$L$48+$M$48)),2)</f>
        <v>0</v>
      </c>
      <c r="O48">
        <f>ROUND(IF($L$48&lt;=0,0,MIN(MAX(0,$L$48+$M$48-$N$48),MAX(0,$F$48-$J$48))),2)</f>
        <v>0</v>
      </c>
      <c r="P48">
        <f>ROUND(MAX(0,$L$48+$M$48-$N$48-$O$48),2)</f>
        <v>0</v>
      </c>
      <c r="Q48">
        <f>$U$47</f>
        <v>0</v>
      </c>
      <c r="R48">
        <f>ROUND(IF($Q$48&lt;=0,0,$Q$48*$Q$3/12),2)</f>
        <v>0</v>
      </c>
      <c r="S48">
        <f>ROUND(IF($Q$48&lt;=0,0,MIN($Q$4,$Q$48+$R$48)),2)</f>
        <v>0</v>
      </c>
      <c r="T48">
        <f>ROUND(IF($Q$48&lt;=0,0,MIN(MAX(0,$Q$48+$R$48-$S$48),MAX(0,$F$48-$J$48-$O$48))),2)</f>
        <v>0</v>
      </c>
      <c r="U48">
        <f>ROUND(MAX(0,$Q$48+$R$48-$S$48-$T$48),2)</f>
        <v>0</v>
      </c>
      <c r="V48">
        <f>$Z$47</f>
        <v>0</v>
      </c>
      <c r="W48">
        <f>ROUND(IF($V$48&lt;=0,0,$V$48*$V$3/12),2)</f>
        <v>0</v>
      </c>
      <c r="X48">
        <f>ROUND(IF($V$48&lt;=0,0,MIN($V$4,$V$48+$W$48)),2)</f>
        <v>0</v>
      </c>
      <c r="Y48">
        <f>ROUND(IF($V$48&lt;=0,0,MIN(MAX(0,$V$48+$W$48-$X$48),MAX(0,$F$48-$J$48-$O$48-$T$48))),2)</f>
        <v>0</v>
      </c>
      <c r="Z48">
        <f>ROUND(MAX(0,$V$48+$W$48-$X$48-$Y$48),2)</f>
        <v>0</v>
      </c>
      <c r="AA48">
        <f>$AE$47</f>
        <v>0</v>
      </c>
      <c r="AB48">
        <f>ROUND(IF($AA$48&lt;=0,0,$AA$48*$AA$3/12),2)</f>
        <v>0</v>
      </c>
      <c r="AC48">
        <f>ROUND(IF($AA$48&lt;=0,0,MIN($AA$4,$AA$48+$AB$48)),2)</f>
        <v>0</v>
      </c>
      <c r="AD48">
        <f>ROUND(IF($AA$48&lt;=0,0,MIN(MAX(0,$AA$48+$AB$48-$AC$48),MAX(0,$F$48-$J$48-$O$48-$T$48-$Y$48))),2)</f>
        <v>0</v>
      </c>
      <c r="AE48">
        <f>ROUND(MAX(0,$AA$48+$AB$48-$AC$48-$AD$48),2)</f>
        <v>0</v>
      </c>
      <c r="AF48">
        <f>$AJ$47</f>
        <v>0</v>
      </c>
      <c r="AG48">
        <f>ROUND(IF($AF$48&lt;=0,0,$AF$48*$AF$3/12),2)</f>
        <v>0</v>
      </c>
      <c r="AH48">
        <f>ROUND(IF($AF$48&lt;=0,0,MIN($AF$4,$AF$48+$AG$48)),2)</f>
        <v>0</v>
      </c>
      <c r="AI48">
        <f>ROUND(IF($AF$48&lt;=0,0,MIN(MAX(0,$AF$48+$AG$48-$AH$48),MAX(0,$F$48-$J$48-$O$48-$T$48-$Y$48-$AD$48))),2)</f>
        <v>0</v>
      </c>
      <c r="AJ48">
        <f>ROUND(MAX(0,$AF$48+$AG$48-$AH$48-$AI$48),2)</f>
        <v>0</v>
      </c>
      <c r="AK48">
        <f>$AO$47</f>
        <v>0</v>
      </c>
      <c r="AL48">
        <f>ROUND(IF($AK$48&lt;=0,0,$AK$48*$AK$3/12),2)</f>
        <v>0</v>
      </c>
      <c r="AM48">
        <f>ROUND(IF($AK$48&lt;=0,0,MIN($AK$4,$AK$48+$AL$48)),2)</f>
        <v>0</v>
      </c>
      <c r="AN48">
        <f>ROUND(IF($AK$48&lt;=0,0,MIN(MAX(0,$AK$48+$AL$48-$AM$48),MAX(0,$F$48-$J$48-$O$48-$T$48-$Y$48-$AD$48-$AI$48))),2)</f>
        <v>0</v>
      </c>
      <c r="AO48">
        <f>ROUND(MAX(0,$AK$48+$AL$48-$AM$48-$AN$48),2)</f>
        <v>0</v>
      </c>
      <c r="AP48">
        <f>$AT$47</f>
        <v>0</v>
      </c>
      <c r="AQ48">
        <f>ROUND(IF($AP$48&lt;=0,0,$AP$48*$AP$3/12),2)</f>
        <v>0</v>
      </c>
      <c r="AR48">
        <f>ROUND(IF($AP$48&lt;=0,0,MIN($AP$4,$AP$48+$AQ$48)),2)</f>
        <v>0</v>
      </c>
      <c r="AS48">
        <f>ROUND(IF($AP$48&lt;=0,0,MIN(MAX(0,$AP$48+$AQ$48-$AR$48),MAX(0,$F$48-$J$48-$O$48-$T$48-$Y$48-$AD$48-$AI$48-$AN$48))),2)</f>
        <v>0</v>
      </c>
      <c r="AT48">
        <f>ROUND(MAX(0,$AP$48+$AQ$48-$AR$48-$AS$48),2)</f>
        <v>0</v>
      </c>
      <c r="AU48">
        <f>$AY$47</f>
        <v>0</v>
      </c>
      <c r="AV48">
        <f>ROUND(IF($AU$48&lt;=0,0,$AU$48*$AU$3/12),2)</f>
        <v>0</v>
      </c>
      <c r="AW48">
        <f>ROUND(IF($AU$48&lt;=0,0,MIN($AU$4,$AU$48+$AV$48)),2)</f>
        <v>0</v>
      </c>
      <c r="AX48">
        <f>ROUND(IF($AU$48&lt;=0,0,MIN(MAX(0,$AU$48+$AV$48-$AW$48),MAX(0,$F$48-$J$48-$O$48-$T$48-$Y$48-$AD$48-$AI$48-$AN$48-$AS$48))),2)</f>
        <v>0</v>
      </c>
      <c r="AY48">
        <f>ROUND(MAX(0,$AU$48+$AV$48-$AW$48-$AX$48),2)</f>
        <v>0</v>
      </c>
      <c r="AZ48">
        <f>$BD$47</f>
        <v>0</v>
      </c>
      <c r="BA48">
        <f>ROUND(IF($AZ$48&lt;=0,0,$AZ$48*$AZ$3/12),2)</f>
        <v>0</v>
      </c>
      <c r="BB48">
        <f>ROUND(IF($AZ$48&lt;=0,0,MIN($AZ$4,$AZ$48+$BA$48)),2)</f>
        <v>0</v>
      </c>
      <c r="BC48">
        <f>ROUND(IF($AZ$48&lt;=0,0,MIN(MAX(0,$AZ$48+$BA$48-$BB$48),MAX(0,$F$48-$J$48-$O$48-$T$48-$Y$48-$AD$48-$AI$48-$AN$48-$AS$48-$AX$48))),2)</f>
        <v>0</v>
      </c>
      <c r="BD48">
        <f>ROUND(MAX(0,$AZ$48+$BA$48-$BB$48-$BC$48),2)</f>
        <v>0</v>
      </c>
    </row>
    <row r="49" spans="1:56">
      <c r="A49">
        <f>ROW()-7</f>
        <v>42</v>
      </c>
      <c r="B49">
        <f>EDATE(StartDate,A49-1)</f>
        <v>0</v>
      </c>
      <c r="C49">
        <f>ROUND(SUM($G$49,$L$49,$Q$49,$V$49,$AA$49,$AF$49,$AK$49,$AP$49,$AU$49,$AZ$49)-SUM($K$49,$P$49,$U$49,$Z$49,$AE$49,$AJ$49,$AO$49,$AT$49,$AY$49,$BD$49),2)</f>
        <v>0</v>
      </c>
      <c r="D49">
        <f>ROUND(SUM($H$49,$M$49,$R$49,$W$49,$AB$49,$AG$49,$AL$49,$AQ$49,$AV$49,$BA$49),2)</f>
        <v>0</v>
      </c>
      <c r="E49">
        <f>ROUND(SUM($K$49,$P$49,$U$49,$Z$49,$AE$49,$AJ$49,$AO$49,$AT$49,$AY$49,$BD$49),2)</f>
        <v>0</v>
      </c>
      <c r="F49">
        <f>ROUND(MAX(MonthlyBudget-SUM($I$49,$N$49,$S$49,$X$49,$AC$49,$AH$49,$AM$49,$AR$49,$AW$49,$BB$49),0),2)</f>
        <v>0</v>
      </c>
      <c r="G49">
        <f>$K$48</f>
        <v>0</v>
      </c>
      <c r="H49">
        <f>ROUND(IF($G$49&lt;=0,0,$G$49*$G$3/12),2)</f>
        <v>0</v>
      </c>
      <c r="I49">
        <f>ROUND(IF($G$49&lt;=0,0,MIN($G$4,$G$49+$H$49)),2)</f>
        <v>0</v>
      </c>
      <c r="J49">
        <f>ROUND(IF($G$49&lt;=0,0,MIN(MAX(0,$G$49+$H$49-$I$49),$F$49)),2)</f>
        <v>0</v>
      </c>
      <c r="K49">
        <f>ROUND(MAX(0,$G$49+$H$49-$I$49-$J$49),2)</f>
        <v>0</v>
      </c>
      <c r="L49">
        <f>$P$48</f>
        <v>0</v>
      </c>
      <c r="M49">
        <f>ROUND(IF($L$49&lt;=0,0,$L$49*$L$3/12),2)</f>
        <v>0</v>
      </c>
      <c r="N49">
        <f>ROUND(IF($L$49&lt;=0,0,MIN($L$4,$L$49+$M$49)),2)</f>
        <v>0</v>
      </c>
      <c r="O49">
        <f>ROUND(IF($L$49&lt;=0,0,MIN(MAX(0,$L$49+$M$49-$N$49),MAX(0,$F$49-$J$49))),2)</f>
        <v>0</v>
      </c>
      <c r="P49">
        <f>ROUND(MAX(0,$L$49+$M$49-$N$49-$O$49),2)</f>
        <v>0</v>
      </c>
      <c r="Q49">
        <f>$U$48</f>
        <v>0</v>
      </c>
      <c r="R49">
        <f>ROUND(IF($Q$49&lt;=0,0,$Q$49*$Q$3/12),2)</f>
        <v>0</v>
      </c>
      <c r="S49">
        <f>ROUND(IF($Q$49&lt;=0,0,MIN($Q$4,$Q$49+$R$49)),2)</f>
        <v>0</v>
      </c>
      <c r="T49">
        <f>ROUND(IF($Q$49&lt;=0,0,MIN(MAX(0,$Q$49+$R$49-$S$49),MAX(0,$F$49-$J$49-$O$49))),2)</f>
        <v>0</v>
      </c>
      <c r="U49">
        <f>ROUND(MAX(0,$Q$49+$R$49-$S$49-$T$49),2)</f>
        <v>0</v>
      </c>
      <c r="V49">
        <f>$Z$48</f>
        <v>0</v>
      </c>
      <c r="W49">
        <f>ROUND(IF($V$49&lt;=0,0,$V$49*$V$3/12),2)</f>
        <v>0</v>
      </c>
      <c r="X49">
        <f>ROUND(IF($V$49&lt;=0,0,MIN($V$4,$V$49+$W$49)),2)</f>
        <v>0</v>
      </c>
      <c r="Y49">
        <f>ROUND(IF($V$49&lt;=0,0,MIN(MAX(0,$V$49+$W$49-$X$49),MAX(0,$F$49-$J$49-$O$49-$T$49))),2)</f>
        <v>0</v>
      </c>
      <c r="Z49">
        <f>ROUND(MAX(0,$V$49+$W$49-$X$49-$Y$49),2)</f>
        <v>0</v>
      </c>
      <c r="AA49">
        <f>$AE$48</f>
        <v>0</v>
      </c>
      <c r="AB49">
        <f>ROUND(IF($AA$49&lt;=0,0,$AA$49*$AA$3/12),2)</f>
        <v>0</v>
      </c>
      <c r="AC49">
        <f>ROUND(IF($AA$49&lt;=0,0,MIN($AA$4,$AA$49+$AB$49)),2)</f>
        <v>0</v>
      </c>
      <c r="AD49">
        <f>ROUND(IF($AA$49&lt;=0,0,MIN(MAX(0,$AA$49+$AB$49-$AC$49),MAX(0,$F$49-$J$49-$O$49-$T$49-$Y$49))),2)</f>
        <v>0</v>
      </c>
      <c r="AE49">
        <f>ROUND(MAX(0,$AA$49+$AB$49-$AC$49-$AD$49),2)</f>
        <v>0</v>
      </c>
      <c r="AF49">
        <f>$AJ$48</f>
        <v>0</v>
      </c>
      <c r="AG49">
        <f>ROUND(IF($AF$49&lt;=0,0,$AF$49*$AF$3/12),2)</f>
        <v>0</v>
      </c>
      <c r="AH49">
        <f>ROUND(IF($AF$49&lt;=0,0,MIN($AF$4,$AF$49+$AG$49)),2)</f>
        <v>0</v>
      </c>
      <c r="AI49">
        <f>ROUND(IF($AF$49&lt;=0,0,MIN(MAX(0,$AF$49+$AG$49-$AH$49),MAX(0,$F$49-$J$49-$O$49-$T$49-$Y$49-$AD$49))),2)</f>
        <v>0</v>
      </c>
      <c r="AJ49">
        <f>ROUND(MAX(0,$AF$49+$AG$49-$AH$49-$AI$49),2)</f>
        <v>0</v>
      </c>
      <c r="AK49">
        <f>$AO$48</f>
        <v>0</v>
      </c>
      <c r="AL49">
        <f>ROUND(IF($AK$49&lt;=0,0,$AK$49*$AK$3/12),2)</f>
        <v>0</v>
      </c>
      <c r="AM49">
        <f>ROUND(IF($AK$49&lt;=0,0,MIN($AK$4,$AK$49+$AL$49)),2)</f>
        <v>0</v>
      </c>
      <c r="AN49">
        <f>ROUND(IF($AK$49&lt;=0,0,MIN(MAX(0,$AK$49+$AL$49-$AM$49),MAX(0,$F$49-$J$49-$O$49-$T$49-$Y$49-$AD$49-$AI$49))),2)</f>
        <v>0</v>
      </c>
      <c r="AO49">
        <f>ROUND(MAX(0,$AK$49+$AL$49-$AM$49-$AN$49),2)</f>
        <v>0</v>
      </c>
      <c r="AP49">
        <f>$AT$48</f>
        <v>0</v>
      </c>
      <c r="AQ49">
        <f>ROUND(IF($AP$49&lt;=0,0,$AP$49*$AP$3/12),2)</f>
        <v>0</v>
      </c>
      <c r="AR49">
        <f>ROUND(IF($AP$49&lt;=0,0,MIN($AP$4,$AP$49+$AQ$49)),2)</f>
        <v>0</v>
      </c>
      <c r="AS49">
        <f>ROUND(IF($AP$49&lt;=0,0,MIN(MAX(0,$AP$49+$AQ$49-$AR$49),MAX(0,$F$49-$J$49-$O$49-$T$49-$Y$49-$AD$49-$AI$49-$AN$49))),2)</f>
        <v>0</v>
      </c>
      <c r="AT49">
        <f>ROUND(MAX(0,$AP$49+$AQ$49-$AR$49-$AS$49),2)</f>
        <v>0</v>
      </c>
      <c r="AU49">
        <f>$AY$48</f>
        <v>0</v>
      </c>
      <c r="AV49">
        <f>ROUND(IF($AU$49&lt;=0,0,$AU$49*$AU$3/12),2)</f>
        <v>0</v>
      </c>
      <c r="AW49">
        <f>ROUND(IF($AU$49&lt;=0,0,MIN($AU$4,$AU$49+$AV$49)),2)</f>
        <v>0</v>
      </c>
      <c r="AX49">
        <f>ROUND(IF($AU$49&lt;=0,0,MIN(MAX(0,$AU$49+$AV$49-$AW$49),MAX(0,$F$49-$J$49-$O$49-$T$49-$Y$49-$AD$49-$AI$49-$AN$49-$AS$49))),2)</f>
        <v>0</v>
      </c>
      <c r="AY49">
        <f>ROUND(MAX(0,$AU$49+$AV$49-$AW$49-$AX$49),2)</f>
        <v>0</v>
      </c>
      <c r="AZ49">
        <f>$BD$48</f>
        <v>0</v>
      </c>
      <c r="BA49">
        <f>ROUND(IF($AZ$49&lt;=0,0,$AZ$49*$AZ$3/12),2)</f>
        <v>0</v>
      </c>
      <c r="BB49">
        <f>ROUND(IF($AZ$49&lt;=0,0,MIN($AZ$4,$AZ$49+$BA$49)),2)</f>
        <v>0</v>
      </c>
      <c r="BC49">
        <f>ROUND(IF($AZ$49&lt;=0,0,MIN(MAX(0,$AZ$49+$BA$49-$BB$49),MAX(0,$F$49-$J$49-$O$49-$T$49-$Y$49-$AD$49-$AI$49-$AN$49-$AS$49-$AX$49))),2)</f>
        <v>0</v>
      </c>
      <c r="BD49">
        <f>ROUND(MAX(0,$AZ$49+$BA$49-$BB$49-$BC$49),2)</f>
        <v>0</v>
      </c>
    </row>
    <row r="50" spans="1:56">
      <c r="A50">
        <f>ROW()-7</f>
        <v>43</v>
      </c>
      <c r="B50">
        <f>EDATE(StartDate,A50-1)</f>
        <v>0</v>
      </c>
      <c r="C50">
        <f>ROUND(SUM($G$50,$L$50,$Q$50,$V$50,$AA$50,$AF$50,$AK$50,$AP$50,$AU$50,$AZ$50)-SUM($K$50,$P$50,$U$50,$Z$50,$AE$50,$AJ$50,$AO$50,$AT$50,$AY$50,$BD$50),2)</f>
        <v>0</v>
      </c>
      <c r="D50">
        <f>ROUND(SUM($H$50,$M$50,$R$50,$W$50,$AB$50,$AG$50,$AL$50,$AQ$50,$AV$50,$BA$50),2)</f>
        <v>0</v>
      </c>
      <c r="E50">
        <f>ROUND(SUM($K$50,$P$50,$U$50,$Z$50,$AE$50,$AJ$50,$AO$50,$AT$50,$AY$50,$BD$50),2)</f>
        <v>0</v>
      </c>
      <c r="F50">
        <f>ROUND(MAX(MonthlyBudget-SUM($I$50,$N$50,$S$50,$X$50,$AC$50,$AH$50,$AM$50,$AR$50,$AW$50,$BB$50),0),2)</f>
        <v>0</v>
      </c>
      <c r="G50">
        <f>$K$49</f>
        <v>0</v>
      </c>
      <c r="H50">
        <f>ROUND(IF($G$50&lt;=0,0,$G$50*$G$3/12),2)</f>
        <v>0</v>
      </c>
      <c r="I50">
        <f>ROUND(IF($G$50&lt;=0,0,MIN($G$4,$G$50+$H$50)),2)</f>
        <v>0</v>
      </c>
      <c r="J50">
        <f>ROUND(IF($G$50&lt;=0,0,MIN(MAX(0,$G$50+$H$50-$I$50),$F$50)),2)</f>
        <v>0</v>
      </c>
      <c r="K50">
        <f>ROUND(MAX(0,$G$50+$H$50-$I$50-$J$50),2)</f>
        <v>0</v>
      </c>
      <c r="L50">
        <f>$P$49</f>
        <v>0</v>
      </c>
      <c r="M50">
        <f>ROUND(IF($L$50&lt;=0,0,$L$50*$L$3/12),2)</f>
        <v>0</v>
      </c>
      <c r="N50">
        <f>ROUND(IF($L$50&lt;=0,0,MIN($L$4,$L$50+$M$50)),2)</f>
        <v>0</v>
      </c>
      <c r="O50">
        <f>ROUND(IF($L$50&lt;=0,0,MIN(MAX(0,$L$50+$M$50-$N$50),MAX(0,$F$50-$J$50))),2)</f>
        <v>0</v>
      </c>
      <c r="P50">
        <f>ROUND(MAX(0,$L$50+$M$50-$N$50-$O$50),2)</f>
        <v>0</v>
      </c>
      <c r="Q50">
        <f>$U$49</f>
        <v>0</v>
      </c>
      <c r="R50">
        <f>ROUND(IF($Q$50&lt;=0,0,$Q$50*$Q$3/12),2)</f>
        <v>0</v>
      </c>
      <c r="S50">
        <f>ROUND(IF($Q$50&lt;=0,0,MIN($Q$4,$Q$50+$R$50)),2)</f>
        <v>0</v>
      </c>
      <c r="T50">
        <f>ROUND(IF($Q$50&lt;=0,0,MIN(MAX(0,$Q$50+$R$50-$S$50),MAX(0,$F$50-$J$50-$O$50))),2)</f>
        <v>0</v>
      </c>
      <c r="U50">
        <f>ROUND(MAX(0,$Q$50+$R$50-$S$50-$T$50),2)</f>
        <v>0</v>
      </c>
      <c r="V50">
        <f>$Z$49</f>
        <v>0</v>
      </c>
      <c r="W50">
        <f>ROUND(IF($V$50&lt;=0,0,$V$50*$V$3/12),2)</f>
        <v>0</v>
      </c>
      <c r="X50">
        <f>ROUND(IF($V$50&lt;=0,0,MIN($V$4,$V$50+$W$50)),2)</f>
        <v>0</v>
      </c>
      <c r="Y50">
        <f>ROUND(IF($V$50&lt;=0,0,MIN(MAX(0,$V$50+$W$50-$X$50),MAX(0,$F$50-$J$50-$O$50-$T$50))),2)</f>
        <v>0</v>
      </c>
      <c r="Z50">
        <f>ROUND(MAX(0,$V$50+$W$50-$X$50-$Y$50),2)</f>
        <v>0</v>
      </c>
      <c r="AA50">
        <f>$AE$49</f>
        <v>0</v>
      </c>
      <c r="AB50">
        <f>ROUND(IF($AA$50&lt;=0,0,$AA$50*$AA$3/12),2)</f>
        <v>0</v>
      </c>
      <c r="AC50">
        <f>ROUND(IF($AA$50&lt;=0,0,MIN($AA$4,$AA$50+$AB$50)),2)</f>
        <v>0</v>
      </c>
      <c r="AD50">
        <f>ROUND(IF($AA$50&lt;=0,0,MIN(MAX(0,$AA$50+$AB$50-$AC$50),MAX(0,$F$50-$J$50-$O$50-$T$50-$Y$50))),2)</f>
        <v>0</v>
      </c>
      <c r="AE50">
        <f>ROUND(MAX(0,$AA$50+$AB$50-$AC$50-$AD$50),2)</f>
        <v>0</v>
      </c>
      <c r="AF50">
        <f>$AJ$49</f>
        <v>0</v>
      </c>
      <c r="AG50">
        <f>ROUND(IF($AF$50&lt;=0,0,$AF$50*$AF$3/12),2)</f>
        <v>0</v>
      </c>
      <c r="AH50">
        <f>ROUND(IF($AF$50&lt;=0,0,MIN($AF$4,$AF$50+$AG$50)),2)</f>
        <v>0</v>
      </c>
      <c r="AI50">
        <f>ROUND(IF($AF$50&lt;=0,0,MIN(MAX(0,$AF$50+$AG$50-$AH$50),MAX(0,$F$50-$J$50-$O$50-$T$50-$Y$50-$AD$50))),2)</f>
        <v>0</v>
      </c>
      <c r="AJ50">
        <f>ROUND(MAX(0,$AF$50+$AG$50-$AH$50-$AI$50),2)</f>
        <v>0</v>
      </c>
      <c r="AK50">
        <f>$AO$49</f>
        <v>0</v>
      </c>
      <c r="AL50">
        <f>ROUND(IF($AK$50&lt;=0,0,$AK$50*$AK$3/12),2)</f>
        <v>0</v>
      </c>
      <c r="AM50">
        <f>ROUND(IF($AK$50&lt;=0,0,MIN($AK$4,$AK$50+$AL$50)),2)</f>
        <v>0</v>
      </c>
      <c r="AN50">
        <f>ROUND(IF($AK$50&lt;=0,0,MIN(MAX(0,$AK$50+$AL$50-$AM$50),MAX(0,$F$50-$J$50-$O$50-$T$50-$Y$50-$AD$50-$AI$50))),2)</f>
        <v>0</v>
      </c>
      <c r="AO50">
        <f>ROUND(MAX(0,$AK$50+$AL$50-$AM$50-$AN$50),2)</f>
        <v>0</v>
      </c>
      <c r="AP50">
        <f>$AT$49</f>
        <v>0</v>
      </c>
      <c r="AQ50">
        <f>ROUND(IF($AP$50&lt;=0,0,$AP$50*$AP$3/12),2)</f>
        <v>0</v>
      </c>
      <c r="AR50">
        <f>ROUND(IF($AP$50&lt;=0,0,MIN($AP$4,$AP$50+$AQ$50)),2)</f>
        <v>0</v>
      </c>
      <c r="AS50">
        <f>ROUND(IF($AP$50&lt;=0,0,MIN(MAX(0,$AP$50+$AQ$50-$AR$50),MAX(0,$F$50-$J$50-$O$50-$T$50-$Y$50-$AD$50-$AI$50-$AN$50))),2)</f>
        <v>0</v>
      </c>
      <c r="AT50">
        <f>ROUND(MAX(0,$AP$50+$AQ$50-$AR$50-$AS$50),2)</f>
        <v>0</v>
      </c>
      <c r="AU50">
        <f>$AY$49</f>
        <v>0</v>
      </c>
      <c r="AV50">
        <f>ROUND(IF($AU$50&lt;=0,0,$AU$50*$AU$3/12),2)</f>
        <v>0</v>
      </c>
      <c r="AW50">
        <f>ROUND(IF($AU$50&lt;=0,0,MIN($AU$4,$AU$50+$AV$50)),2)</f>
        <v>0</v>
      </c>
      <c r="AX50">
        <f>ROUND(IF($AU$50&lt;=0,0,MIN(MAX(0,$AU$50+$AV$50-$AW$50),MAX(0,$F$50-$J$50-$O$50-$T$50-$Y$50-$AD$50-$AI$50-$AN$50-$AS$50))),2)</f>
        <v>0</v>
      </c>
      <c r="AY50">
        <f>ROUND(MAX(0,$AU$50+$AV$50-$AW$50-$AX$50),2)</f>
        <v>0</v>
      </c>
      <c r="AZ50">
        <f>$BD$49</f>
        <v>0</v>
      </c>
      <c r="BA50">
        <f>ROUND(IF($AZ$50&lt;=0,0,$AZ$50*$AZ$3/12),2)</f>
        <v>0</v>
      </c>
      <c r="BB50">
        <f>ROUND(IF($AZ$50&lt;=0,0,MIN($AZ$4,$AZ$50+$BA$50)),2)</f>
        <v>0</v>
      </c>
      <c r="BC50">
        <f>ROUND(IF($AZ$50&lt;=0,0,MIN(MAX(0,$AZ$50+$BA$50-$BB$50),MAX(0,$F$50-$J$50-$O$50-$T$50-$Y$50-$AD$50-$AI$50-$AN$50-$AS$50-$AX$50))),2)</f>
        <v>0</v>
      </c>
      <c r="BD50">
        <f>ROUND(MAX(0,$AZ$50+$BA$50-$BB$50-$BC$50),2)</f>
        <v>0</v>
      </c>
    </row>
    <row r="51" spans="1:56">
      <c r="A51">
        <f>ROW()-7</f>
        <v>44</v>
      </c>
      <c r="B51">
        <f>EDATE(StartDate,A51-1)</f>
        <v>0</v>
      </c>
      <c r="C51">
        <f>ROUND(SUM($G$51,$L$51,$Q$51,$V$51,$AA$51,$AF$51,$AK$51,$AP$51,$AU$51,$AZ$51)-SUM($K$51,$P$51,$U$51,$Z$51,$AE$51,$AJ$51,$AO$51,$AT$51,$AY$51,$BD$51),2)</f>
        <v>0</v>
      </c>
      <c r="D51">
        <f>ROUND(SUM($H$51,$M$51,$R$51,$W$51,$AB$51,$AG$51,$AL$51,$AQ$51,$AV$51,$BA$51),2)</f>
        <v>0</v>
      </c>
      <c r="E51">
        <f>ROUND(SUM($K$51,$P$51,$U$51,$Z$51,$AE$51,$AJ$51,$AO$51,$AT$51,$AY$51,$BD$51),2)</f>
        <v>0</v>
      </c>
      <c r="F51">
        <f>ROUND(MAX(MonthlyBudget-SUM($I$51,$N$51,$S$51,$X$51,$AC$51,$AH$51,$AM$51,$AR$51,$AW$51,$BB$51),0),2)</f>
        <v>0</v>
      </c>
      <c r="G51">
        <f>$K$50</f>
        <v>0</v>
      </c>
      <c r="H51">
        <f>ROUND(IF($G$51&lt;=0,0,$G$51*$G$3/12),2)</f>
        <v>0</v>
      </c>
      <c r="I51">
        <f>ROUND(IF($G$51&lt;=0,0,MIN($G$4,$G$51+$H$51)),2)</f>
        <v>0</v>
      </c>
      <c r="J51">
        <f>ROUND(IF($G$51&lt;=0,0,MIN(MAX(0,$G$51+$H$51-$I$51),$F$51)),2)</f>
        <v>0</v>
      </c>
      <c r="K51">
        <f>ROUND(MAX(0,$G$51+$H$51-$I$51-$J$51),2)</f>
        <v>0</v>
      </c>
      <c r="L51">
        <f>$P$50</f>
        <v>0</v>
      </c>
      <c r="M51">
        <f>ROUND(IF($L$51&lt;=0,0,$L$51*$L$3/12),2)</f>
        <v>0</v>
      </c>
      <c r="N51">
        <f>ROUND(IF($L$51&lt;=0,0,MIN($L$4,$L$51+$M$51)),2)</f>
        <v>0</v>
      </c>
      <c r="O51">
        <f>ROUND(IF($L$51&lt;=0,0,MIN(MAX(0,$L$51+$M$51-$N$51),MAX(0,$F$51-$J$51))),2)</f>
        <v>0</v>
      </c>
      <c r="P51">
        <f>ROUND(MAX(0,$L$51+$M$51-$N$51-$O$51),2)</f>
        <v>0</v>
      </c>
      <c r="Q51">
        <f>$U$50</f>
        <v>0</v>
      </c>
      <c r="R51">
        <f>ROUND(IF($Q$51&lt;=0,0,$Q$51*$Q$3/12),2)</f>
        <v>0</v>
      </c>
      <c r="S51">
        <f>ROUND(IF($Q$51&lt;=0,0,MIN($Q$4,$Q$51+$R$51)),2)</f>
        <v>0</v>
      </c>
      <c r="T51">
        <f>ROUND(IF($Q$51&lt;=0,0,MIN(MAX(0,$Q$51+$R$51-$S$51),MAX(0,$F$51-$J$51-$O$51))),2)</f>
        <v>0</v>
      </c>
      <c r="U51">
        <f>ROUND(MAX(0,$Q$51+$R$51-$S$51-$T$51),2)</f>
        <v>0</v>
      </c>
      <c r="V51">
        <f>$Z$50</f>
        <v>0</v>
      </c>
      <c r="W51">
        <f>ROUND(IF($V$51&lt;=0,0,$V$51*$V$3/12),2)</f>
        <v>0</v>
      </c>
      <c r="X51">
        <f>ROUND(IF($V$51&lt;=0,0,MIN($V$4,$V$51+$W$51)),2)</f>
        <v>0</v>
      </c>
      <c r="Y51">
        <f>ROUND(IF($V$51&lt;=0,0,MIN(MAX(0,$V$51+$W$51-$X$51),MAX(0,$F$51-$J$51-$O$51-$T$51))),2)</f>
        <v>0</v>
      </c>
      <c r="Z51">
        <f>ROUND(MAX(0,$V$51+$W$51-$X$51-$Y$51),2)</f>
        <v>0</v>
      </c>
      <c r="AA51">
        <f>$AE$50</f>
        <v>0</v>
      </c>
      <c r="AB51">
        <f>ROUND(IF($AA$51&lt;=0,0,$AA$51*$AA$3/12),2)</f>
        <v>0</v>
      </c>
      <c r="AC51">
        <f>ROUND(IF($AA$51&lt;=0,0,MIN($AA$4,$AA$51+$AB$51)),2)</f>
        <v>0</v>
      </c>
      <c r="AD51">
        <f>ROUND(IF($AA$51&lt;=0,0,MIN(MAX(0,$AA$51+$AB$51-$AC$51),MAX(0,$F$51-$J$51-$O$51-$T$51-$Y$51))),2)</f>
        <v>0</v>
      </c>
      <c r="AE51">
        <f>ROUND(MAX(0,$AA$51+$AB$51-$AC$51-$AD$51),2)</f>
        <v>0</v>
      </c>
      <c r="AF51">
        <f>$AJ$50</f>
        <v>0</v>
      </c>
      <c r="AG51">
        <f>ROUND(IF($AF$51&lt;=0,0,$AF$51*$AF$3/12),2)</f>
        <v>0</v>
      </c>
      <c r="AH51">
        <f>ROUND(IF($AF$51&lt;=0,0,MIN($AF$4,$AF$51+$AG$51)),2)</f>
        <v>0</v>
      </c>
      <c r="AI51">
        <f>ROUND(IF($AF$51&lt;=0,0,MIN(MAX(0,$AF$51+$AG$51-$AH$51),MAX(0,$F$51-$J$51-$O$51-$T$51-$Y$51-$AD$51))),2)</f>
        <v>0</v>
      </c>
      <c r="AJ51">
        <f>ROUND(MAX(0,$AF$51+$AG$51-$AH$51-$AI$51),2)</f>
        <v>0</v>
      </c>
      <c r="AK51">
        <f>$AO$50</f>
        <v>0</v>
      </c>
      <c r="AL51">
        <f>ROUND(IF($AK$51&lt;=0,0,$AK$51*$AK$3/12),2)</f>
        <v>0</v>
      </c>
      <c r="AM51">
        <f>ROUND(IF($AK$51&lt;=0,0,MIN($AK$4,$AK$51+$AL$51)),2)</f>
        <v>0</v>
      </c>
      <c r="AN51">
        <f>ROUND(IF($AK$51&lt;=0,0,MIN(MAX(0,$AK$51+$AL$51-$AM$51),MAX(0,$F$51-$J$51-$O$51-$T$51-$Y$51-$AD$51-$AI$51))),2)</f>
        <v>0</v>
      </c>
      <c r="AO51">
        <f>ROUND(MAX(0,$AK$51+$AL$51-$AM$51-$AN$51),2)</f>
        <v>0</v>
      </c>
      <c r="AP51">
        <f>$AT$50</f>
        <v>0</v>
      </c>
      <c r="AQ51">
        <f>ROUND(IF($AP$51&lt;=0,0,$AP$51*$AP$3/12),2)</f>
        <v>0</v>
      </c>
      <c r="AR51">
        <f>ROUND(IF($AP$51&lt;=0,0,MIN($AP$4,$AP$51+$AQ$51)),2)</f>
        <v>0</v>
      </c>
      <c r="AS51">
        <f>ROUND(IF($AP$51&lt;=0,0,MIN(MAX(0,$AP$51+$AQ$51-$AR$51),MAX(0,$F$51-$J$51-$O$51-$T$51-$Y$51-$AD$51-$AI$51-$AN$51))),2)</f>
        <v>0</v>
      </c>
      <c r="AT51">
        <f>ROUND(MAX(0,$AP$51+$AQ$51-$AR$51-$AS$51),2)</f>
        <v>0</v>
      </c>
      <c r="AU51">
        <f>$AY$50</f>
        <v>0</v>
      </c>
      <c r="AV51">
        <f>ROUND(IF($AU$51&lt;=0,0,$AU$51*$AU$3/12),2)</f>
        <v>0</v>
      </c>
      <c r="AW51">
        <f>ROUND(IF($AU$51&lt;=0,0,MIN($AU$4,$AU$51+$AV$51)),2)</f>
        <v>0</v>
      </c>
      <c r="AX51">
        <f>ROUND(IF($AU$51&lt;=0,0,MIN(MAX(0,$AU$51+$AV$51-$AW$51),MAX(0,$F$51-$J$51-$O$51-$T$51-$Y$51-$AD$51-$AI$51-$AN$51-$AS$51))),2)</f>
        <v>0</v>
      </c>
      <c r="AY51">
        <f>ROUND(MAX(0,$AU$51+$AV$51-$AW$51-$AX$51),2)</f>
        <v>0</v>
      </c>
      <c r="AZ51">
        <f>$BD$50</f>
        <v>0</v>
      </c>
      <c r="BA51">
        <f>ROUND(IF($AZ$51&lt;=0,0,$AZ$51*$AZ$3/12),2)</f>
        <v>0</v>
      </c>
      <c r="BB51">
        <f>ROUND(IF($AZ$51&lt;=0,0,MIN($AZ$4,$AZ$51+$BA$51)),2)</f>
        <v>0</v>
      </c>
      <c r="BC51">
        <f>ROUND(IF($AZ$51&lt;=0,0,MIN(MAX(0,$AZ$51+$BA$51-$BB$51),MAX(0,$F$51-$J$51-$O$51-$T$51-$Y$51-$AD$51-$AI$51-$AN$51-$AS$51-$AX$51))),2)</f>
        <v>0</v>
      </c>
      <c r="BD51">
        <f>ROUND(MAX(0,$AZ$51+$BA$51-$BB$51-$BC$51),2)</f>
        <v>0</v>
      </c>
    </row>
    <row r="52" spans="1:56">
      <c r="A52">
        <f>ROW()-7</f>
        <v>45</v>
      </c>
      <c r="B52">
        <f>EDATE(StartDate,A52-1)</f>
        <v>0</v>
      </c>
      <c r="C52">
        <f>ROUND(SUM($G$52,$L$52,$Q$52,$V$52,$AA$52,$AF$52,$AK$52,$AP$52,$AU$52,$AZ$52)-SUM($K$52,$P$52,$U$52,$Z$52,$AE$52,$AJ$52,$AO$52,$AT$52,$AY$52,$BD$52),2)</f>
        <v>0</v>
      </c>
      <c r="D52">
        <f>ROUND(SUM($H$52,$M$52,$R$52,$W$52,$AB$52,$AG$52,$AL$52,$AQ$52,$AV$52,$BA$52),2)</f>
        <v>0</v>
      </c>
      <c r="E52">
        <f>ROUND(SUM($K$52,$P$52,$U$52,$Z$52,$AE$52,$AJ$52,$AO$52,$AT$52,$AY$52,$BD$52),2)</f>
        <v>0</v>
      </c>
      <c r="F52">
        <f>ROUND(MAX(MonthlyBudget-SUM($I$52,$N$52,$S$52,$X$52,$AC$52,$AH$52,$AM$52,$AR$52,$AW$52,$BB$52),0),2)</f>
        <v>0</v>
      </c>
      <c r="G52">
        <f>$K$51</f>
        <v>0</v>
      </c>
      <c r="H52">
        <f>ROUND(IF($G$52&lt;=0,0,$G$52*$G$3/12),2)</f>
        <v>0</v>
      </c>
      <c r="I52">
        <f>ROUND(IF($G$52&lt;=0,0,MIN($G$4,$G$52+$H$52)),2)</f>
        <v>0</v>
      </c>
      <c r="J52">
        <f>ROUND(IF($G$52&lt;=0,0,MIN(MAX(0,$G$52+$H$52-$I$52),$F$52)),2)</f>
        <v>0</v>
      </c>
      <c r="K52">
        <f>ROUND(MAX(0,$G$52+$H$52-$I$52-$J$52),2)</f>
        <v>0</v>
      </c>
      <c r="L52">
        <f>$P$51</f>
        <v>0</v>
      </c>
      <c r="M52">
        <f>ROUND(IF($L$52&lt;=0,0,$L$52*$L$3/12),2)</f>
        <v>0</v>
      </c>
      <c r="N52">
        <f>ROUND(IF($L$52&lt;=0,0,MIN($L$4,$L$52+$M$52)),2)</f>
        <v>0</v>
      </c>
      <c r="O52">
        <f>ROUND(IF($L$52&lt;=0,0,MIN(MAX(0,$L$52+$M$52-$N$52),MAX(0,$F$52-$J$52))),2)</f>
        <v>0</v>
      </c>
      <c r="P52">
        <f>ROUND(MAX(0,$L$52+$M$52-$N$52-$O$52),2)</f>
        <v>0</v>
      </c>
      <c r="Q52">
        <f>$U$51</f>
        <v>0</v>
      </c>
      <c r="R52">
        <f>ROUND(IF($Q$52&lt;=0,0,$Q$52*$Q$3/12),2)</f>
        <v>0</v>
      </c>
      <c r="S52">
        <f>ROUND(IF($Q$52&lt;=0,0,MIN($Q$4,$Q$52+$R$52)),2)</f>
        <v>0</v>
      </c>
      <c r="T52">
        <f>ROUND(IF($Q$52&lt;=0,0,MIN(MAX(0,$Q$52+$R$52-$S$52),MAX(0,$F$52-$J$52-$O$52))),2)</f>
        <v>0</v>
      </c>
      <c r="U52">
        <f>ROUND(MAX(0,$Q$52+$R$52-$S$52-$T$52),2)</f>
        <v>0</v>
      </c>
      <c r="V52">
        <f>$Z$51</f>
        <v>0</v>
      </c>
      <c r="W52">
        <f>ROUND(IF($V$52&lt;=0,0,$V$52*$V$3/12),2)</f>
        <v>0</v>
      </c>
      <c r="X52">
        <f>ROUND(IF($V$52&lt;=0,0,MIN($V$4,$V$52+$W$52)),2)</f>
        <v>0</v>
      </c>
      <c r="Y52">
        <f>ROUND(IF($V$52&lt;=0,0,MIN(MAX(0,$V$52+$W$52-$X$52),MAX(0,$F$52-$J$52-$O$52-$T$52))),2)</f>
        <v>0</v>
      </c>
      <c r="Z52">
        <f>ROUND(MAX(0,$V$52+$W$52-$X$52-$Y$52),2)</f>
        <v>0</v>
      </c>
      <c r="AA52">
        <f>$AE$51</f>
        <v>0</v>
      </c>
      <c r="AB52">
        <f>ROUND(IF($AA$52&lt;=0,0,$AA$52*$AA$3/12),2)</f>
        <v>0</v>
      </c>
      <c r="AC52">
        <f>ROUND(IF($AA$52&lt;=0,0,MIN($AA$4,$AA$52+$AB$52)),2)</f>
        <v>0</v>
      </c>
      <c r="AD52">
        <f>ROUND(IF($AA$52&lt;=0,0,MIN(MAX(0,$AA$52+$AB$52-$AC$52),MAX(0,$F$52-$J$52-$O$52-$T$52-$Y$52))),2)</f>
        <v>0</v>
      </c>
      <c r="AE52">
        <f>ROUND(MAX(0,$AA$52+$AB$52-$AC$52-$AD$52),2)</f>
        <v>0</v>
      </c>
      <c r="AF52">
        <f>$AJ$51</f>
        <v>0</v>
      </c>
      <c r="AG52">
        <f>ROUND(IF($AF$52&lt;=0,0,$AF$52*$AF$3/12),2)</f>
        <v>0</v>
      </c>
      <c r="AH52">
        <f>ROUND(IF($AF$52&lt;=0,0,MIN($AF$4,$AF$52+$AG$52)),2)</f>
        <v>0</v>
      </c>
      <c r="AI52">
        <f>ROUND(IF($AF$52&lt;=0,0,MIN(MAX(0,$AF$52+$AG$52-$AH$52),MAX(0,$F$52-$J$52-$O$52-$T$52-$Y$52-$AD$52))),2)</f>
        <v>0</v>
      </c>
      <c r="AJ52">
        <f>ROUND(MAX(0,$AF$52+$AG$52-$AH$52-$AI$52),2)</f>
        <v>0</v>
      </c>
      <c r="AK52">
        <f>$AO$51</f>
        <v>0</v>
      </c>
      <c r="AL52">
        <f>ROUND(IF($AK$52&lt;=0,0,$AK$52*$AK$3/12),2)</f>
        <v>0</v>
      </c>
      <c r="AM52">
        <f>ROUND(IF($AK$52&lt;=0,0,MIN($AK$4,$AK$52+$AL$52)),2)</f>
        <v>0</v>
      </c>
      <c r="AN52">
        <f>ROUND(IF($AK$52&lt;=0,0,MIN(MAX(0,$AK$52+$AL$52-$AM$52),MAX(0,$F$52-$J$52-$O$52-$T$52-$Y$52-$AD$52-$AI$52))),2)</f>
        <v>0</v>
      </c>
      <c r="AO52">
        <f>ROUND(MAX(0,$AK$52+$AL$52-$AM$52-$AN$52),2)</f>
        <v>0</v>
      </c>
      <c r="AP52">
        <f>$AT$51</f>
        <v>0</v>
      </c>
      <c r="AQ52">
        <f>ROUND(IF($AP$52&lt;=0,0,$AP$52*$AP$3/12),2)</f>
        <v>0</v>
      </c>
      <c r="AR52">
        <f>ROUND(IF($AP$52&lt;=0,0,MIN($AP$4,$AP$52+$AQ$52)),2)</f>
        <v>0</v>
      </c>
      <c r="AS52">
        <f>ROUND(IF($AP$52&lt;=0,0,MIN(MAX(0,$AP$52+$AQ$52-$AR$52),MAX(0,$F$52-$J$52-$O$52-$T$52-$Y$52-$AD$52-$AI$52-$AN$52))),2)</f>
        <v>0</v>
      </c>
      <c r="AT52">
        <f>ROUND(MAX(0,$AP$52+$AQ$52-$AR$52-$AS$52),2)</f>
        <v>0</v>
      </c>
      <c r="AU52">
        <f>$AY$51</f>
        <v>0</v>
      </c>
      <c r="AV52">
        <f>ROUND(IF($AU$52&lt;=0,0,$AU$52*$AU$3/12),2)</f>
        <v>0</v>
      </c>
      <c r="AW52">
        <f>ROUND(IF($AU$52&lt;=0,0,MIN($AU$4,$AU$52+$AV$52)),2)</f>
        <v>0</v>
      </c>
      <c r="AX52">
        <f>ROUND(IF($AU$52&lt;=0,0,MIN(MAX(0,$AU$52+$AV$52-$AW$52),MAX(0,$F$52-$J$52-$O$52-$T$52-$Y$52-$AD$52-$AI$52-$AN$52-$AS$52))),2)</f>
        <v>0</v>
      </c>
      <c r="AY52">
        <f>ROUND(MAX(0,$AU$52+$AV$52-$AW$52-$AX$52),2)</f>
        <v>0</v>
      </c>
      <c r="AZ52">
        <f>$BD$51</f>
        <v>0</v>
      </c>
      <c r="BA52">
        <f>ROUND(IF($AZ$52&lt;=0,0,$AZ$52*$AZ$3/12),2)</f>
        <v>0</v>
      </c>
      <c r="BB52">
        <f>ROUND(IF($AZ$52&lt;=0,0,MIN($AZ$4,$AZ$52+$BA$52)),2)</f>
        <v>0</v>
      </c>
      <c r="BC52">
        <f>ROUND(IF($AZ$52&lt;=0,0,MIN(MAX(0,$AZ$52+$BA$52-$BB$52),MAX(0,$F$52-$J$52-$O$52-$T$52-$Y$52-$AD$52-$AI$52-$AN$52-$AS$52-$AX$52))),2)</f>
        <v>0</v>
      </c>
      <c r="BD52">
        <f>ROUND(MAX(0,$AZ$52+$BA$52-$BB$52-$BC$52),2)</f>
        <v>0</v>
      </c>
    </row>
    <row r="53" spans="1:56">
      <c r="A53">
        <f>ROW()-7</f>
        <v>46</v>
      </c>
      <c r="B53">
        <f>EDATE(StartDate,A53-1)</f>
        <v>0</v>
      </c>
      <c r="C53">
        <f>ROUND(SUM($G$53,$L$53,$Q$53,$V$53,$AA$53,$AF$53,$AK$53,$AP$53,$AU$53,$AZ$53)-SUM($K$53,$P$53,$U$53,$Z$53,$AE$53,$AJ$53,$AO$53,$AT$53,$AY$53,$BD$53),2)</f>
        <v>0</v>
      </c>
      <c r="D53">
        <f>ROUND(SUM($H$53,$M$53,$R$53,$W$53,$AB$53,$AG$53,$AL$53,$AQ$53,$AV$53,$BA$53),2)</f>
        <v>0</v>
      </c>
      <c r="E53">
        <f>ROUND(SUM($K$53,$P$53,$U$53,$Z$53,$AE$53,$AJ$53,$AO$53,$AT$53,$AY$53,$BD$53),2)</f>
        <v>0</v>
      </c>
      <c r="F53">
        <f>ROUND(MAX(MonthlyBudget-SUM($I$53,$N$53,$S$53,$X$53,$AC$53,$AH$53,$AM$53,$AR$53,$AW$53,$BB$53),0),2)</f>
        <v>0</v>
      </c>
      <c r="G53">
        <f>$K$52</f>
        <v>0</v>
      </c>
      <c r="H53">
        <f>ROUND(IF($G$53&lt;=0,0,$G$53*$G$3/12),2)</f>
        <v>0</v>
      </c>
      <c r="I53">
        <f>ROUND(IF($G$53&lt;=0,0,MIN($G$4,$G$53+$H$53)),2)</f>
        <v>0</v>
      </c>
      <c r="J53">
        <f>ROUND(IF($G$53&lt;=0,0,MIN(MAX(0,$G$53+$H$53-$I$53),$F$53)),2)</f>
        <v>0</v>
      </c>
      <c r="K53">
        <f>ROUND(MAX(0,$G$53+$H$53-$I$53-$J$53),2)</f>
        <v>0</v>
      </c>
      <c r="L53">
        <f>$P$52</f>
        <v>0</v>
      </c>
      <c r="M53">
        <f>ROUND(IF($L$53&lt;=0,0,$L$53*$L$3/12),2)</f>
        <v>0</v>
      </c>
      <c r="N53">
        <f>ROUND(IF($L$53&lt;=0,0,MIN($L$4,$L$53+$M$53)),2)</f>
        <v>0</v>
      </c>
      <c r="O53">
        <f>ROUND(IF($L$53&lt;=0,0,MIN(MAX(0,$L$53+$M$53-$N$53),MAX(0,$F$53-$J$53))),2)</f>
        <v>0</v>
      </c>
      <c r="P53">
        <f>ROUND(MAX(0,$L$53+$M$53-$N$53-$O$53),2)</f>
        <v>0</v>
      </c>
      <c r="Q53">
        <f>$U$52</f>
        <v>0</v>
      </c>
      <c r="R53">
        <f>ROUND(IF($Q$53&lt;=0,0,$Q$53*$Q$3/12),2)</f>
        <v>0</v>
      </c>
      <c r="S53">
        <f>ROUND(IF($Q$53&lt;=0,0,MIN($Q$4,$Q$53+$R$53)),2)</f>
        <v>0</v>
      </c>
      <c r="T53">
        <f>ROUND(IF($Q$53&lt;=0,0,MIN(MAX(0,$Q$53+$R$53-$S$53),MAX(0,$F$53-$J$53-$O$53))),2)</f>
        <v>0</v>
      </c>
      <c r="U53">
        <f>ROUND(MAX(0,$Q$53+$R$53-$S$53-$T$53),2)</f>
        <v>0</v>
      </c>
      <c r="V53">
        <f>$Z$52</f>
        <v>0</v>
      </c>
      <c r="W53">
        <f>ROUND(IF($V$53&lt;=0,0,$V$53*$V$3/12),2)</f>
        <v>0</v>
      </c>
      <c r="X53">
        <f>ROUND(IF($V$53&lt;=0,0,MIN($V$4,$V$53+$W$53)),2)</f>
        <v>0</v>
      </c>
      <c r="Y53">
        <f>ROUND(IF($V$53&lt;=0,0,MIN(MAX(0,$V$53+$W$53-$X$53),MAX(0,$F$53-$J$53-$O$53-$T$53))),2)</f>
        <v>0</v>
      </c>
      <c r="Z53">
        <f>ROUND(MAX(0,$V$53+$W$53-$X$53-$Y$53),2)</f>
        <v>0</v>
      </c>
      <c r="AA53">
        <f>$AE$52</f>
        <v>0</v>
      </c>
      <c r="AB53">
        <f>ROUND(IF($AA$53&lt;=0,0,$AA$53*$AA$3/12),2)</f>
        <v>0</v>
      </c>
      <c r="AC53">
        <f>ROUND(IF($AA$53&lt;=0,0,MIN($AA$4,$AA$53+$AB$53)),2)</f>
        <v>0</v>
      </c>
      <c r="AD53">
        <f>ROUND(IF($AA$53&lt;=0,0,MIN(MAX(0,$AA$53+$AB$53-$AC$53),MAX(0,$F$53-$J$53-$O$53-$T$53-$Y$53))),2)</f>
        <v>0</v>
      </c>
      <c r="AE53">
        <f>ROUND(MAX(0,$AA$53+$AB$53-$AC$53-$AD$53),2)</f>
        <v>0</v>
      </c>
      <c r="AF53">
        <f>$AJ$52</f>
        <v>0</v>
      </c>
      <c r="AG53">
        <f>ROUND(IF($AF$53&lt;=0,0,$AF$53*$AF$3/12),2)</f>
        <v>0</v>
      </c>
      <c r="AH53">
        <f>ROUND(IF($AF$53&lt;=0,0,MIN($AF$4,$AF$53+$AG$53)),2)</f>
        <v>0</v>
      </c>
      <c r="AI53">
        <f>ROUND(IF($AF$53&lt;=0,0,MIN(MAX(0,$AF$53+$AG$53-$AH$53),MAX(0,$F$53-$J$53-$O$53-$T$53-$Y$53-$AD$53))),2)</f>
        <v>0</v>
      </c>
      <c r="AJ53">
        <f>ROUND(MAX(0,$AF$53+$AG$53-$AH$53-$AI$53),2)</f>
        <v>0</v>
      </c>
      <c r="AK53">
        <f>$AO$52</f>
        <v>0</v>
      </c>
      <c r="AL53">
        <f>ROUND(IF($AK$53&lt;=0,0,$AK$53*$AK$3/12),2)</f>
        <v>0</v>
      </c>
      <c r="AM53">
        <f>ROUND(IF($AK$53&lt;=0,0,MIN($AK$4,$AK$53+$AL$53)),2)</f>
        <v>0</v>
      </c>
      <c r="AN53">
        <f>ROUND(IF($AK$53&lt;=0,0,MIN(MAX(0,$AK$53+$AL$53-$AM$53),MAX(0,$F$53-$J$53-$O$53-$T$53-$Y$53-$AD$53-$AI$53))),2)</f>
        <v>0</v>
      </c>
      <c r="AO53">
        <f>ROUND(MAX(0,$AK$53+$AL$53-$AM$53-$AN$53),2)</f>
        <v>0</v>
      </c>
      <c r="AP53">
        <f>$AT$52</f>
        <v>0</v>
      </c>
      <c r="AQ53">
        <f>ROUND(IF($AP$53&lt;=0,0,$AP$53*$AP$3/12),2)</f>
        <v>0</v>
      </c>
      <c r="AR53">
        <f>ROUND(IF($AP$53&lt;=0,0,MIN($AP$4,$AP$53+$AQ$53)),2)</f>
        <v>0</v>
      </c>
      <c r="AS53">
        <f>ROUND(IF($AP$53&lt;=0,0,MIN(MAX(0,$AP$53+$AQ$53-$AR$53),MAX(0,$F$53-$J$53-$O$53-$T$53-$Y$53-$AD$53-$AI$53-$AN$53))),2)</f>
        <v>0</v>
      </c>
      <c r="AT53">
        <f>ROUND(MAX(0,$AP$53+$AQ$53-$AR$53-$AS$53),2)</f>
        <v>0</v>
      </c>
      <c r="AU53">
        <f>$AY$52</f>
        <v>0</v>
      </c>
      <c r="AV53">
        <f>ROUND(IF($AU$53&lt;=0,0,$AU$53*$AU$3/12),2)</f>
        <v>0</v>
      </c>
      <c r="AW53">
        <f>ROUND(IF($AU$53&lt;=0,0,MIN($AU$4,$AU$53+$AV$53)),2)</f>
        <v>0</v>
      </c>
      <c r="AX53">
        <f>ROUND(IF($AU$53&lt;=0,0,MIN(MAX(0,$AU$53+$AV$53-$AW$53),MAX(0,$F$53-$J$53-$O$53-$T$53-$Y$53-$AD$53-$AI$53-$AN$53-$AS$53))),2)</f>
        <v>0</v>
      </c>
      <c r="AY53">
        <f>ROUND(MAX(0,$AU$53+$AV$53-$AW$53-$AX$53),2)</f>
        <v>0</v>
      </c>
      <c r="AZ53">
        <f>$BD$52</f>
        <v>0</v>
      </c>
      <c r="BA53">
        <f>ROUND(IF($AZ$53&lt;=0,0,$AZ$53*$AZ$3/12),2)</f>
        <v>0</v>
      </c>
      <c r="BB53">
        <f>ROUND(IF($AZ$53&lt;=0,0,MIN($AZ$4,$AZ$53+$BA$53)),2)</f>
        <v>0</v>
      </c>
      <c r="BC53">
        <f>ROUND(IF($AZ$53&lt;=0,0,MIN(MAX(0,$AZ$53+$BA$53-$BB$53),MAX(0,$F$53-$J$53-$O$53-$T$53-$Y$53-$AD$53-$AI$53-$AN$53-$AS$53-$AX$53))),2)</f>
        <v>0</v>
      </c>
      <c r="BD53">
        <f>ROUND(MAX(0,$AZ$53+$BA$53-$BB$53-$BC$53),2)</f>
        <v>0</v>
      </c>
    </row>
    <row r="54" spans="1:56">
      <c r="A54">
        <f>ROW()-7</f>
        <v>47</v>
      </c>
      <c r="B54">
        <f>EDATE(StartDate,A54-1)</f>
        <v>0</v>
      </c>
      <c r="C54">
        <f>ROUND(SUM($G$54,$L$54,$Q$54,$V$54,$AA$54,$AF$54,$AK$54,$AP$54,$AU$54,$AZ$54)-SUM($K$54,$P$54,$U$54,$Z$54,$AE$54,$AJ$54,$AO$54,$AT$54,$AY$54,$BD$54),2)</f>
        <v>0</v>
      </c>
      <c r="D54">
        <f>ROUND(SUM($H$54,$M$54,$R$54,$W$54,$AB$54,$AG$54,$AL$54,$AQ$54,$AV$54,$BA$54),2)</f>
        <v>0</v>
      </c>
      <c r="E54">
        <f>ROUND(SUM($K$54,$P$54,$U$54,$Z$54,$AE$54,$AJ$54,$AO$54,$AT$54,$AY$54,$BD$54),2)</f>
        <v>0</v>
      </c>
      <c r="F54">
        <f>ROUND(MAX(MonthlyBudget-SUM($I$54,$N$54,$S$54,$X$54,$AC$54,$AH$54,$AM$54,$AR$54,$AW$54,$BB$54),0),2)</f>
        <v>0</v>
      </c>
      <c r="G54">
        <f>$K$53</f>
        <v>0</v>
      </c>
      <c r="H54">
        <f>ROUND(IF($G$54&lt;=0,0,$G$54*$G$3/12),2)</f>
        <v>0</v>
      </c>
      <c r="I54">
        <f>ROUND(IF($G$54&lt;=0,0,MIN($G$4,$G$54+$H$54)),2)</f>
        <v>0</v>
      </c>
      <c r="J54">
        <f>ROUND(IF($G$54&lt;=0,0,MIN(MAX(0,$G$54+$H$54-$I$54),$F$54)),2)</f>
        <v>0</v>
      </c>
      <c r="K54">
        <f>ROUND(MAX(0,$G$54+$H$54-$I$54-$J$54),2)</f>
        <v>0</v>
      </c>
      <c r="L54">
        <f>$P$53</f>
        <v>0</v>
      </c>
      <c r="M54">
        <f>ROUND(IF($L$54&lt;=0,0,$L$54*$L$3/12),2)</f>
        <v>0</v>
      </c>
      <c r="N54">
        <f>ROUND(IF($L$54&lt;=0,0,MIN($L$4,$L$54+$M$54)),2)</f>
        <v>0</v>
      </c>
      <c r="O54">
        <f>ROUND(IF($L$54&lt;=0,0,MIN(MAX(0,$L$54+$M$54-$N$54),MAX(0,$F$54-$J$54))),2)</f>
        <v>0</v>
      </c>
      <c r="P54">
        <f>ROUND(MAX(0,$L$54+$M$54-$N$54-$O$54),2)</f>
        <v>0</v>
      </c>
      <c r="Q54">
        <f>$U$53</f>
        <v>0</v>
      </c>
      <c r="R54">
        <f>ROUND(IF($Q$54&lt;=0,0,$Q$54*$Q$3/12),2)</f>
        <v>0</v>
      </c>
      <c r="S54">
        <f>ROUND(IF($Q$54&lt;=0,0,MIN($Q$4,$Q$54+$R$54)),2)</f>
        <v>0</v>
      </c>
      <c r="T54">
        <f>ROUND(IF($Q$54&lt;=0,0,MIN(MAX(0,$Q$54+$R$54-$S$54),MAX(0,$F$54-$J$54-$O$54))),2)</f>
        <v>0</v>
      </c>
      <c r="U54">
        <f>ROUND(MAX(0,$Q$54+$R$54-$S$54-$T$54),2)</f>
        <v>0</v>
      </c>
      <c r="V54">
        <f>$Z$53</f>
        <v>0</v>
      </c>
      <c r="W54">
        <f>ROUND(IF($V$54&lt;=0,0,$V$54*$V$3/12),2)</f>
        <v>0</v>
      </c>
      <c r="X54">
        <f>ROUND(IF($V$54&lt;=0,0,MIN($V$4,$V$54+$W$54)),2)</f>
        <v>0</v>
      </c>
      <c r="Y54">
        <f>ROUND(IF($V$54&lt;=0,0,MIN(MAX(0,$V$54+$W$54-$X$54),MAX(0,$F$54-$J$54-$O$54-$T$54))),2)</f>
        <v>0</v>
      </c>
      <c r="Z54">
        <f>ROUND(MAX(0,$V$54+$W$54-$X$54-$Y$54),2)</f>
        <v>0</v>
      </c>
      <c r="AA54">
        <f>$AE$53</f>
        <v>0</v>
      </c>
      <c r="AB54">
        <f>ROUND(IF($AA$54&lt;=0,0,$AA$54*$AA$3/12),2)</f>
        <v>0</v>
      </c>
      <c r="AC54">
        <f>ROUND(IF($AA$54&lt;=0,0,MIN($AA$4,$AA$54+$AB$54)),2)</f>
        <v>0</v>
      </c>
      <c r="AD54">
        <f>ROUND(IF($AA$54&lt;=0,0,MIN(MAX(0,$AA$54+$AB$54-$AC$54),MAX(0,$F$54-$J$54-$O$54-$T$54-$Y$54))),2)</f>
        <v>0</v>
      </c>
      <c r="AE54">
        <f>ROUND(MAX(0,$AA$54+$AB$54-$AC$54-$AD$54),2)</f>
        <v>0</v>
      </c>
      <c r="AF54">
        <f>$AJ$53</f>
        <v>0</v>
      </c>
      <c r="AG54">
        <f>ROUND(IF($AF$54&lt;=0,0,$AF$54*$AF$3/12),2)</f>
        <v>0</v>
      </c>
      <c r="AH54">
        <f>ROUND(IF($AF$54&lt;=0,0,MIN($AF$4,$AF$54+$AG$54)),2)</f>
        <v>0</v>
      </c>
      <c r="AI54">
        <f>ROUND(IF($AF$54&lt;=0,0,MIN(MAX(0,$AF$54+$AG$54-$AH$54),MAX(0,$F$54-$J$54-$O$54-$T$54-$Y$54-$AD$54))),2)</f>
        <v>0</v>
      </c>
      <c r="AJ54">
        <f>ROUND(MAX(0,$AF$54+$AG$54-$AH$54-$AI$54),2)</f>
        <v>0</v>
      </c>
      <c r="AK54">
        <f>$AO$53</f>
        <v>0</v>
      </c>
      <c r="AL54">
        <f>ROUND(IF($AK$54&lt;=0,0,$AK$54*$AK$3/12),2)</f>
        <v>0</v>
      </c>
      <c r="AM54">
        <f>ROUND(IF($AK$54&lt;=0,0,MIN($AK$4,$AK$54+$AL$54)),2)</f>
        <v>0</v>
      </c>
      <c r="AN54">
        <f>ROUND(IF($AK$54&lt;=0,0,MIN(MAX(0,$AK$54+$AL$54-$AM$54),MAX(0,$F$54-$J$54-$O$54-$T$54-$Y$54-$AD$54-$AI$54))),2)</f>
        <v>0</v>
      </c>
      <c r="AO54">
        <f>ROUND(MAX(0,$AK$54+$AL$54-$AM$54-$AN$54),2)</f>
        <v>0</v>
      </c>
      <c r="AP54">
        <f>$AT$53</f>
        <v>0</v>
      </c>
      <c r="AQ54">
        <f>ROUND(IF($AP$54&lt;=0,0,$AP$54*$AP$3/12),2)</f>
        <v>0</v>
      </c>
      <c r="AR54">
        <f>ROUND(IF($AP$54&lt;=0,0,MIN($AP$4,$AP$54+$AQ$54)),2)</f>
        <v>0</v>
      </c>
      <c r="AS54">
        <f>ROUND(IF($AP$54&lt;=0,0,MIN(MAX(0,$AP$54+$AQ$54-$AR$54),MAX(0,$F$54-$J$54-$O$54-$T$54-$Y$54-$AD$54-$AI$54-$AN$54))),2)</f>
        <v>0</v>
      </c>
      <c r="AT54">
        <f>ROUND(MAX(0,$AP$54+$AQ$54-$AR$54-$AS$54),2)</f>
        <v>0</v>
      </c>
      <c r="AU54">
        <f>$AY$53</f>
        <v>0</v>
      </c>
      <c r="AV54">
        <f>ROUND(IF($AU$54&lt;=0,0,$AU$54*$AU$3/12),2)</f>
        <v>0</v>
      </c>
      <c r="AW54">
        <f>ROUND(IF($AU$54&lt;=0,0,MIN($AU$4,$AU$54+$AV$54)),2)</f>
        <v>0</v>
      </c>
      <c r="AX54">
        <f>ROUND(IF($AU$54&lt;=0,0,MIN(MAX(0,$AU$54+$AV$54-$AW$54),MAX(0,$F$54-$J$54-$O$54-$T$54-$Y$54-$AD$54-$AI$54-$AN$54-$AS$54))),2)</f>
        <v>0</v>
      </c>
      <c r="AY54">
        <f>ROUND(MAX(0,$AU$54+$AV$54-$AW$54-$AX$54),2)</f>
        <v>0</v>
      </c>
      <c r="AZ54">
        <f>$BD$53</f>
        <v>0</v>
      </c>
      <c r="BA54">
        <f>ROUND(IF($AZ$54&lt;=0,0,$AZ$54*$AZ$3/12),2)</f>
        <v>0</v>
      </c>
      <c r="BB54">
        <f>ROUND(IF($AZ$54&lt;=0,0,MIN($AZ$4,$AZ$54+$BA$54)),2)</f>
        <v>0</v>
      </c>
      <c r="BC54">
        <f>ROUND(IF($AZ$54&lt;=0,0,MIN(MAX(0,$AZ$54+$BA$54-$BB$54),MAX(0,$F$54-$J$54-$O$54-$T$54-$Y$54-$AD$54-$AI$54-$AN$54-$AS$54-$AX$54))),2)</f>
        <v>0</v>
      </c>
      <c r="BD54">
        <f>ROUND(MAX(0,$AZ$54+$BA$54-$BB$54-$BC$54),2)</f>
        <v>0</v>
      </c>
    </row>
    <row r="55" spans="1:56">
      <c r="A55">
        <f>ROW()-7</f>
        <v>48</v>
      </c>
      <c r="B55">
        <f>EDATE(StartDate,A55-1)</f>
        <v>0</v>
      </c>
      <c r="C55">
        <f>ROUND(SUM($G$55,$L$55,$Q$55,$V$55,$AA$55,$AF$55,$AK$55,$AP$55,$AU$55,$AZ$55)-SUM($K$55,$P$55,$U$55,$Z$55,$AE$55,$AJ$55,$AO$55,$AT$55,$AY$55,$BD$55),2)</f>
        <v>0</v>
      </c>
      <c r="D55">
        <f>ROUND(SUM($H$55,$M$55,$R$55,$W$55,$AB$55,$AG$55,$AL$55,$AQ$55,$AV$55,$BA$55),2)</f>
        <v>0</v>
      </c>
      <c r="E55">
        <f>ROUND(SUM($K$55,$P$55,$U$55,$Z$55,$AE$55,$AJ$55,$AO$55,$AT$55,$AY$55,$BD$55),2)</f>
        <v>0</v>
      </c>
      <c r="F55">
        <f>ROUND(MAX(MonthlyBudget-SUM($I$55,$N$55,$S$55,$X$55,$AC$55,$AH$55,$AM$55,$AR$55,$AW$55,$BB$55),0),2)</f>
        <v>0</v>
      </c>
      <c r="G55">
        <f>$K$54</f>
        <v>0</v>
      </c>
      <c r="H55">
        <f>ROUND(IF($G$55&lt;=0,0,$G$55*$G$3/12),2)</f>
        <v>0</v>
      </c>
      <c r="I55">
        <f>ROUND(IF($G$55&lt;=0,0,MIN($G$4,$G$55+$H$55)),2)</f>
        <v>0</v>
      </c>
      <c r="J55">
        <f>ROUND(IF($G$55&lt;=0,0,MIN(MAX(0,$G$55+$H$55-$I$55),$F$55)),2)</f>
        <v>0</v>
      </c>
      <c r="K55">
        <f>ROUND(MAX(0,$G$55+$H$55-$I$55-$J$55),2)</f>
        <v>0</v>
      </c>
      <c r="L55">
        <f>$P$54</f>
        <v>0</v>
      </c>
      <c r="M55">
        <f>ROUND(IF($L$55&lt;=0,0,$L$55*$L$3/12),2)</f>
        <v>0</v>
      </c>
      <c r="N55">
        <f>ROUND(IF($L$55&lt;=0,0,MIN($L$4,$L$55+$M$55)),2)</f>
        <v>0</v>
      </c>
      <c r="O55">
        <f>ROUND(IF($L$55&lt;=0,0,MIN(MAX(0,$L$55+$M$55-$N$55),MAX(0,$F$55-$J$55))),2)</f>
        <v>0</v>
      </c>
      <c r="P55">
        <f>ROUND(MAX(0,$L$55+$M$55-$N$55-$O$55),2)</f>
        <v>0</v>
      </c>
      <c r="Q55">
        <f>$U$54</f>
        <v>0</v>
      </c>
      <c r="R55">
        <f>ROUND(IF($Q$55&lt;=0,0,$Q$55*$Q$3/12),2)</f>
        <v>0</v>
      </c>
      <c r="S55">
        <f>ROUND(IF($Q$55&lt;=0,0,MIN($Q$4,$Q$55+$R$55)),2)</f>
        <v>0</v>
      </c>
      <c r="T55">
        <f>ROUND(IF($Q$55&lt;=0,0,MIN(MAX(0,$Q$55+$R$55-$S$55),MAX(0,$F$55-$J$55-$O$55))),2)</f>
        <v>0</v>
      </c>
      <c r="U55">
        <f>ROUND(MAX(0,$Q$55+$R$55-$S$55-$T$55),2)</f>
        <v>0</v>
      </c>
      <c r="V55">
        <f>$Z$54</f>
        <v>0</v>
      </c>
      <c r="W55">
        <f>ROUND(IF($V$55&lt;=0,0,$V$55*$V$3/12),2)</f>
        <v>0</v>
      </c>
      <c r="X55">
        <f>ROUND(IF($V$55&lt;=0,0,MIN($V$4,$V$55+$W$55)),2)</f>
        <v>0</v>
      </c>
      <c r="Y55">
        <f>ROUND(IF($V$55&lt;=0,0,MIN(MAX(0,$V$55+$W$55-$X$55),MAX(0,$F$55-$J$55-$O$55-$T$55))),2)</f>
        <v>0</v>
      </c>
      <c r="Z55">
        <f>ROUND(MAX(0,$V$55+$W$55-$X$55-$Y$55),2)</f>
        <v>0</v>
      </c>
      <c r="AA55">
        <f>$AE$54</f>
        <v>0</v>
      </c>
      <c r="AB55">
        <f>ROUND(IF($AA$55&lt;=0,0,$AA$55*$AA$3/12),2)</f>
        <v>0</v>
      </c>
      <c r="AC55">
        <f>ROUND(IF($AA$55&lt;=0,0,MIN($AA$4,$AA$55+$AB$55)),2)</f>
        <v>0</v>
      </c>
      <c r="AD55">
        <f>ROUND(IF($AA$55&lt;=0,0,MIN(MAX(0,$AA$55+$AB$55-$AC$55),MAX(0,$F$55-$J$55-$O$55-$T$55-$Y$55))),2)</f>
        <v>0</v>
      </c>
      <c r="AE55">
        <f>ROUND(MAX(0,$AA$55+$AB$55-$AC$55-$AD$55),2)</f>
        <v>0</v>
      </c>
      <c r="AF55">
        <f>$AJ$54</f>
        <v>0</v>
      </c>
      <c r="AG55">
        <f>ROUND(IF($AF$55&lt;=0,0,$AF$55*$AF$3/12),2)</f>
        <v>0</v>
      </c>
      <c r="AH55">
        <f>ROUND(IF($AF$55&lt;=0,0,MIN($AF$4,$AF$55+$AG$55)),2)</f>
        <v>0</v>
      </c>
      <c r="AI55">
        <f>ROUND(IF($AF$55&lt;=0,0,MIN(MAX(0,$AF$55+$AG$55-$AH$55),MAX(0,$F$55-$J$55-$O$55-$T$55-$Y$55-$AD$55))),2)</f>
        <v>0</v>
      </c>
      <c r="AJ55">
        <f>ROUND(MAX(0,$AF$55+$AG$55-$AH$55-$AI$55),2)</f>
        <v>0</v>
      </c>
      <c r="AK55">
        <f>$AO$54</f>
        <v>0</v>
      </c>
      <c r="AL55">
        <f>ROUND(IF($AK$55&lt;=0,0,$AK$55*$AK$3/12),2)</f>
        <v>0</v>
      </c>
      <c r="AM55">
        <f>ROUND(IF($AK$55&lt;=0,0,MIN($AK$4,$AK$55+$AL$55)),2)</f>
        <v>0</v>
      </c>
      <c r="AN55">
        <f>ROUND(IF($AK$55&lt;=0,0,MIN(MAX(0,$AK$55+$AL$55-$AM$55),MAX(0,$F$55-$J$55-$O$55-$T$55-$Y$55-$AD$55-$AI$55))),2)</f>
        <v>0</v>
      </c>
      <c r="AO55">
        <f>ROUND(MAX(0,$AK$55+$AL$55-$AM$55-$AN$55),2)</f>
        <v>0</v>
      </c>
      <c r="AP55">
        <f>$AT$54</f>
        <v>0</v>
      </c>
      <c r="AQ55">
        <f>ROUND(IF($AP$55&lt;=0,0,$AP$55*$AP$3/12),2)</f>
        <v>0</v>
      </c>
      <c r="AR55">
        <f>ROUND(IF($AP$55&lt;=0,0,MIN($AP$4,$AP$55+$AQ$55)),2)</f>
        <v>0</v>
      </c>
      <c r="AS55">
        <f>ROUND(IF($AP$55&lt;=0,0,MIN(MAX(0,$AP$55+$AQ$55-$AR$55),MAX(0,$F$55-$J$55-$O$55-$T$55-$Y$55-$AD$55-$AI$55-$AN$55))),2)</f>
        <v>0</v>
      </c>
      <c r="AT55">
        <f>ROUND(MAX(0,$AP$55+$AQ$55-$AR$55-$AS$55),2)</f>
        <v>0</v>
      </c>
      <c r="AU55">
        <f>$AY$54</f>
        <v>0</v>
      </c>
      <c r="AV55">
        <f>ROUND(IF($AU$55&lt;=0,0,$AU$55*$AU$3/12),2)</f>
        <v>0</v>
      </c>
      <c r="AW55">
        <f>ROUND(IF($AU$55&lt;=0,0,MIN($AU$4,$AU$55+$AV$55)),2)</f>
        <v>0</v>
      </c>
      <c r="AX55">
        <f>ROUND(IF($AU$55&lt;=0,0,MIN(MAX(0,$AU$55+$AV$55-$AW$55),MAX(0,$F$55-$J$55-$O$55-$T$55-$Y$55-$AD$55-$AI$55-$AN$55-$AS$55))),2)</f>
        <v>0</v>
      </c>
      <c r="AY55">
        <f>ROUND(MAX(0,$AU$55+$AV$55-$AW$55-$AX$55),2)</f>
        <v>0</v>
      </c>
      <c r="AZ55">
        <f>$BD$54</f>
        <v>0</v>
      </c>
      <c r="BA55">
        <f>ROUND(IF($AZ$55&lt;=0,0,$AZ$55*$AZ$3/12),2)</f>
        <v>0</v>
      </c>
      <c r="BB55">
        <f>ROUND(IF($AZ$55&lt;=0,0,MIN($AZ$4,$AZ$55+$BA$55)),2)</f>
        <v>0</v>
      </c>
      <c r="BC55">
        <f>ROUND(IF($AZ$55&lt;=0,0,MIN(MAX(0,$AZ$55+$BA$55-$BB$55),MAX(0,$F$55-$J$55-$O$55-$T$55-$Y$55-$AD$55-$AI$55-$AN$55-$AS$55-$AX$55))),2)</f>
        <v>0</v>
      </c>
      <c r="BD55">
        <f>ROUND(MAX(0,$AZ$55+$BA$55-$BB$55-$BC$55),2)</f>
        <v>0</v>
      </c>
    </row>
    <row r="56" spans="1:56">
      <c r="A56">
        <f>ROW()-7</f>
        <v>49</v>
      </c>
      <c r="B56">
        <f>EDATE(StartDate,A56-1)</f>
        <v>0</v>
      </c>
      <c r="C56">
        <f>ROUND(SUM($G$56,$L$56,$Q$56,$V$56,$AA$56,$AF$56,$AK$56,$AP$56,$AU$56,$AZ$56)-SUM($K$56,$P$56,$U$56,$Z$56,$AE$56,$AJ$56,$AO$56,$AT$56,$AY$56,$BD$56),2)</f>
        <v>0</v>
      </c>
      <c r="D56">
        <f>ROUND(SUM($H$56,$M$56,$R$56,$W$56,$AB$56,$AG$56,$AL$56,$AQ$56,$AV$56,$BA$56),2)</f>
        <v>0</v>
      </c>
      <c r="E56">
        <f>ROUND(SUM($K$56,$P$56,$U$56,$Z$56,$AE$56,$AJ$56,$AO$56,$AT$56,$AY$56,$BD$56),2)</f>
        <v>0</v>
      </c>
      <c r="F56">
        <f>ROUND(MAX(MonthlyBudget-SUM($I$56,$N$56,$S$56,$X$56,$AC$56,$AH$56,$AM$56,$AR$56,$AW$56,$BB$56),0),2)</f>
        <v>0</v>
      </c>
      <c r="G56">
        <f>$K$55</f>
        <v>0</v>
      </c>
      <c r="H56">
        <f>ROUND(IF($G$56&lt;=0,0,$G$56*$G$3/12),2)</f>
        <v>0</v>
      </c>
      <c r="I56">
        <f>ROUND(IF($G$56&lt;=0,0,MIN($G$4,$G$56+$H$56)),2)</f>
        <v>0</v>
      </c>
      <c r="J56">
        <f>ROUND(IF($G$56&lt;=0,0,MIN(MAX(0,$G$56+$H$56-$I$56),$F$56)),2)</f>
        <v>0</v>
      </c>
      <c r="K56">
        <f>ROUND(MAX(0,$G$56+$H$56-$I$56-$J$56),2)</f>
        <v>0</v>
      </c>
      <c r="L56">
        <f>$P$55</f>
        <v>0</v>
      </c>
      <c r="M56">
        <f>ROUND(IF($L$56&lt;=0,0,$L$56*$L$3/12),2)</f>
        <v>0</v>
      </c>
      <c r="N56">
        <f>ROUND(IF($L$56&lt;=0,0,MIN($L$4,$L$56+$M$56)),2)</f>
        <v>0</v>
      </c>
      <c r="O56">
        <f>ROUND(IF($L$56&lt;=0,0,MIN(MAX(0,$L$56+$M$56-$N$56),MAX(0,$F$56-$J$56))),2)</f>
        <v>0</v>
      </c>
      <c r="P56">
        <f>ROUND(MAX(0,$L$56+$M$56-$N$56-$O$56),2)</f>
        <v>0</v>
      </c>
      <c r="Q56">
        <f>$U$55</f>
        <v>0</v>
      </c>
      <c r="R56">
        <f>ROUND(IF($Q$56&lt;=0,0,$Q$56*$Q$3/12),2)</f>
        <v>0</v>
      </c>
      <c r="S56">
        <f>ROUND(IF($Q$56&lt;=0,0,MIN($Q$4,$Q$56+$R$56)),2)</f>
        <v>0</v>
      </c>
      <c r="T56">
        <f>ROUND(IF($Q$56&lt;=0,0,MIN(MAX(0,$Q$56+$R$56-$S$56),MAX(0,$F$56-$J$56-$O$56))),2)</f>
        <v>0</v>
      </c>
      <c r="U56">
        <f>ROUND(MAX(0,$Q$56+$R$56-$S$56-$T$56),2)</f>
        <v>0</v>
      </c>
      <c r="V56">
        <f>$Z$55</f>
        <v>0</v>
      </c>
      <c r="W56">
        <f>ROUND(IF($V$56&lt;=0,0,$V$56*$V$3/12),2)</f>
        <v>0</v>
      </c>
      <c r="X56">
        <f>ROUND(IF($V$56&lt;=0,0,MIN($V$4,$V$56+$W$56)),2)</f>
        <v>0</v>
      </c>
      <c r="Y56">
        <f>ROUND(IF($V$56&lt;=0,0,MIN(MAX(0,$V$56+$W$56-$X$56),MAX(0,$F$56-$J$56-$O$56-$T$56))),2)</f>
        <v>0</v>
      </c>
      <c r="Z56">
        <f>ROUND(MAX(0,$V$56+$W$56-$X$56-$Y$56),2)</f>
        <v>0</v>
      </c>
      <c r="AA56">
        <f>$AE$55</f>
        <v>0</v>
      </c>
      <c r="AB56">
        <f>ROUND(IF($AA$56&lt;=0,0,$AA$56*$AA$3/12),2)</f>
        <v>0</v>
      </c>
      <c r="AC56">
        <f>ROUND(IF($AA$56&lt;=0,0,MIN($AA$4,$AA$56+$AB$56)),2)</f>
        <v>0</v>
      </c>
      <c r="AD56">
        <f>ROUND(IF($AA$56&lt;=0,0,MIN(MAX(0,$AA$56+$AB$56-$AC$56),MAX(0,$F$56-$J$56-$O$56-$T$56-$Y$56))),2)</f>
        <v>0</v>
      </c>
      <c r="AE56">
        <f>ROUND(MAX(0,$AA$56+$AB$56-$AC$56-$AD$56),2)</f>
        <v>0</v>
      </c>
      <c r="AF56">
        <f>$AJ$55</f>
        <v>0</v>
      </c>
      <c r="AG56">
        <f>ROUND(IF($AF$56&lt;=0,0,$AF$56*$AF$3/12),2)</f>
        <v>0</v>
      </c>
      <c r="AH56">
        <f>ROUND(IF($AF$56&lt;=0,0,MIN($AF$4,$AF$56+$AG$56)),2)</f>
        <v>0</v>
      </c>
      <c r="AI56">
        <f>ROUND(IF($AF$56&lt;=0,0,MIN(MAX(0,$AF$56+$AG$56-$AH$56),MAX(0,$F$56-$J$56-$O$56-$T$56-$Y$56-$AD$56))),2)</f>
        <v>0</v>
      </c>
      <c r="AJ56">
        <f>ROUND(MAX(0,$AF$56+$AG$56-$AH$56-$AI$56),2)</f>
        <v>0</v>
      </c>
      <c r="AK56">
        <f>$AO$55</f>
        <v>0</v>
      </c>
      <c r="AL56">
        <f>ROUND(IF($AK$56&lt;=0,0,$AK$56*$AK$3/12),2)</f>
        <v>0</v>
      </c>
      <c r="AM56">
        <f>ROUND(IF($AK$56&lt;=0,0,MIN($AK$4,$AK$56+$AL$56)),2)</f>
        <v>0</v>
      </c>
      <c r="AN56">
        <f>ROUND(IF($AK$56&lt;=0,0,MIN(MAX(0,$AK$56+$AL$56-$AM$56),MAX(0,$F$56-$J$56-$O$56-$T$56-$Y$56-$AD$56-$AI$56))),2)</f>
        <v>0</v>
      </c>
      <c r="AO56">
        <f>ROUND(MAX(0,$AK$56+$AL$56-$AM$56-$AN$56),2)</f>
        <v>0</v>
      </c>
      <c r="AP56">
        <f>$AT$55</f>
        <v>0</v>
      </c>
      <c r="AQ56">
        <f>ROUND(IF($AP$56&lt;=0,0,$AP$56*$AP$3/12),2)</f>
        <v>0</v>
      </c>
      <c r="AR56">
        <f>ROUND(IF($AP$56&lt;=0,0,MIN($AP$4,$AP$56+$AQ$56)),2)</f>
        <v>0</v>
      </c>
      <c r="AS56">
        <f>ROUND(IF($AP$56&lt;=0,0,MIN(MAX(0,$AP$56+$AQ$56-$AR$56),MAX(0,$F$56-$J$56-$O$56-$T$56-$Y$56-$AD$56-$AI$56-$AN$56))),2)</f>
        <v>0</v>
      </c>
      <c r="AT56">
        <f>ROUND(MAX(0,$AP$56+$AQ$56-$AR$56-$AS$56),2)</f>
        <v>0</v>
      </c>
      <c r="AU56">
        <f>$AY$55</f>
        <v>0</v>
      </c>
      <c r="AV56">
        <f>ROUND(IF($AU$56&lt;=0,0,$AU$56*$AU$3/12),2)</f>
        <v>0</v>
      </c>
      <c r="AW56">
        <f>ROUND(IF($AU$56&lt;=0,0,MIN($AU$4,$AU$56+$AV$56)),2)</f>
        <v>0</v>
      </c>
      <c r="AX56">
        <f>ROUND(IF($AU$56&lt;=0,0,MIN(MAX(0,$AU$56+$AV$56-$AW$56),MAX(0,$F$56-$J$56-$O$56-$T$56-$Y$56-$AD$56-$AI$56-$AN$56-$AS$56))),2)</f>
        <v>0</v>
      </c>
      <c r="AY56">
        <f>ROUND(MAX(0,$AU$56+$AV$56-$AW$56-$AX$56),2)</f>
        <v>0</v>
      </c>
      <c r="AZ56">
        <f>$BD$55</f>
        <v>0</v>
      </c>
      <c r="BA56">
        <f>ROUND(IF($AZ$56&lt;=0,0,$AZ$56*$AZ$3/12),2)</f>
        <v>0</v>
      </c>
      <c r="BB56">
        <f>ROUND(IF($AZ$56&lt;=0,0,MIN($AZ$4,$AZ$56+$BA$56)),2)</f>
        <v>0</v>
      </c>
      <c r="BC56">
        <f>ROUND(IF($AZ$56&lt;=0,0,MIN(MAX(0,$AZ$56+$BA$56-$BB$56),MAX(0,$F$56-$J$56-$O$56-$T$56-$Y$56-$AD$56-$AI$56-$AN$56-$AS$56-$AX$56))),2)</f>
        <v>0</v>
      </c>
      <c r="BD56">
        <f>ROUND(MAX(0,$AZ$56+$BA$56-$BB$56-$BC$56),2)</f>
        <v>0</v>
      </c>
    </row>
    <row r="57" spans="1:56">
      <c r="A57">
        <f>ROW()-7</f>
        <v>50</v>
      </c>
      <c r="B57">
        <f>EDATE(StartDate,A57-1)</f>
        <v>0</v>
      </c>
      <c r="C57">
        <f>ROUND(SUM($G$57,$L$57,$Q$57,$V$57,$AA$57,$AF$57,$AK$57,$AP$57,$AU$57,$AZ$57)-SUM($K$57,$P$57,$U$57,$Z$57,$AE$57,$AJ$57,$AO$57,$AT$57,$AY$57,$BD$57),2)</f>
        <v>0</v>
      </c>
      <c r="D57">
        <f>ROUND(SUM($H$57,$M$57,$R$57,$W$57,$AB$57,$AG$57,$AL$57,$AQ$57,$AV$57,$BA$57),2)</f>
        <v>0</v>
      </c>
      <c r="E57">
        <f>ROUND(SUM($K$57,$P$57,$U$57,$Z$57,$AE$57,$AJ$57,$AO$57,$AT$57,$AY$57,$BD$57),2)</f>
        <v>0</v>
      </c>
      <c r="F57">
        <f>ROUND(MAX(MonthlyBudget-SUM($I$57,$N$57,$S$57,$X$57,$AC$57,$AH$57,$AM$57,$AR$57,$AW$57,$BB$57),0),2)</f>
        <v>0</v>
      </c>
      <c r="G57">
        <f>$K$56</f>
        <v>0</v>
      </c>
      <c r="H57">
        <f>ROUND(IF($G$57&lt;=0,0,$G$57*$G$3/12),2)</f>
        <v>0</v>
      </c>
      <c r="I57">
        <f>ROUND(IF($G$57&lt;=0,0,MIN($G$4,$G$57+$H$57)),2)</f>
        <v>0</v>
      </c>
      <c r="J57">
        <f>ROUND(IF($G$57&lt;=0,0,MIN(MAX(0,$G$57+$H$57-$I$57),$F$57)),2)</f>
        <v>0</v>
      </c>
      <c r="K57">
        <f>ROUND(MAX(0,$G$57+$H$57-$I$57-$J$57),2)</f>
        <v>0</v>
      </c>
      <c r="L57">
        <f>$P$56</f>
        <v>0</v>
      </c>
      <c r="M57">
        <f>ROUND(IF($L$57&lt;=0,0,$L$57*$L$3/12),2)</f>
        <v>0</v>
      </c>
      <c r="N57">
        <f>ROUND(IF($L$57&lt;=0,0,MIN($L$4,$L$57+$M$57)),2)</f>
        <v>0</v>
      </c>
      <c r="O57">
        <f>ROUND(IF($L$57&lt;=0,0,MIN(MAX(0,$L$57+$M$57-$N$57),MAX(0,$F$57-$J$57))),2)</f>
        <v>0</v>
      </c>
      <c r="P57">
        <f>ROUND(MAX(0,$L$57+$M$57-$N$57-$O$57),2)</f>
        <v>0</v>
      </c>
      <c r="Q57">
        <f>$U$56</f>
        <v>0</v>
      </c>
      <c r="R57">
        <f>ROUND(IF($Q$57&lt;=0,0,$Q$57*$Q$3/12),2)</f>
        <v>0</v>
      </c>
      <c r="S57">
        <f>ROUND(IF($Q$57&lt;=0,0,MIN($Q$4,$Q$57+$R$57)),2)</f>
        <v>0</v>
      </c>
      <c r="T57">
        <f>ROUND(IF($Q$57&lt;=0,0,MIN(MAX(0,$Q$57+$R$57-$S$57),MAX(0,$F$57-$J$57-$O$57))),2)</f>
        <v>0</v>
      </c>
      <c r="U57">
        <f>ROUND(MAX(0,$Q$57+$R$57-$S$57-$T$57),2)</f>
        <v>0</v>
      </c>
      <c r="V57">
        <f>$Z$56</f>
        <v>0</v>
      </c>
      <c r="W57">
        <f>ROUND(IF($V$57&lt;=0,0,$V$57*$V$3/12),2)</f>
        <v>0</v>
      </c>
      <c r="X57">
        <f>ROUND(IF($V$57&lt;=0,0,MIN($V$4,$V$57+$W$57)),2)</f>
        <v>0</v>
      </c>
      <c r="Y57">
        <f>ROUND(IF($V$57&lt;=0,0,MIN(MAX(0,$V$57+$W$57-$X$57),MAX(0,$F$57-$J$57-$O$57-$T$57))),2)</f>
        <v>0</v>
      </c>
      <c r="Z57">
        <f>ROUND(MAX(0,$V$57+$W$57-$X$57-$Y$57),2)</f>
        <v>0</v>
      </c>
      <c r="AA57">
        <f>$AE$56</f>
        <v>0</v>
      </c>
      <c r="AB57">
        <f>ROUND(IF($AA$57&lt;=0,0,$AA$57*$AA$3/12),2)</f>
        <v>0</v>
      </c>
      <c r="AC57">
        <f>ROUND(IF($AA$57&lt;=0,0,MIN($AA$4,$AA$57+$AB$57)),2)</f>
        <v>0</v>
      </c>
      <c r="AD57">
        <f>ROUND(IF($AA$57&lt;=0,0,MIN(MAX(0,$AA$57+$AB$57-$AC$57),MAX(0,$F$57-$J$57-$O$57-$T$57-$Y$57))),2)</f>
        <v>0</v>
      </c>
      <c r="AE57">
        <f>ROUND(MAX(0,$AA$57+$AB$57-$AC$57-$AD$57),2)</f>
        <v>0</v>
      </c>
      <c r="AF57">
        <f>$AJ$56</f>
        <v>0</v>
      </c>
      <c r="AG57">
        <f>ROUND(IF($AF$57&lt;=0,0,$AF$57*$AF$3/12),2)</f>
        <v>0</v>
      </c>
      <c r="AH57">
        <f>ROUND(IF($AF$57&lt;=0,0,MIN($AF$4,$AF$57+$AG$57)),2)</f>
        <v>0</v>
      </c>
      <c r="AI57">
        <f>ROUND(IF($AF$57&lt;=0,0,MIN(MAX(0,$AF$57+$AG$57-$AH$57),MAX(0,$F$57-$J$57-$O$57-$T$57-$Y$57-$AD$57))),2)</f>
        <v>0</v>
      </c>
      <c r="AJ57">
        <f>ROUND(MAX(0,$AF$57+$AG$57-$AH$57-$AI$57),2)</f>
        <v>0</v>
      </c>
      <c r="AK57">
        <f>$AO$56</f>
        <v>0</v>
      </c>
      <c r="AL57">
        <f>ROUND(IF($AK$57&lt;=0,0,$AK$57*$AK$3/12),2)</f>
        <v>0</v>
      </c>
      <c r="AM57">
        <f>ROUND(IF($AK$57&lt;=0,0,MIN($AK$4,$AK$57+$AL$57)),2)</f>
        <v>0</v>
      </c>
      <c r="AN57">
        <f>ROUND(IF($AK$57&lt;=0,0,MIN(MAX(0,$AK$57+$AL$57-$AM$57),MAX(0,$F$57-$J$57-$O$57-$T$57-$Y$57-$AD$57-$AI$57))),2)</f>
        <v>0</v>
      </c>
      <c r="AO57">
        <f>ROUND(MAX(0,$AK$57+$AL$57-$AM$57-$AN$57),2)</f>
        <v>0</v>
      </c>
      <c r="AP57">
        <f>$AT$56</f>
        <v>0</v>
      </c>
      <c r="AQ57">
        <f>ROUND(IF($AP$57&lt;=0,0,$AP$57*$AP$3/12),2)</f>
        <v>0</v>
      </c>
      <c r="AR57">
        <f>ROUND(IF($AP$57&lt;=0,0,MIN($AP$4,$AP$57+$AQ$57)),2)</f>
        <v>0</v>
      </c>
      <c r="AS57">
        <f>ROUND(IF($AP$57&lt;=0,0,MIN(MAX(0,$AP$57+$AQ$57-$AR$57),MAX(0,$F$57-$J$57-$O$57-$T$57-$Y$57-$AD$57-$AI$57-$AN$57))),2)</f>
        <v>0</v>
      </c>
      <c r="AT57">
        <f>ROUND(MAX(0,$AP$57+$AQ$57-$AR$57-$AS$57),2)</f>
        <v>0</v>
      </c>
      <c r="AU57">
        <f>$AY$56</f>
        <v>0</v>
      </c>
      <c r="AV57">
        <f>ROUND(IF($AU$57&lt;=0,0,$AU$57*$AU$3/12),2)</f>
        <v>0</v>
      </c>
      <c r="AW57">
        <f>ROUND(IF($AU$57&lt;=0,0,MIN($AU$4,$AU$57+$AV$57)),2)</f>
        <v>0</v>
      </c>
      <c r="AX57">
        <f>ROUND(IF($AU$57&lt;=0,0,MIN(MAX(0,$AU$57+$AV$57-$AW$57),MAX(0,$F$57-$J$57-$O$57-$T$57-$Y$57-$AD$57-$AI$57-$AN$57-$AS$57))),2)</f>
        <v>0</v>
      </c>
      <c r="AY57">
        <f>ROUND(MAX(0,$AU$57+$AV$57-$AW$57-$AX$57),2)</f>
        <v>0</v>
      </c>
      <c r="AZ57">
        <f>$BD$56</f>
        <v>0</v>
      </c>
      <c r="BA57">
        <f>ROUND(IF($AZ$57&lt;=0,0,$AZ$57*$AZ$3/12),2)</f>
        <v>0</v>
      </c>
      <c r="BB57">
        <f>ROUND(IF($AZ$57&lt;=0,0,MIN($AZ$4,$AZ$57+$BA$57)),2)</f>
        <v>0</v>
      </c>
      <c r="BC57">
        <f>ROUND(IF($AZ$57&lt;=0,0,MIN(MAX(0,$AZ$57+$BA$57-$BB$57),MAX(0,$F$57-$J$57-$O$57-$T$57-$Y$57-$AD$57-$AI$57-$AN$57-$AS$57-$AX$57))),2)</f>
        <v>0</v>
      </c>
      <c r="BD57">
        <f>ROUND(MAX(0,$AZ$57+$BA$57-$BB$57-$BC$57),2)</f>
        <v>0</v>
      </c>
    </row>
    <row r="58" spans="1:56">
      <c r="A58">
        <f>ROW()-7</f>
        <v>51</v>
      </c>
      <c r="B58">
        <f>EDATE(StartDate,A58-1)</f>
        <v>0</v>
      </c>
      <c r="C58">
        <f>ROUND(SUM($G$58,$L$58,$Q$58,$V$58,$AA$58,$AF$58,$AK$58,$AP$58,$AU$58,$AZ$58)-SUM($K$58,$P$58,$U$58,$Z$58,$AE$58,$AJ$58,$AO$58,$AT$58,$AY$58,$BD$58),2)</f>
        <v>0</v>
      </c>
      <c r="D58">
        <f>ROUND(SUM($H$58,$M$58,$R$58,$W$58,$AB$58,$AG$58,$AL$58,$AQ$58,$AV$58,$BA$58),2)</f>
        <v>0</v>
      </c>
      <c r="E58">
        <f>ROUND(SUM($K$58,$P$58,$U$58,$Z$58,$AE$58,$AJ$58,$AO$58,$AT$58,$AY$58,$BD$58),2)</f>
        <v>0</v>
      </c>
      <c r="F58">
        <f>ROUND(MAX(MonthlyBudget-SUM($I$58,$N$58,$S$58,$X$58,$AC$58,$AH$58,$AM$58,$AR$58,$AW$58,$BB$58),0),2)</f>
        <v>0</v>
      </c>
      <c r="G58">
        <f>$K$57</f>
        <v>0</v>
      </c>
      <c r="H58">
        <f>ROUND(IF($G$58&lt;=0,0,$G$58*$G$3/12),2)</f>
        <v>0</v>
      </c>
      <c r="I58">
        <f>ROUND(IF($G$58&lt;=0,0,MIN($G$4,$G$58+$H$58)),2)</f>
        <v>0</v>
      </c>
      <c r="J58">
        <f>ROUND(IF($G$58&lt;=0,0,MIN(MAX(0,$G$58+$H$58-$I$58),$F$58)),2)</f>
        <v>0</v>
      </c>
      <c r="K58">
        <f>ROUND(MAX(0,$G$58+$H$58-$I$58-$J$58),2)</f>
        <v>0</v>
      </c>
      <c r="L58">
        <f>$P$57</f>
        <v>0</v>
      </c>
      <c r="M58">
        <f>ROUND(IF($L$58&lt;=0,0,$L$58*$L$3/12),2)</f>
        <v>0</v>
      </c>
      <c r="N58">
        <f>ROUND(IF($L$58&lt;=0,0,MIN($L$4,$L$58+$M$58)),2)</f>
        <v>0</v>
      </c>
      <c r="O58">
        <f>ROUND(IF($L$58&lt;=0,0,MIN(MAX(0,$L$58+$M$58-$N$58),MAX(0,$F$58-$J$58))),2)</f>
        <v>0</v>
      </c>
      <c r="P58">
        <f>ROUND(MAX(0,$L$58+$M$58-$N$58-$O$58),2)</f>
        <v>0</v>
      </c>
      <c r="Q58">
        <f>$U$57</f>
        <v>0</v>
      </c>
      <c r="R58">
        <f>ROUND(IF($Q$58&lt;=0,0,$Q$58*$Q$3/12),2)</f>
        <v>0</v>
      </c>
      <c r="S58">
        <f>ROUND(IF($Q$58&lt;=0,0,MIN($Q$4,$Q$58+$R$58)),2)</f>
        <v>0</v>
      </c>
      <c r="T58">
        <f>ROUND(IF($Q$58&lt;=0,0,MIN(MAX(0,$Q$58+$R$58-$S$58),MAX(0,$F$58-$J$58-$O$58))),2)</f>
        <v>0</v>
      </c>
      <c r="U58">
        <f>ROUND(MAX(0,$Q$58+$R$58-$S$58-$T$58),2)</f>
        <v>0</v>
      </c>
      <c r="V58">
        <f>$Z$57</f>
        <v>0</v>
      </c>
      <c r="W58">
        <f>ROUND(IF($V$58&lt;=0,0,$V$58*$V$3/12),2)</f>
        <v>0</v>
      </c>
      <c r="X58">
        <f>ROUND(IF($V$58&lt;=0,0,MIN($V$4,$V$58+$W$58)),2)</f>
        <v>0</v>
      </c>
      <c r="Y58">
        <f>ROUND(IF($V$58&lt;=0,0,MIN(MAX(0,$V$58+$W$58-$X$58),MAX(0,$F$58-$J$58-$O$58-$T$58))),2)</f>
        <v>0</v>
      </c>
      <c r="Z58">
        <f>ROUND(MAX(0,$V$58+$W$58-$X$58-$Y$58),2)</f>
        <v>0</v>
      </c>
      <c r="AA58">
        <f>$AE$57</f>
        <v>0</v>
      </c>
      <c r="AB58">
        <f>ROUND(IF($AA$58&lt;=0,0,$AA$58*$AA$3/12),2)</f>
        <v>0</v>
      </c>
      <c r="AC58">
        <f>ROUND(IF($AA$58&lt;=0,0,MIN($AA$4,$AA$58+$AB$58)),2)</f>
        <v>0</v>
      </c>
      <c r="AD58">
        <f>ROUND(IF($AA$58&lt;=0,0,MIN(MAX(0,$AA$58+$AB$58-$AC$58),MAX(0,$F$58-$J$58-$O$58-$T$58-$Y$58))),2)</f>
        <v>0</v>
      </c>
      <c r="AE58">
        <f>ROUND(MAX(0,$AA$58+$AB$58-$AC$58-$AD$58),2)</f>
        <v>0</v>
      </c>
      <c r="AF58">
        <f>$AJ$57</f>
        <v>0</v>
      </c>
      <c r="AG58">
        <f>ROUND(IF($AF$58&lt;=0,0,$AF$58*$AF$3/12),2)</f>
        <v>0</v>
      </c>
      <c r="AH58">
        <f>ROUND(IF($AF$58&lt;=0,0,MIN($AF$4,$AF$58+$AG$58)),2)</f>
        <v>0</v>
      </c>
      <c r="AI58">
        <f>ROUND(IF($AF$58&lt;=0,0,MIN(MAX(0,$AF$58+$AG$58-$AH$58),MAX(0,$F$58-$J$58-$O$58-$T$58-$Y$58-$AD$58))),2)</f>
        <v>0</v>
      </c>
      <c r="AJ58">
        <f>ROUND(MAX(0,$AF$58+$AG$58-$AH$58-$AI$58),2)</f>
        <v>0</v>
      </c>
      <c r="AK58">
        <f>$AO$57</f>
        <v>0</v>
      </c>
      <c r="AL58">
        <f>ROUND(IF($AK$58&lt;=0,0,$AK$58*$AK$3/12),2)</f>
        <v>0</v>
      </c>
      <c r="AM58">
        <f>ROUND(IF($AK$58&lt;=0,0,MIN($AK$4,$AK$58+$AL$58)),2)</f>
        <v>0</v>
      </c>
      <c r="AN58">
        <f>ROUND(IF($AK$58&lt;=0,0,MIN(MAX(0,$AK$58+$AL$58-$AM$58),MAX(0,$F$58-$J$58-$O$58-$T$58-$Y$58-$AD$58-$AI$58))),2)</f>
        <v>0</v>
      </c>
      <c r="AO58">
        <f>ROUND(MAX(0,$AK$58+$AL$58-$AM$58-$AN$58),2)</f>
        <v>0</v>
      </c>
      <c r="AP58">
        <f>$AT$57</f>
        <v>0</v>
      </c>
      <c r="AQ58">
        <f>ROUND(IF($AP$58&lt;=0,0,$AP$58*$AP$3/12),2)</f>
        <v>0</v>
      </c>
      <c r="AR58">
        <f>ROUND(IF($AP$58&lt;=0,0,MIN($AP$4,$AP$58+$AQ$58)),2)</f>
        <v>0</v>
      </c>
      <c r="AS58">
        <f>ROUND(IF($AP$58&lt;=0,0,MIN(MAX(0,$AP$58+$AQ$58-$AR$58),MAX(0,$F$58-$J$58-$O$58-$T$58-$Y$58-$AD$58-$AI$58-$AN$58))),2)</f>
        <v>0</v>
      </c>
      <c r="AT58">
        <f>ROUND(MAX(0,$AP$58+$AQ$58-$AR$58-$AS$58),2)</f>
        <v>0</v>
      </c>
      <c r="AU58">
        <f>$AY$57</f>
        <v>0</v>
      </c>
      <c r="AV58">
        <f>ROUND(IF($AU$58&lt;=0,0,$AU$58*$AU$3/12),2)</f>
        <v>0</v>
      </c>
      <c r="AW58">
        <f>ROUND(IF($AU$58&lt;=0,0,MIN($AU$4,$AU$58+$AV$58)),2)</f>
        <v>0</v>
      </c>
      <c r="AX58">
        <f>ROUND(IF($AU$58&lt;=0,0,MIN(MAX(0,$AU$58+$AV$58-$AW$58),MAX(0,$F$58-$J$58-$O$58-$T$58-$Y$58-$AD$58-$AI$58-$AN$58-$AS$58))),2)</f>
        <v>0</v>
      </c>
      <c r="AY58">
        <f>ROUND(MAX(0,$AU$58+$AV$58-$AW$58-$AX$58),2)</f>
        <v>0</v>
      </c>
      <c r="AZ58">
        <f>$BD$57</f>
        <v>0</v>
      </c>
      <c r="BA58">
        <f>ROUND(IF($AZ$58&lt;=0,0,$AZ$58*$AZ$3/12),2)</f>
        <v>0</v>
      </c>
      <c r="BB58">
        <f>ROUND(IF($AZ$58&lt;=0,0,MIN($AZ$4,$AZ$58+$BA$58)),2)</f>
        <v>0</v>
      </c>
      <c r="BC58">
        <f>ROUND(IF($AZ$58&lt;=0,0,MIN(MAX(0,$AZ$58+$BA$58-$BB$58),MAX(0,$F$58-$J$58-$O$58-$T$58-$Y$58-$AD$58-$AI$58-$AN$58-$AS$58-$AX$58))),2)</f>
        <v>0</v>
      </c>
      <c r="BD58">
        <f>ROUND(MAX(0,$AZ$58+$BA$58-$BB$58-$BC$58),2)</f>
        <v>0</v>
      </c>
    </row>
    <row r="59" spans="1:56">
      <c r="A59">
        <f>ROW()-7</f>
        <v>52</v>
      </c>
      <c r="B59">
        <f>EDATE(StartDate,A59-1)</f>
        <v>0</v>
      </c>
      <c r="C59">
        <f>ROUND(SUM($G$59,$L$59,$Q$59,$V$59,$AA$59,$AF$59,$AK$59,$AP$59,$AU$59,$AZ$59)-SUM($K$59,$P$59,$U$59,$Z$59,$AE$59,$AJ$59,$AO$59,$AT$59,$AY$59,$BD$59),2)</f>
        <v>0</v>
      </c>
      <c r="D59">
        <f>ROUND(SUM($H$59,$M$59,$R$59,$W$59,$AB$59,$AG$59,$AL$59,$AQ$59,$AV$59,$BA$59),2)</f>
        <v>0</v>
      </c>
      <c r="E59">
        <f>ROUND(SUM($K$59,$P$59,$U$59,$Z$59,$AE$59,$AJ$59,$AO$59,$AT$59,$AY$59,$BD$59),2)</f>
        <v>0</v>
      </c>
      <c r="F59">
        <f>ROUND(MAX(MonthlyBudget-SUM($I$59,$N$59,$S$59,$X$59,$AC$59,$AH$59,$AM$59,$AR$59,$AW$59,$BB$59),0),2)</f>
        <v>0</v>
      </c>
      <c r="G59">
        <f>$K$58</f>
        <v>0</v>
      </c>
      <c r="H59">
        <f>ROUND(IF($G$59&lt;=0,0,$G$59*$G$3/12),2)</f>
        <v>0</v>
      </c>
      <c r="I59">
        <f>ROUND(IF($G$59&lt;=0,0,MIN($G$4,$G$59+$H$59)),2)</f>
        <v>0</v>
      </c>
      <c r="J59">
        <f>ROUND(IF($G$59&lt;=0,0,MIN(MAX(0,$G$59+$H$59-$I$59),$F$59)),2)</f>
        <v>0</v>
      </c>
      <c r="K59">
        <f>ROUND(MAX(0,$G$59+$H$59-$I$59-$J$59),2)</f>
        <v>0</v>
      </c>
      <c r="L59">
        <f>$P$58</f>
        <v>0</v>
      </c>
      <c r="M59">
        <f>ROUND(IF($L$59&lt;=0,0,$L$59*$L$3/12),2)</f>
        <v>0</v>
      </c>
      <c r="N59">
        <f>ROUND(IF($L$59&lt;=0,0,MIN($L$4,$L$59+$M$59)),2)</f>
        <v>0</v>
      </c>
      <c r="O59">
        <f>ROUND(IF($L$59&lt;=0,0,MIN(MAX(0,$L$59+$M$59-$N$59),MAX(0,$F$59-$J$59))),2)</f>
        <v>0</v>
      </c>
      <c r="P59">
        <f>ROUND(MAX(0,$L$59+$M$59-$N$59-$O$59),2)</f>
        <v>0</v>
      </c>
      <c r="Q59">
        <f>$U$58</f>
        <v>0</v>
      </c>
      <c r="R59">
        <f>ROUND(IF($Q$59&lt;=0,0,$Q$59*$Q$3/12),2)</f>
        <v>0</v>
      </c>
      <c r="S59">
        <f>ROUND(IF($Q$59&lt;=0,0,MIN($Q$4,$Q$59+$R$59)),2)</f>
        <v>0</v>
      </c>
      <c r="T59">
        <f>ROUND(IF($Q$59&lt;=0,0,MIN(MAX(0,$Q$59+$R$59-$S$59),MAX(0,$F$59-$J$59-$O$59))),2)</f>
        <v>0</v>
      </c>
      <c r="U59">
        <f>ROUND(MAX(0,$Q$59+$R$59-$S$59-$T$59),2)</f>
        <v>0</v>
      </c>
      <c r="V59">
        <f>$Z$58</f>
        <v>0</v>
      </c>
      <c r="W59">
        <f>ROUND(IF($V$59&lt;=0,0,$V$59*$V$3/12),2)</f>
        <v>0</v>
      </c>
      <c r="X59">
        <f>ROUND(IF($V$59&lt;=0,0,MIN($V$4,$V$59+$W$59)),2)</f>
        <v>0</v>
      </c>
      <c r="Y59">
        <f>ROUND(IF($V$59&lt;=0,0,MIN(MAX(0,$V$59+$W$59-$X$59),MAX(0,$F$59-$J$59-$O$59-$T$59))),2)</f>
        <v>0</v>
      </c>
      <c r="Z59">
        <f>ROUND(MAX(0,$V$59+$W$59-$X$59-$Y$59),2)</f>
        <v>0</v>
      </c>
      <c r="AA59">
        <f>$AE$58</f>
        <v>0</v>
      </c>
      <c r="AB59">
        <f>ROUND(IF($AA$59&lt;=0,0,$AA$59*$AA$3/12),2)</f>
        <v>0</v>
      </c>
      <c r="AC59">
        <f>ROUND(IF($AA$59&lt;=0,0,MIN($AA$4,$AA$59+$AB$59)),2)</f>
        <v>0</v>
      </c>
      <c r="AD59">
        <f>ROUND(IF($AA$59&lt;=0,0,MIN(MAX(0,$AA$59+$AB$59-$AC$59),MAX(0,$F$59-$J$59-$O$59-$T$59-$Y$59))),2)</f>
        <v>0</v>
      </c>
      <c r="AE59">
        <f>ROUND(MAX(0,$AA$59+$AB$59-$AC$59-$AD$59),2)</f>
        <v>0</v>
      </c>
      <c r="AF59">
        <f>$AJ$58</f>
        <v>0</v>
      </c>
      <c r="AG59">
        <f>ROUND(IF($AF$59&lt;=0,0,$AF$59*$AF$3/12),2)</f>
        <v>0</v>
      </c>
      <c r="AH59">
        <f>ROUND(IF($AF$59&lt;=0,0,MIN($AF$4,$AF$59+$AG$59)),2)</f>
        <v>0</v>
      </c>
      <c r="AI59">
        <f>ROUND(IF($AF$59&lt;=0,0,MIN(MAX(0,$AF$59+$AG$59-$AH$59),MAX(0,$F$59-$J$59-$O$59-$T$59-$Y$59-$AD$59))),2)</f>
        <v>0</v>
      </c>
      <c r="AJ59">
        <f>ROUND(MAX(0,$AF$59+$AG$59-$AH$59-$AI$59),2)</f>
        <v>0</v>
      </c>
      <c r="AK59">
        <f>$AO$58</f>
        <v>0</v>
      </c>
      <c r="AL59">
        <f>ROUND(IF($AK$59&lt;=0,0,$AK$59*$AK$3/12),2)</f>
        <v>0</v>
      </c>
      <c r="AM59">
        <f>ROUND(IF($AK$59&lt;=0,0,MIN($AK$4,$AK$59+$AL$59)),2)</f>
        <v>0</v>
      </c>
      <c r="AN59">
        <f>ROUND(IF($AK$59&lt;=0,0,MIN(MAX(0,$AK$59+$AL$59-$AM$59),MAX(0,$F$59-$J$59-$O$59-$T$59-$Y$59-$AD$59-$AI$59))),2)</f>
        <v>0</v>
      </c>
      <c r="AO59">
        <f>ROUND(MAX(0,$AK$59+$AL$59-$AM$59-$AN$59),2)</f>
        <v>0</v>
      </c>
      <c r="AP59">
        <f>$AT$58</f>
        <v>0</v>
      </c>
      <c r="AQ59">
        <f>ROUND(IF($AP$59&lt;=0,0,$AP$59*$AP$3/12),2)</f>
        <v>0</v>
      </c>
      <c r="AR59">
        <f>ROUND(IF($AP$59&lt;=0,0,MIN($AP$4,$AP$59+$AQ$59)),2)</f>
        <v>0</v>
      </c>
      <c r="AS59">
        <f>ROUND(IF($AP$59&lt;=0,0,MIN(MAX(0,$AP$59+$AQ$59-$AR$59),MAX(0,$F$59-$J$59-$O$59-$T$59-$Y$59-$AD$59-$AI$59-$AN$59))),2)</f>
        <v>0</v>
      </c>
      <c r="AT59">
        <f>ROUND(MAX(0,$AP$59+$AQ$59-$AR$59-$AS$59),2)</f>
        <v>0</v>
      </c>
      <c r="AU59">
        <f>$AY$58</f>
        <v>0</v>
      </c>
      <c r="AV59">
        <f>ROUND(IF($AU$59&lt;=0,0,$AU$59*$AU$3/12),2)</f>
        <v>0</v>
      </c>
      <c r="AW59">
        <f>ROUND(IF($AU$59&lt;=0,0,MIN($AU$4,$AU$59+$AV$59)),2)</f>
        <v>0</v>
      </c>
      <c r="AX59">
        <f>ROUND(IF($AU$59&lt;=0,0,MIN(MAX(0,$AU$59+$AV$59-$AW$59),MAX(0,$F$59-$J$59-$O$59-$T$59-$Y$59-$AD$59-$AI$59-$AN$59-$AS$59))),2)</f>
        <v>0</v>
      </c>
      <c r="AY59">
        <f>ROUND(MAX(0,$AU$59+$AV$59-$AW$59-$AX$59),2)</f>
        <v>0</v>
      </c>
      <c r="AZ59">
        <f>$BD$58</f>
        <v>0</v>
      </c>
      <c r="BA59">
        <f>ROUND(IF($AZ$59&lt;=0,0,$AZ$59*$AZ$3/12),2)</f>
        <v>0</v>
      </c>
      <c r="BB59">
        <f>ROUND(IF($AZ$59&lt;=0,0,MIN($AZ$4,$AZ$59+$BA$59)),2)</f>
        <v>0</v>
      </c>
      <c r="BC59">
        <f>ROUND(IF($AZ$59&lt;=0,0,MIN(MAX(0,$AZ$59+$BA$59-$BB$59),MAX(0,$F$59-$J$59-$O$59-$T$59-$Y$59-$AD$59-$AI$59-$AN$59-$AS$59-$AX$59))),2)</f>
        <v>0</v>
      </c>
      <c r="BD59">
        <f>ROUND(MAX(0,$AZ$59+$BA$59-$BB$59-$BC$59),2)</f>
        <v>0</v>
      </c>
    </row>
    <row r="60" spans="1:56">
      <c r="A60">
        <f>ROW()-7</f>
        <v>53</v>
      </c>
      <c r="B60">
        <f>EDATE(StartDate,A60-1)</f>
        <v>0</v>
      </c>
      <c r="C60">
        <f>ROUND(SUM($G$60,$L$60,$Q$60,$V$60,$AA$60,$AF$60,$AK$60,$AP$60,$AU$60,$AZ$60)-SUM($K$60,$P$60,$U$60,$Z$60,$AE$60,$AJ$60,$AO$60,$AT$60,$AY$60,$BD$60),2)</f>
        <v>0</v>
      </c>
      <c r="D60">
        <f>ROUND(SUM($H$60,$M$60,$R$60,$W$60,$AB$60,$AG$60,$AL$60,$AQ$60,$AV$60,$BA$60),2)</f>
        <v>0</v>
      </c>
      <c r="E60">
        <f>ROUND(SUM($K$60,$P$60,$U$60,$Z$60,$AE$60,$AJ$60,$AO$60,$AT$60,$AY$60,$BD$60),2)</f>
        <v>0</v>
      </c>
      <c r="F60">
        <f>ROUND(MAX(MonthlyBudget-SUM($I$60,$N$60,$S$60,$X$60,$AC$60,$AH$60,$AM$60,$AR$60,$AW$60,$BB$60),0),2)</f>
        <v>0</v>
      </c>
      <c r="G60">
        <f>$K$59</f>
        <v>0</v>
      </c>
      <c r="H60">
        <f>ROUND(IF($G$60&lt;=0,0,$G$60*$G$3/12),2)</f>
        <v>0</v>
      </c>
      <c r="I60">
        <f>ROUND(IF($G$60&lt;=0,0,MIN($G$4,$G$60+$H$60)),2)</f>
        <v>0</v>
      </c>
      <c r="J60">
        <f>ROUND(IF($G$60&lt;=0,0,MIN(MAX(0,$G$60+$H$60-$I$60),$F$60)),2)</f>
        <v>0</v>
      </c>
      <c r="K60">
        <f>ROUND(MAX(0,$G$60+$H$60-$I$60-$J$60),2)</f>
        <v>0</v>
      </c>
      <c r="L60">
        <f>$P$59</f>
        <v>0</v>
      </c>
      <c r="M60">
        <f>ROUND(IF($L$60&lt;=0,0,$L$60*$L$3/12),2)</f>
        <v>0</v>
      </c>
      <c r="N60">
        <f>ROUND(IF($L$60&lt;=0,0,MIN($L$4,$L$60+$M$60)),2)</f>
        <v>0</v>
      </c>
      <c r="O60">
        <f>ROUND(IF($L$60&lt;=0,0,MIN(MAX(0,$L$60+$M$60-$N$60),MAX(0,$F$60-$J$60))),2)</f>
        <v>0</v>
      </c>
      <c r="P60">
        <f>ROUND(MAX(0,$L$60+$M$60-$N$60-$O$60),2)</f>
        <v>0</v>
      </c>
      <c r="Q60">
        <f>$U$59</f>
        <v>0</v>
      </c>
      <c r="R60">
        <f>ROUND(IF($Q$60&lt;=0,0,$Q$60*$Q$3/12),2)</f>
        <v>0</v>
      </c>
      <c r="S60">
        <f>ROUND(IF($Q$60&lt;=0,0,MIN($Q$4,$Q$60+$R$60)),2)</f>
        <v>0</v>
      </c>
      <c r="T60">
        <f>ROUND(IF($Q$60&lt;=0,0,MIN(MAX(0,$Q$60+$R$60-$S$60),MAX(0,$F$60-$J$60-$O$60))),2)</f>
        <v>0</v>
      </c>
      <c r="U60">
        <f>ROUND(MAX(0,$Q$60+$R$60-$S$60-$T$60),2)</f>
        <v>0</v>
      </c>
      <c r="V60">
        <f>$Z$59</f>
        <v>0</v>
      </c>
      <c r="W60">
        <f>ROUND(IF($V$60&lt;=0,0,$V$60*$V$3/12),2)</f>
        <v>0</v>
      </c>
      <c r="X60">
        <f>ROUND(IF($V$60&lt;=0,0,MIN($V$4,$V$60+$W$60)),2)</f>
        <v>0</v>
      </c>
      <c r="Y60">
        <f>ROUND(IF($V$60&lt;=0,0,MIN(MAX(0,$V$60+$W$60-$X$60),MAX(0,$F$60-$J$60-$O$60-$T$60))),2)</f>
        <v>0</v>
      </c>
      <c r="Z60">
        <f>ROUND(MAX(0,$V$60+$W$60-$X$60-$Y$60),2)</f>
        <v>0</v>
      </c>
      <c r="AA60">
        <f>$AE$59</f>
        <v>0</v>
      </c>
      <c r="AB60">
        <f>ROUND(IF($AA$60&lt;=0,0,$AA$60*$AA$3/12),2)</f>
        <v>0</v>
      </c>
      <c r="AC60">
        <f>ROUND(IF($AA$60&lt;=0,0,MIN($AA$4,$AA$60+$AB$60)),2)</f>
        <v>0</v>
      </c>
      <c r="AD60">
        <f>ROUND(IF($AA$60&lt;=0,0,MIN(MAX(0,$AA$60+$AB$60-$AC$60),MAX(0,$F$60-$J$60-$O$60-$T$60-$Y$60))),2)</f>
        <v>0</v>
      </c>
      <c r="AE60">
        <f>ROUND(MAX(0,$AA$60+$AB$60-$AC$60-$AD$60),2)</f>
        <v>0</v>
      </c>
      <c r="AF60">
        <f>$AJ$59</f>
        <v>0</v>
      </c>
      <c r="AG60">
        <f>ROUND(IF($AF$60&lt;=0,0,$AF$60*$AF$3/12),2)</f>
        <v>0</v>
      </c>
      <c r="AH60">
        <f>ROUND(IF($AF$60&lt;=0,0,MIN($AF$4,$AF$60+$AG$60)),2)</f>
        <v>0</v>
      </c>
      <c r="AI60">
        <f>ROUND(IF($AF$60&lt;=0,0,MIN(MAX(0,$AF$60+$AG$60-$AH$60),MAX(0,$F$60-$J$60-$O$60-$T$60-$Y$60-$AD$60))),2)</f>
        <v>0</v>
      </c>
      <c r="AJ60">
        <f>ROUND(MAX(0,$AF$60+$AG$60-$AH$60-$AI$60),2)</f>
        <v>0</v>
      </c>
      <c r="AK60">
        <f>$AO$59</f>
        <v>0</v>
      </c>
      <c r="AL60">
        <f>ROUND(IF($AK$60&lt;=0,0,$AK$60*$AK$3/12),2)</f>
        <v>0</v>
      </c>
      <c r="AM60">
        <f>ROUND(IF($AK$60&lt;=0,0,MIN($AK$4,$AK$60+$AL$60)),2)</f>
        <v>0</v>
      </c>
      <c r="AN60">
        <f>ROUND(IF($AK$60&lt;=0,0,MIN(MAX(0,$AK$60+$AL$60-$AM$60),MAX(0,$F$60-$J$60-$O$60-$T$60-$Y$60-$AD$60-$AI$60))),2)</f>
        <v>0</v>
      </c>
      <c r="AO60">
        <f>ROUND(MAX(0,$AK$60+$AL$60-$AM$60-$AN$60),2)</f>
        <v>0</v>
      </c>
      <c r="AP60">
        <f>$AT$59</f>
        <v>0</v>
      </c>
      <c r="AQ60">
        <f>ROUND(IF($AP$60&lt;=0,0,$AP$60*$AP$3/12),2)</f>
        <v>0</v>
      </c>
      <c r="AR60">
        <f>ROUND(IF($AP$60&lt;=0,0,MIN($AP$4,$AP$60+$AQ$60)),2)</f>
        <v>0</v>
      </c>
      <c r="AS60">
        <f>ROUND(IF($AP$60&lt;=0,0,MIN(MAX(0,$AP$60+$AQ$60-$AR$60),MAX(0,$F$60-$J$60-$O$60-$T$60-$Y$60-$AD$60-$AI$60-$AN$60))),2)</f>
        <v>0</v>
      </c>
      <c r="AT60">
        <f>ROUND(MAX(0,$AP$60+$AQ$60-$AR$60-$AS$60),2)</f>
        <v>0</v>
      </c>
      <c r="AU60">
        <f>$AY$59</f>
        <v>0</v>
      </c>
      <c r="AV60">
        <f>ROUND(IF($AU$60&lt;=0,0,$AU$60*$AU$3/12),2)</f>
        <v>0</v>
      </c>
      <c r="AW60">
        <f>ROUND(IF($AU$60&lt;=0,0,MIN($AU$4,$AU$60+$AV$60)),2)</f>
        <v>0</v>
      </c>
      <c r="AX60">
        <f>ROUND(IF($AU$60&lt;=0,0,MIN(MAX(0,$AU$60+$AV$60-$AW$60),MAX(0,$F$60-$J$60-$O$60-$T$60-$Y$60-$AD$60-$AI$60-$AN$60-$AS$60))),2)</f>
        <v>0</v>
      </c>
      <c r="AY60">
        <f>ROUND(MAX(0,$AU$60+$AV$60-$AW$60-$AX$60),2)</f>
        <v>0</v>
      </c>
      <c r="AZ60">
        <f>$BD$59</f>
        <v>0</v>
      </c>
      <c r="BA60">
        <f>ROUND(IF($AZ$60&lt;=0,0,$AZ$60*$AZ$3/12),2)</f>
        <v>0</v>
      </c>
      <c r="BB60">
        <f>ROUND(IF($AZ$60&lt;=0,0,MIN($AZ$4,$AZ$60+$BA$60)),2)</f>
        <v>0</v>
      </c>
      <c r="BC60">
        <f>ROUND(IF($AZ$60&lt;=0,0,MIN(MAX(0,$AZ$60+$BA$60-$BB$60),MAX(0,$F$60-$J$60-$O$60-$T$60-$Y$60-$AD$60-$AI$60-$AN$60-$AS$60-$AX$60))),2)</f>
        <v>0</v>
      </c>
      <c r="BD60">
        <f>ROUND(MAX(0,$AZ$60+$BA$60-$BB$60-$BC$60),2)</f>
        <v>0</v>
      </c>
    </row>
    <row r="61" spans="1:56">
      <c r="A61">
        <f>ROW()-7</f>
        <v>54</v>
      </c>
      <c r="B61">
        <f>EDATE(StartDate,A61-1)</f>
        <v>0</v>
      </c>
      <c r="C61">
        <f>ROUND(SUM($G$61,$L$61,$Q$61,$V$61,$AA$61,$AF$61,$AK$61,$AP$61,$AU$61,$AZ$61)-SUM($K$61,$P$61,$U$61,$Z$61,$AE$61,$AJ$61,$AO$61,$AT$61,$AY$61,$BD$61),2)</f>
        <v>0</v>
      </c>
      <c r="D61">
        <f>ROUND(SUM($H$61,$M$61,$R$61,$W$61,$AB$61,$AG$61,$AL$61,$AQ$61,$AV$61,$BA$61),2)</f>
        <v>0</v>
      </c>
      <c r="E61">
        <f>ROUND(SUM($K$61,$P$61,$U$61,$Z$61,$AE$61,$AJ$61,$AO$61,$AT$61,$AY$61,$BD$61),2)</f>
        <v>0</v>
      </c>
      <c r="F61">
        <f>ROUND(MAX(MonthlyBudget-SUM($I$61,$N$61,$S$61,$X$61,$AC$61,$AH$61,$AM$61,$AR$61,$AW$61,$BB$61),0),2)</f>
        <v>0</v>
      </c>
      <c r="G61">
        <f>$K$60</f>
        <v>0</v>
      </c>
      <c r="H61">
        <f>ROUND(IF($G$61&lt;=0,0,$G$61*$G$3/12),2)</f>
        <v>0</v>
      </c>
      <c r="I61">
        <f>ROUND(IF($G$61&lt;=0,0,MIN($G$4,$G$61+$H$61)),2)</f>
        <v>0</v>
      </c>
      <c r="J61">
        <f>ROUND(IF($G$61&lt;=0,0,MIN(MAX(0,$G$61+$H$61-$I$61),$F$61)),2)</f>
        <v>0</v>
      </c>
      <c r="K61">
        <f>ROUND(MAX(0,$G$61+$H$61-$I$61-$J$61),2)</f>
        <v>0</v>
      </c>
      <c r="L61">
        <f>$P$60</f>
        <v>0</v>
      </c>
      <c r="M61">
        <f>ROUND(IF($L$61&lt;=0,0,$L$61*$L$3/12),2)</f>
        <v>0</v>
      </c>
      <c r="N61">
        <f>ROUND(IF($L$61&lt;=0,0,MIN($L$4,$L$61+$M$61)),2)</f>
        <v>0</v>
      </c>
      <c r="O61">
        <f>ROUND(IF($L$61&lt;=0,0,MIN(MAX(0,$L$61+$M$61-$N$61),MAX(0,$F$61-$J$61))),2)</f>
        <v>0</v>
      </c>
      <c r="P61">
        <f>ROUND(MAX(0,$L$61+$M$61-$N$61-$O$61),2)</f>
        <v>0</v>
      </c>
      <c r="Q61">
        <f>$U$60</f>
        <v>0</v>
      </c>
      <c r="R61">
        <f>ROUND(IF($Q$61&lt;=0,0,$Q$61*$Q$3/12),2)</f>
        <v>0</v>
      </c>
      <c r="S61">
        <f>ROUND(IF($Q$61&lt;=0,0,MIN($Q$4,$Q$61+$R$61)),2)</f>
        <v>0</v>
      </c>
      <c r="T61">
        <f>ROUND(IF($Q$61&lt;=0,0,MIN(MAX(0,$Q$61+$R$61-$S$61),MAX(0,$F$61-$J$61-$O$61))),2)</f>
        <v>0</v>
      </c>
      <c r="U61">
        <f>ROUND(MAX(0,$Q$61+$R$61-$S$61-$T$61),2)</f>
        <v>0</v>
      </c>
      <c r="V61">
        <f>$Z$60</f>
        <v>0</v>
      </c>
      <c r="W61">
        <f>ROUND(IF($V$61&lt;=0,0,$V$61*$V$3/12),2)</f>
        <v>0</v>
      </c>
      <c r="X61">
        <f>ROUND(IF($V$61&lt;=0,0,MIN($V$4,$V$61+$W$61)),2)</f>
        <v>0</v>
      </c>
      <c r="Y61">
        <f>ROUND(IF($V$61&lt;=0,0,MIN(MAX(0,$V$61+$W$61-$X$61),MAX(0,$F$61-$J$61-$O$61-$T$61))),2)</f>
        <v>0</v>
      </c>
      <c r="Z61">
        <f>ROUND(MAX(0,$V$61+$W$61-$X$61-$Y$61),2)</f>
        <v>0</v>
      </c>
      <c r="AA61">
        <f>$AE$60</f>
        <v>0</v>
      </c>
      <c r="AB61">
        <f>ROUND(IF($AA$61&lt;=0,0,$AA$61*$AA$3/12),2)</f>
        <v>0</v>
      </c>
      <c r="AC61">
        <f>ROUND(IF($AA$61&lt;=0,0,MIN($AA$4,$AA$61+$AB$61)),2)</f>
        <v>0</v>
      </c>
      <c r="AD61">
        <f>ROUND(IF($AA$61&lt;=0,0,MIN(MAX(0,$AA$61+$AB$61-$AC$61),MAX(0,$F$61-$J$61-$O$61-$T$61-$Y$61))),2)</f>
        <v>0</v>
      </c>
      <c r="AE61">
        <f>ROUND(MAX(0,$AA$61+$AB$61-$AC$61-$AD$61),2)</f>
        <v>0</v>
      </c>
      <c r="AF61">
        <f>$AJ$60</f>
        <v>0</v>
      </c>
      <c r="AG61">
        <f>ROUND(IF($AF$61&lt;=0,0,$AF$61*$AF$3/12),2)</f>
        <v>0</v>
      </c>
      <c r="AH61">
        <f>ROUND(IF($AF$61&lt;=0,0,MIN($AF$4,$AF$61+$AG$61)),2)</f>
        <v>0</v>
      </c>
      <c r="AI61">
        <f>ROUND(IF($AF$61&lt;=0,0,MIN(MAX(0,$AF$61+$AG$61-$AH$61),MAX(0,$F$61-$J$61-$O$61-$T$61-$Y$61-$AD$61))),2)</f>
        <v>0</v>
      </c>
      <c r="AJ61">
        <f>ROUND(MAX(0,$AF$61+$AG$61-$AH$61-$AI$61),2)</f>
        <v>0</v>
      </c>
      <c r="AK61">
        <f>$AO$60</f>
        <v>0</v>
      </c>
      <c r="AL61">
        <f>ROUND(IF($AK$61&lt;=0,0,$AK$61*$AK$3/12),2)</f>
        <v>0</v>
      </c>
      <c r="AM61">
        <f>ROUND(IF($AK$61&lt;=0,0,MIN($AK$4,$AK$61+$AL$61)),2)</f>
        <v>0</v>
      </c>
      <c r="AN61">
        <f>ROUND(IF($AK$61&lt;=0,0,MIN(MAX(0,$AK$61+$AL$61-$AM$61),MAX(0,$F$61-$J$61-$O$61-$T$61-$Y$61-$AD$61-$AI$61))),2)</f>
        <v>0</v>
      </c>
      <c r="AO61">
        <f>ROUND(MAX(0,$AK$61+$AL$61-$AM$61-$AN$61),2)</f>
        <v>0</v>
      </c>
      <c r="AP61">
        <f>$AT$60</f>
        <v>0</v>
      </c>
      <c r="AQ61">
        <f>ROUND(IF($AP$61&lt;=0,0,$AP$61*$AP$3/12),2)</f>
        <v>0</v>
      </c>
      <c r="AR61">
        <f>ROUND(IF($AP$61&lt;=0,0,MIN($AP$4,$AP$61+$AQ$61)),2)</f>
        <v>0</v>
      </c>
      <c r="AS61">
        <f>ROUND(IF($AP$61&lt;=0,0,MIN(MAX(0,$AP$61+$AQ$61-$AR$61),MAX(0,$F$61-$J$61-$O$61-$T$61-$Y$61-$AD$61-$AI$61-$AN$61))),2)</f>
        <v>0</v>
      </c>
      <c r="AT61">
        <f>ROUND(MAX(0,$AP$61+$AQ$61-$AR$61-$AS$61),2)</f>
        <v>0</v>
      </c>
      <c r="AU61">
        <f>$AY$60</f>
        <v>0</v>
      </c>
      <c r="AV61">
        <f>ROUND(IF($AU$61&lt;=0,0,$AU$61*$AU$3/12),2)</f>
        <v>0</v>
      </c>
      <c r="AW61">
        <f>ROUND(IF($AU$61&lt;=0,0,MIN($AU$4,$AU$61+$AV$61)),2)</f>
        <v>0</v>
      </c>
      <c r="AX61">
        <f>ROUND(IF($AU$61&lt;=0,0,MIN(MAX(0,$AU$61+$AV$61-$AW$61),MAX(0,$F$61-$J$61-$O$61-$T$61-$Y$61-$AD$61-$AI$61-$AN$61-$AS$61))),2)</f>
        <v>0</v>
      </c>
      <c r="AY61">
        <f>ROUND(MAX(0,$AU$61+$AV$61-$AW$61-$AX$61),2)</f>
        <v>0</v>
      </c>
      <c r="AZ61">
        <f>$BD$60</f>
        <v>0</v>
      </c>
      <c r="BA61">
        <f>ROUND(IF($AZ$61&lt;=0,0,$AZ$61*$AZ$3/12),2)</f>
        <v>0</v>
      </c>
      <c r="BB61">
        <f>ROUND(IF($AZ$61&lt;=0,0,MIN($AZ$4,$AZ$61+$BA$61)),2)</f>
        <v>0</v>
      </c>
      <c r="BC61">
        <f>ROUND(IF($AZ$61&lt;=0,0,MIN(MAX(0,$AZ$61+$BA$61-$BB$61),MAX(0,$F$61-$J$61-$O$61-$T$61-$Y$61-$AD$61-$AI$61-$AN$61-$AS$61-$AX$61))),2)</f>
        <v>0</v>
      </c>
      <c r="BD61">
        <f>ROUND(MAX(0,$AZ$61+$BA$61-$BB$61-$BC$61),2)</f>
        <v>0</v>
      </c>
    </row>
    <row r="62" spans="1:56">
      <c r="A62">
        <f>ROW()-7</f>
        <v>55</v>
      </c>
      <c r="B62">
        <f>EDATE(StartDate,A62-1)</f>
        <v>0</v>
      </c>
      <c r="C62">
        <f>ROUND(SUM($G$62,$L$62,$Q$62,$V$62,$AA$62,$AF$62,$AK$62,$AP$62,$AU$62,$AZ$62)-SUM($K$62,$P$62,$U$62,$Z$62,$AE$62,$AJ$62,$AO$62,$AT$62,$AY$62,$BD$62),2)</f>
        <v>0</v>
      </c>
      <c r="D62">
        <f>ROUND(SUM($H$62,$M$62,$R$62,$W$62,$AB$62,$AG$62,$AL$62,$AQ$62,$AV$62,$BA$62),2)</f>
        <v>0</v>
      </c>
      <c r="E62">
        <f>ROUND(SUM($K$62,$P$62,$U$62,$Z$62,$AE$62,$AJ$62,$AO$62,$AT$62,$AY$62,$BD$62),2)</f>
        <v>0</v>
      </c>
      <c r="F62">
        <f>ROUND(MAX(MonthlyBudget-SUM($I$62,$N$62,$S$62,$X$62,$AC$62,$AH$62,$AM$62,$AR$62,$AW$62,$BB$62),0),2)</f>
        <v>0</v>
      </c>
      <c r="G62">
        <f>$K$61</f>
        <v>0</v>
      </c>
      <c r="H62">
        <f>ROUND(IF($G$62&lt;=0,0,$G$62*$G$3/12),2)</f>
        <v>0</v>
      </c>
      <c r="I62">
        <f>ROUND(IF($G$62&lt;=0,0,MIN($G$4,$G$62+$H$62)),2)</f>
        <v>0</v>
      </c>
      <c r="J62">
        <f>ROUND(IF($G$62&lt;=0,0,MIN(MAX(0,$G$62+$H$62-$I$62),$F$62)),2)</f>
        <v>0</v>
      </c>
      <c r="K62">
        <f>ROUND(MAX(0,$G$62+$H$62-$I$62-$J$62),2)</f>
        <v>0</v>
      </c>
      <c r="L62">
        <f>$P$61</f>
        <v>0</v>
      </c>
      <c r="M62">
        <f>ROUND(IF($L$62&lt;=0,0,$L$62*$L$3/12),2)</f>
        <v>0</v>
      </c>
      <c r="N62">
        <f>ROUND(IF($L$62&lt;=0,0,MIN($L$4,$L$62+$M$62)),2)</f>
        <v>0</v>
      </c>
      <c r="O62">
        <f>ROUND(IF($L$62&lt;=0,0,MIN(MAX(0,$L$62+$M$62-$N$62),MAX(0,$F$62-$J$62))),2)</f>
        <v>0</v>
      </c>
      <c r="P62">
        <f>ROUND(MAX(0,$L$62+$M$62-$N$62-$O$62),2)</f>
        <v>0</v>
      </c>
      <c r="Q62">
        <f>$U$61</f>
        <v>0</v>
      </c>
      <c r="R62">
        <f>ROUND(IF($Q$62&lt;=0,0,$Q$62*$Q$3/12),2)</f>
        <v>0</v>
      </c>
      <c r="S62">
        <f>ROUND(IF($Q$62&lt;=0,0,MIN($Q$4,$Q$62+$R$62)),2)</f>
        <v>0</v>
      </c>
      <c r="T62">
        <f>ROUND(IF($Q$62&lt;=0,0,MIN(MAX(0,$Q$62+$R$62-$S$62),MAX(0,$F$62-$J$62-$O$62))),2)</f>
        <v>0</v>
      </c>
      <c r="U62">
        <f>ROUND(MAX(0,$Q$62+$R$62-$S$62-$T$62),2)</f>
        <v>0</v>
      </c>
      <c r="V62">
        <f>$Z$61</f>
        <v>0</v>
      </c>
      <c r="W62">
        <f>ROUND(IF($V$62&lt;=0,0,$V$62*$V$3/12),2)</f>
        <v>0</v>
      </c>
      <c r="X62">
        <f>ROUND(IF($V$62&lt;=0,0,MIN($V$4,$V$62+$W$62)),2)</f>
        <v>0</v>
      </c>
      <c r="Y62">
        <f>ROUND(IF($V$62&lt;=0,0,MIN(MAX(0,$V$62+$W$62-$X$62),MAX(0,$F$62-$J$62-$O$62-$T$62))),2)</f>
        <v>0</v>
      </c>
      <c r="Z62">
        <f>ROUND(MAX(0,$V$62+$W$62-$X$62-$Y$62),2)</f>
        <v>0</v>
      </c>
      <c r="AA62">
        <f>$AE$61</f>
        <v>0</v>
      </c>
      <c r="AB62">
        <f>ROUND(IF($AA$62&lt;=0,0,$AA$62*$AA$3/12),2)</f>
        <v>0</v>
      </c>
      <c r="AC62">
        <f>ROUND(IF($AA$62&lt;=0,0,MIN($AA$4,$AA$62+$AB$62)),2)</f>
        <v>0</v>
      </c>
      <c r="AD62">
        <f>ROUND(IF($AA$62&lt;=0,0,MIN(MAX(0,$AA$62+$AB$62-$AC$62),MAX(0,$F$62-$J$62-$O$62-$T$62-$Y$62))),2)</f>
        <v>0</v>
      </c>
      <c r="AE62">
        <f>ROUND(MAX(0,$AA$62+$AB$62-$AC$62-$AD$62),2)</f>
        <v>0</v>
      </c>
      <c r="AF62">
        <f>$AJ$61</f>
        <v>0</v>
      </c>
      <c r="AG62">
        <f>ROUND(IF($AF$62&lt;=0,0,$AF$62*$AF$3/12),2)</f>
        <v>0</v>
      </c>
      <c r="AH62">
        <f>ROUND(IF($AF$62&lt;=0,0,MIN($AF$4,$AF$62+$AG$62)),2)</f>
        <v>0</v>
      </c>
      <c r="AI62">
        <f>ROUND(IF($AF$62&lt;=0,0,MIN(MAX(0,$AF$62+$AG$62-$AH$62),MAX(0,$F$62-$J$62-$O$62-$T$62-$Y$62-$AD$62))),2)</f>
        <v>0</v>
      </c>
      <c r="AJ62">
        <f>ROUND(MAX(0,$AF$62+$AG$62-$AH$62-$AI$62),2)</f>
        <v>0</v>
      </c>
      <c r="AK62">
        <f>$AO$61</f>
        <v>0</v>
      </c>
      <c r="AL62">
        <f>ROUND(IF($AK$62&lt;=0,0,$AK$62*$AK$3/12),2)</f>
        <v>0</v>
      </c>
      <c r="AM62">
        <f>ROUND(IF($AK$62&lt;=0,0,MIN($AK$4,$AK$62+$AL$62)),2)</f>
        <v>0</v>
      </c>
      <c r="AN62">
        <f>ROUND(IF($AK$62&lt;=0,0,MIN(MAX(0,$AK$62+$AL$62-$AM$62),MAX(0,$F$62-$J$62-$O$62-$T$62-$Y$62-$AD$62-$AI$62))),2)</f>
        <v>0</v>
      </c>
      <c r="AO62">
        <f>ROUND(MAX(0,$AK$62+$AL$62-$AM$62-$AN$62),2)</f>
        <v>0</v>
      </c>
      <c r="AP62">
        <f>$AT$61</f>
        <v>0</v>
      </c>
      <c r="AQ62">
        <f>ROUND(IF($AP$62&lt;=0,0,$AP$62*$AP$3/12),2)</f>
        <v>0</v>
      </c>
      <c r="AR62">
        <f>ROUND(IF($AP$62&lt;=0,0,MIN($AP$4,$AP$62+$AQ$62)),2)</f>
        <v>0</v>
      </c>
      <c r="AS62">
        <f>ROUND(IF($AP$62&lt;=0,0,MIN(MAX(0,$AP$62+$AQ$62-$AR$62),MAX(0,$F$62-$J$62-$O$62-$T$62-$Y$62-$AD$62-$AI$62-$AN$62))),2)</f>
        <v>0</v>
      </c>
      <c r="AT62">
        <f>ROUND(MAX(0,$AP$62+$AQ$62-$AR$62-$AS$62),2)</f>
        <v>0</v>
      </c>
      <c r="AU62">
        <f>$AY$61</f>
        <v>0</v>
      </c>
      <c r="AV62">
        <f>ROUND(IF($AU$62&lt;=0,0,$AU$62*$AU$3/12),2)</f>
        <v>0</v>
      </c>
      <c r="AW62">
        <f>ROUND(IF($AU$62&lt;=0,0,MIN($AU$4,$AU$62+$AV$62)),2)</f>
        <v>0</v>
      </c>
      <c r="AX62">
        <f>ROUND(IF($AU$62&lt;=0,0,MIN(MAX(0,$AU$62+$AV$62-$AW$62),MAX(0,$F$62-$J$62-$O$62-$T$62-$Y$62-$AD$62-$AI$62-$AN$62-$AS$62))),2)</f>
        <v>0</v>
      </c>
      <c r="AY62">
        <f>ROUND(MAX(0,$AU$62+$AV$62-$AW$62-$AX$62),2)</f>
        <v>0</v>
      </c>
      <c r="AZ62">
        <f>$BD$61</f>
        <v>0</v>
      </c>
      <c r="BA62">
        <f>ROUND(IF($AZ$62&lt;=0,0,$AZ$62*$AZ$3/12),2)</f>
        <v>0</v>
      </c>
      <c r="BB62">
        <f>ROUND(IF($AZ$62&lt;=0,0,MIN($AZ$4,$AZ$62+$BA$62)),2)</f>
        <v>0</v>
      </c>
      <c r="BC62">
        <f>ROUND(IF($AZ$62&lt;=0,0,MIN(MAX(0,$AZ$62+$BA$62-$BB$62),MAX(0,$F$62-$J$62-$O$62-$T$62-$Y$62-$AD$62-$AI$62-$AN$62-$AS$62-$AX$62))),2)</f>
        <v>0</v>
      </c>
      <c r="BD62">
        <f>ROUND(MAX(0,$AZ$62+$BA$62-$BB$62-$BC$62),2)</f>
        <v>0</v>
      </c>
    </row>
    <row r="63" spans="1:56">
      <c r="A63">
        <f>ROW()-7</f>
        <v>56</v>
      </c>
      <c r="B63">
        <f>EDATE(StartDate,A63-1)</f>
        <v>0</v>
      </c>
      <c r="C63">
        <f>ROUND(SUM($G$63,$L$63,$Q$63,$V$63,$AA$63,$AF$63,$AK$63,$AP$63,$AU$63,$AZ$63)-SUM($K$63,$P$63,$U$63,$Z$63,$AE$63,$AJ$63,$AO$63,$AT$63,$AY$63,$BD$63),2)</f>
        <v>0</v>
      </c>
      <c r="D63">
        <f>ROUND(SUM($H$63,$M$63,$R$63,$W$63,$AB$63,$AG$63,$AL$63,$AQ$63,$AV$63,$BA$63),2)</f>
        <v>0</v>
      </c>
      <c r="E63">
        <f>ROUND(SUM($K$63,$P$63,$U$63,$Z$63,$AE$63,$AJ$63,$AO$63,$AT$63,$AY$63,$BD$63),2)</f>
        <v>0</v>
      </c>
      <c r="F63">
        <f>ROUND(MAX(MonthlyBudget-SUM($I$63,$N$63,$S$63,$X$63,$AC$63,$AH$63,$AM$63,$AR$63,$AW$63,$BB$63),0),2)</f>
        <v>0</v>
      </c>
      <c r="G63">
        <f>$K$62</f>
        <v>0</v>
      </c>
      <c r="H63">
        <f>ROUND(IF($G$63&lt;=0,0,$G$63*$G$3/12),2)</f>
        <v>0</v>
      </c>
      <c r="I63">
        <f>ROUND(IF($G$63&lt;=0,0,MIN($G$4,$G$63+$H$63)),2)</f>
        <v>0</v>
      </c>
      <c r="J63">
        <f>ROUND(IF($G$63&lt;=0,0,MIN(MAX(0,$G$63+$H$63-$I$63),$F$63)),2)</f>
        <v>0</v>
      </c>
      <c r="K63">
        <f>ROUND(MAX(0,$G$63+$H$63-$I$63-$J$63),2)</f>
        <v>0</v>
      </c>
      <c r="L63">
        <f>$P$62</f>
        <v>0</v>
      </c>
      <c r="M63">
        <f>ROUND(IF($L$63&lt;=0,0,$L$63*$L$3/12),2)</f>
        <v>0</v>
      </c>
      <c r="N63">
        <f>ROUND(IF($L$63&lt;=0,0,MIN($L$4,$L$63+$M$63)),2)</f>
        <v>0</v>
      </c>
      <c r="O63">
        <f>ROUND(IF($L$63&lt;=0,0,MIN(MAX(0,$L$63+$M$63-$N$63),MAX(0,$F$63-$J$63))),2)</f>
        <v>0</v>
      </c>
      <c r="P63">
        <f>ROUND(MAX(0,$L$63+$M$63-$N$63-$O$63),2)</f>
        <v>0</v>
      </c>
      <c r="Q63">
        <f>$U$62</f>
        <v>0</v>
      </c>
      <c r="R63">
        <f>ROUND(IF($Q$63&lt;=0,0,$Q$63*$Q$3/12),2)</f>
        <v>0</v>
      </c>
      <c r="S63">
        <f>ROUND(IF($Q$63&lt;=0,0,MIN($Q$4,$Q$63+$R$63)),2)</f>
        <v>0</v>
      </c>
      <c r="T63">
        <f>ROUND(IF($Q$63&lt;=0,0,MIN(MAX(0,$Q$63+$R$63-$S$63),MAX(0,$F$63-$J$63-$O$63))),2)</f>
        <v>0</v>
      </c>
      <c r="U63">
        <f>ROUND(MAX(0,$Q$63+$R$63-$S$63-$T$63),2)</f>
        <v>0</v>
      </c>
      <c r="V63">
        <f>$Z$62</f>
        <v>0</v>
      </c>
      <c r="W63">
        <f>ROUND(IF($V$63&lt;=0,0,$V$63*$V$3/12),2)</f>
        <v>0</v>
      </c>
      <c r="X63">
        <f>ROUND(IF($V$63&lt;=0,0,MIN($V$4,$V$63+$W$63)),2)</f>
        <v>0</v>
      </c>
      <c r="Y63">
        <f>ROUND(IF($V$63&lt;=0,0,MIN(MAX(0,$V$63+$W$63-$X$63),MAX(0,$F$63-$J$63-$O$63-$T$63))),2)</f>
        <v>0</v>
      </c>
      <c r="Z63">
        <f>ROUND(MAX(0,$V$63+$W$63-$X$63-$Y$63),2)</f>
        <v>0</v>
      </c>
      <c r="AA63">
        <f>$AE$62</f>
        <v>0</v>
      </c>
      <c r="AB63">
        <f>ROUND(IF($AA$63&lt;=0,0,$AA$63*$AA$3/12),2)</f>
        <v>0</v>
      </c>
      <c r="AC63">
        <f>ROUND(IF($AA$63&lt;=0,0,MIN($AA$4,$AA$63+$AB$63)),2)</f>
        <v>0</v>
      </c>
      <c r="AD63">
        <f>ROUND(IF($AA$63&lt;=0,0,MIN(MAX(0,$AA$63+$AB$63-$AC$63),MAX(0,$F$63-$J$63-$O$63-$T$63-$Y$63))),2)</f>
        <v>0</v>
      </c>
      <c r="AE63">
        <f>ROUND(MAX(0,$AA$63+$AB$63-$AC$63-$AD$63),2)</f>
        <v>0</v>
      </c>
      <c r="AF63">
        <f>$AJ$62</f>
        <v>0</v>
      </c>
      <c r="AG63">
        <f>ROUND(IF($AF$63&lt;=0,0,$AF$63*$AF$3/12),2)</f>
        <v>0</v>
      </c>
      <c r="AH63">
        <f>ROUND(IF($AF$63&lt;=0,0,MIN($AF$4,$AF$63+$AG$63)),2)</f>
        <v>0</v>
      </c>
      <c r="AI63">
        <f>ROUND(IF($AF$63&lt;=0,0,MIN(MAX(0,$AF$63+$AG$63-$AH$63),MAX(0,$F$63-$J$63-$O$63-$T$63-$Y$63-$AD$63))),2)</f>
        <v>0</v>
      </c>
      <c r="AJ63">
        <f>ROUND(MAX(0,$AF$63+$AG$63-$AH$63-$AI$63),2)</f>
        <v>0</v>
      </c>
      <c r="AK63">
        <f>$AO$62</f>
        <v>0</v>
      </c>
      <c r="AL63">
        <f>ROUND(IF($AK$63&lt;=0,0,$AK$63*$AK$3/12),2)</f>
        <v>0</v>
      </c>
      <c r="AM63">
        <f>ROUND(IF($AK$63&lt;=0,0,MIN($AK$4,$AK$63+$AL$63)),2)</f>
        <v>0</v>
      </c>
      <c r="AN63">
        <f>ROUND(IF($AK$63&lt;=0,0,MIN(MAX(0,$AK$63+$AL$63-$AM$63),MAX(0,$F$63-$J$63-$O$63-$T$63-$Y$63-$AD$63-$AI$63))),2)</f>
        <v>0</v>
      </c>
      <c r="AO63">
        <f>ROUND(MAX(0,$AK$63+$AL$63-$AM$63-$AN$63),2)</f>
        <v>0</v>
      </c>
      <c r="AP63">
        <f>$AT$62</f>
        <v>0</v>
      </c>
      <c r="AQ63">
        <f>ROUND(IF($AP$63&lt;=0,0,$AP$63*$AP$3/12),2)</f>
        <v>0</v>
      </c>
      <c r="AR63">
        <f>ROUND(IF($AP$63&lt;=0,0,MIN($AP$4,$AP$63+$AQ$63)),2)</f>
        <v>0</v>
      </c>
      <c r="AS63">
        <f>ROUND(IF($AP$63&lt;=0,0,MIN(MAX(0,$AP$63+$AQ$63-$AR$63),MAX(0,$F$63-$J$63-$O$63-$T$63-$Y$63-$AD$63-$AI$63-$AN$63))),2)</f>
        <v>0</v>
      </c>
      <c r="AT63">
        <f>ROUND(MAX(0,$AP$63+$AQ$63-$AR$63-$AS$63),2)</f>
        <v>0</v>
      </c>
      <c r="AU63">
        <f>$AY$62</f>
        <v>0</v>
      </c>
      <c r="AV63">
        <f>ROUND(IF($AU$63&lt;=0,0,$AU$63*$AU$3/12),2)</f>
        <v>0</v>
      </c>
      <c r="AW63">
        <f>ROUND(IF($AU$63&lt;=0,0,MIN($AU$4,$AU$63+$AV$63)),2)</f>
        <v>0</v>
      </c>
      <c r="AX63">
        <f>ROUND(IF($AU$63&lt;=0,0,MIN(MAX(0,$AU$63+$AV$63-$AW$63),MAX(0,$F$63-$J$63-$O$63-$T$63-$Y$63-$AD$63-$AI$63-$AN$63-$AS$63))),2)</f>
        <v>0</v>
      </c>
      <c r="AY63">
        <f>ROUND(MAX(0,$AU$63+$AV$63-$AW$63-$AX$63),2)</f>
        <v>0</v>
      </c>
      <c r="AZ63">
        <f>$BD$62</f>
        <v>0</v>
      </c>
      <c r="BA63">
        <f>ROUND(IF($AZ$63&lt;=0,0,$AZ$63*$AZ$3/12),2)</f>
        <v>0</v>
      </c>
      <c r="BB63">
        <f>ROUND(IF($AZ$63&lt;=0,0,MIN($AZ$4,$AZ$63+$BA$63)),2)</f>
        <v>0</v>
      </c>
      <c r="BC63">
        <f>ROUND(IF($AZ$63&lt;=0,0,MIN(MAX(0,$AZ$63+$BA$63-$BB$63),MAX(0,$F$63-$J$63-$O$63-$T$63-$Y$63-$AD$63-$AI$63-$AN$63-$AS$63-$AX$63))),2)</f>
        <v>0</v>
      </c>
      <c r="BD63">
        <f>ROUND(MAX(0,$AZ$63+$BA$63-$BB$63-$BC$63),2)</f>
        <v>0</v>
      </c>
    </row>
    <row r="64" spans="1:56">
      <c r="A64">
        <f>ROW()-7</f>
        <v>57</v>
      </c>
      <c r="B64">
        <f>EDATE(StartDate,A64-1)</f>
        <v>0</v>
      </c>
      <c r="C64">
        <f>ROUND(SUM($G$64,$L$64,$Q$64,$V$64,$AA$64,$AF$64,$AK$64,$AP$64,$AU$64,$AZ$64)-SUM($K$64,$P$64,$U$64,$Z$64,$AE$64,$AJ$64,$AO$64,$AT$64,$AY$64,$BD$64),2)</f>
        <v>0</v>
      </c>
      <c r="D64">
        <f>ROUND(SUM($H$64,$M$64,$R$64,$W$64,$AB$64,$AG$64,$AL$64,$AQ$64,$AV$64,$BA$64),2)</f>
        <v>0</v>
      </c>
      <c r="E64">
        <f>ROUND(SUM($K$64,$P$64,$U$64,$Z$64,$AE$64,$AJ$64,$AO$64,$AT$64,$AY$64,$BD$64),2)</f>
        <v>0</v>
      </c>
      <c r="F64">
        <f>ROUND(MAX(MonthlyBudget-SUM($I$64,$N$64,$S$64,$X$64,$AC$64,$AH$64,$AM$64,$AR$64,$AW$64,$BB$64),0),2)</f>
        <v>0</v>
      </c>
      <c r="G64">
        <f>$K$63</f>
        <v>0</v>
      </c>
      <c r="H64">
        <f>ROUND(IF($G$64&lt;=0,0,$G$64*$G$3/12),2)</f>
        <v>0</v>
      </c>
      <c r="I64">
        <f>ROUND(IF($G$64&lt;=0,0,MIN($G$4,$G$64+$H$64)),2)</f>
        <v>0</v>
      </c>
      <c r="J64">
        <f>ROUND(IF($G$64&lt;=0,0,MIN(MAX(0,$G$64+$H$64-$I$64),$F$64)),2)</f>
        <v>0</v>
      </c>
      <c r="K64">
        <f>ROUND(MAX(0,$G$64+$H$64-$I$64-$J$64),2)</f>
        <v>0</v>
      </c>
      <c r="L64">
        <f>$P$63</f>
        <v>0</v>
      </c>
      <c r="M64">
        <f>ROUND(IF($L$64&lt;=0,0,$L$64*$L$3/12),2)</f>
        <v>0</v>
      </c>
      <c r="N64">
        <f>ROUND(IF($L$64&lt;=0,0,MIN($L$4,$L$64+$M$64)),2)</f>
        <v>0</v>
      </c>
      <c r="O64">
        <f>ROUND(IF($L$64&lt;=0,0,MIN(MAX(0,$L$64+$M$64-$N$64),MAX(0,$F$64-$J$64))),2)</f>
        <v>0</v>
      </c>
      <c r="P64">
        <f>ROUND(MAX(0,$L$64+$M$64-$N$64-$O$64),2)</f>
        <v>0</v>
      </c>
      <c r="Q64">
        <f>$U$63</f>
        <v>0</v>
      </c>
      <c r="R64">
        <f>ROUND(IF($Q$64&lt;=0,0,$Q$64*$Q$3/12),2)</f>
        <v>0</v>
      </c>
      <c r="S64">
        <f>ROUND(IF($Q$64&lt;=0,0,MIN($Q$4,$Q$64+$R$64)),2)</f>
        <v>0</v>
      </c>
      <c r="T64">
        <f>ROUND(IF($Q$64&lt;=0,0,MIN(MAX(0,$Q$64+$R$64-$S$64),MAX(0,$F$64-$J$64-$O$64))),2)</f>
        <v>0</v>
      </c>
      <c r="U64">
        <f>ROUND(MAX(0,$Q$64+$R$64-$S$64-$T$64),2)</f>
        <v>0</v>
      </c>
      <c r="V64">
        <f>$Z$63</f>
        <v>0</v>
      </c>
      <c r="W64">
        <f>ROUND(IF($V$64&lt;=0,0,$V$64*$V$3/12),2)</f>
        <v>0</v>
      </c>
      <c r="X64">
        <f>ROUND(IF($V$64&lt;=0,0,MIN($V$4,$V$64+$W$64)),2)</f>
        <v>0</v>
      </c>
      <c r="Y64">
        <f>ROUND(IF($V$64&lt;=0,0,MIN(MAX(0,$V$64+$W$64-$X$64),MAX(0,$F$64-$J$64-$O$64-$T$64))),2)</f>
        <v>0</v>
      </c>
      <c r="Z64">
        <f>ROUND(MAX(0,$V$64+$W$64-$X$64-$Y$64),2)</f>
        <v>0</v>
      </c>
      <c r="AA64">
        <f>$AE$63</f>
        <v>0</v>
      </c>
      <c r="AB64">
        <f>ROUND(IF($AA$64&lt;=0,0,$AA$64*$AA$3/12),2)</f>
        <v>0</v>
      </c>
      <c r="AC64">
        <f>ROUND(IF($AA$64&lt;=0,0,MIN($AA$4,$AA$64+$AB$64)),2)</f>
        <v>0</v>
      </c>
      <c r="AD64">
        <f>ROUND(IF($AA$64&lt;=0,0,MIN(MAX(0,$AA$64+$AB$64-$AC$64),MAX(0,$F$64-$J$64-$O$64-$T$64-$Y$64))),2)</f>
        <v>0</v>
      </c>
      <c r="AE64">
        <f>ROUND(MAX(0,$AA$64+$AB$64-$AC$64-$AD$64),2)</f>
        <v>0</v>
      </c>
      <c r="AF64">
        <f>$AJ$63</f>
        <v>0</v>
      </c>
      <c r="AG64">
        <f>ROUND(IF($AF$64&lt;=0,0,$AF$64*$AF$3/12),2)</f>
        <v>0</v>
      </c>
      <c r="AH64">
        <f>ROUND(IF($AF$64&lt;=0,0,MIN($AF$4,$AF$64+$AG$64)),2)</f>
        <v>0</v>
      </c>
      <c r="AI64">
        <f>ROUND(IF($AF$64&lt;=0,0,MIN(MAX(0,$AF$64+$AG$64-$AH$64),MAX(0,$F$64-$J$64-$O$64-$T$64-$Y$64-$AD$64))),2)</f>
        <v>0</v>
      </c>
      <c r="AJ64">
        <f>ROUND(MAX(0,$AF$64+$AG$64-$AH$64-$AI$64),2)</f>
        <v>0</v>
      </c>
      <c r="AK64">
        <f>$AO$63</f>
        <v>0</v>
      </c>
      <c r="AL64">
        <f>ROUND(IF($AK$64&lt;=0,0,$AK$64*$AK$3/12),2)</f>
        <v>0</v>
      </c>
      <c r="AM64">
        <f>ROUND(IF($AK$64&lt;=0,0,MIN($AK$4,$AK$64+$AL$64)),2)</f>
        <v>0</v>
      </c>
      <c r="AN64">
        <f>ROUND(IF($AK$64&lt;=0,0,MIN(MAX(0,$AK$64+$AL$64-$AM$64),MAX(0,$F$64-$J$64-$O$64-$T$64-$Y$64-$AD$64-$AI$64))),2)</f>
        <v>0</v>
      </c>
      <c r="AO64">
        <f>ROUND(MAX(0,$AK$64+$AL$64-$AM$64-$AN$64),2)</f>
        <v>0</v>
      </c>
      <c r="AP64">
        <f>$AT$63</f>
        <v>0</v>
      </c>
      <c r="AQ64">
        <f>ROUND(IF($AP$64&lt;=0,0,$AP$64*$AP$3/12),2)</f>
        <v>0</v>
      </c>
      <c r="AR64">
        <f>ROUND(IF($AP$64&lt;=0,0,MIN($AP$4,$AP$64+$AQ$64)),2)</f>
        <v>0</v>
      </c>
      <c r="AS64">
        <f>ROUND(IF($AP$64&lt;=0,0,MIN(MAX(0,$AP$64+$AQ$64-$AR$64),MAX(0,$F$64-$J$64-$O$64-$T$64-$Y$64-$AD$64-$AI$64-$AN$64))),2)</f>
        <v>0</v>
      </c>
      <c r="AT64">
        <f>ROUND(MAX(0,$AP$64+$AQ$64-$AR$64-$AS$64),2)</f>
        <v>0</v>
      </c>
      <c r="AU64">
        <f>$AY$63</f>
        <v>0</v>
      </c>
      <c r="AV64">
        <f>ROUND(IF($AU$64&lt;=0,0,$AU$64*$AU$3/12),2)</f>
        <v>0</v>
      </c>
      <c r="AW64">
        <f>ROUND(IF($AU$64&lt;=0,0,MIN($AU$4,$AU$64+$AV$64)),2)</f>
        <v>0</v>
      </c>
      <c r="AX64">
        <f>ROUND(IF($AU$64&lt;=0,0,MIN(MAX(0,$AU$64+$AV$64-$AW$64),MAX(0,$F$64-$J$64-$O$64-$T$64-$Y$64-$AD$64-$AI$64-$AN$64-$AS$64))),2)</f>
        <v>0</v>
      </c>
      <c r="AY64">
        <f>ROUND(MAX(0,$AU$64+$AV$64-$AW$64-$AX$64),2)</f>
        <v>0</v>
      </c>
      <c r="AZ64">
        <f>$BD$63</f>
        <v>0</v>
      </c>
      <c r="BA64">
        <f>ROUND(IF($AZ$64&lt;=0,0,$AZ$64*$AZ$3/12),2)</f>
        <v>0</v>
      </c>
      <c r="BB64">
        <f>ROUND(IF($AZ$64&lt;=0,0,MIN($AZ$4,$AZ$64+$BA$64)),2)</f>
        <v>0</v>
      </c>
      <c r="BC64">
        <f>ROUND(IF($AZ$64&lt;=0,0,MIN(MAX(0,$AZ$64+$BA$64-$BB$64),MAX(0,$F$64-$J$64-$O$64-$T$64-$Y$64-$AD$64-$AI$64-$AN$64-$AS$64-$AX$64))),2)</f>
        <v>0</v>
      </c>
      <c r="BD64">
        <f>ROUND(MAX(0,$AZ$64+$BA$64-$BB$64-$BC$64),2)</f>
        <v>0</v>
      </c>
    </row>
    <row r="65" spans="1:56">
      <c r="A65">
        <f>ROW()-7</f>
        <v>58</v>
      </c>
      <c r="B65">
        <f>EDATE(StartDate,A65-1)</f>
        <v>0</v>
      </c>
      <c r="C65">
        <f>ROUND(SUM($G$65,$L$65,$Q$65,$V$65,$AA$65,$AF$65,$AK$65,$AP$65,$AU$65,$AZ$65)-SUM($K$65,$P$65,$U$65,$Z$65,$AE$65,$AJ$65,$AO$65,$AT$65,$AY$65,$BD$65),2)</f>
        <v>0</v>
      </c>
      <c r="D65">
        <f>ROUND(SUM($H$65,$M$65,$R$65,$W$65,$AB$65,$AG$65,$AL$65,$AQ$65,$AV$65,$BA$65),2)</f>
        <v>0</v>
      </c>
      <c r="E65">
        <f>ROUND(SUM($K$65,$P$65,$U$65,$Z$65,$AE$65,$AJ$65,$AO$65,$AT$65,$AY$65,$BD$65),2)</f>
        <v>0</v>
      </c>
      <c r="F65">
        <f>ROUND(MAX(MonthlyBudget-SUM($I$65,$N$65,$S$65,$X$65,$AC$65,$AH$65,$AM$65,$AR$65,$AW$65,$BB$65),0),2)</f>
        <v>0</v>
      </c>
      <c r="G65">
        <f>$K$64</f>
        <v>0</v>
      </c>
      <c r="H65">
        <f>ROUND(IF($G$65&lt;=0,0,$G$65*$G$3/12),2)</f>
        <v>0</v>
      </c>
      <c r="I65">
        <f>ROUND(IF($G$65&lt;=0,0,MIN($G$4,$G$65+$H$65)),2)</f>
        <v>0</v>
      </c>
      <c r="J65">
        <f>ROUND(IF($G$65&lt;=0,0,MIN(MAX(0,$G$65+$H$65-$I$65),$F$65)),2)</f>
        <v>0</v>
      </c>
      <c r="K65">
        <f>ROUND(MAX(0,$G$65+$H$65-$I$65-$J$65),2)</f>
        <v>0</v>
      </c>
      <c r="L65">
        <f>$P$64</f>
        <v>0</v>
      </c>
      <c r="M65">
        <f>ROUND(IF($L$65&lt;=0,0,$L$65*$L$3/12),2)</f>
        <v>0</v>
      </c>
      <c r="N65">
        <f>ROUND(IF($L$65&lt;=0,0,MIN($L$4,$L$65+$M$65)),2)</f>
        <v>0</v>
      </c>
      <c r="O65">
        <f>ROUND(IF($L$65&lt;=0,0,MIN(MAX(0,$L$65+$M$65-$N$65),MAX(0,$F$65-$J$65))),2)</f>
        <v>0</v>
      </c>
      <c r="P65">
        <f>ROUND(MAX(0,$L$65+$M$65-$N$65-$O$65),2)</f>
        <v>0</v>
      </c>
      <c r="Q65">
        <f>$U$64</f>
        <v>0</v>
      </c>
      <c r="R65">
        <f>ROUND(IF($Q$65&lt;=0,0,$Q$65*$Q$3/12),2)</f>
        <v>0</v>
      </c>
      <c r="S65">
        <f>ROUND(IF($Q$65&lt;=0,0,MIN($Q$4,$Q$65+$R$65)),2)</f>
        <v>0</v>
      </c>
      <c r="T65">
        <f>ROUND(IF($Q$65&lt;=0,0,MIN(MAX(0,$Q$65+$R$65-$S$65),MAX(0,$F$65-$J$65-$O$65))),2)</f>
        <v>0</v>
      </c>
      <c r="U65">
        <f>ROUND(MAX(0,$Q$65+$R$65-$S$65-$T$65),2)</f>
        <v>0</v>
      </c>
      <c r="V65">
        <f>$Z$64</f>
        <v>0</v>
      </c>
      <c r="W65">
        <f>ROUND(IF($V$65&lt;=0,0,$V$65*$V$3/12),2)</f>
        <v>0</v>
      </c>
      <c r="X65">
        <f>ROUND(IF($V$65&lt;=0,0,MIN($V$4,$V$65+$W$65)),2)</f>
        <v>0</v>
      </c>
      <c r="Y65">
        <f>ROUND(IF($V$65&lt;=0,0,MIN(MAX(0,$V$65+$W$65-$X$65),MAX(0,$F$65-$J$65-$O$65-$T$65))),2)</f>
        <v>0</v>
      </c>
      <c r="Z65">
        <f>ROUND(MAX(0,$V$65+$W$65-$X$65-$Y$65),2)</f>
        <v>0</v>
      </c>
      <c r="AA65">
        <f>$AE$64</f>
        <v>0</v>
      </c>
      <c r="AB65">
        <f>ROUND(IF($AA$65&lt;=0,0,$AA$65*$AA$3/12),2)</f>
        <v>0</v>
      </c>
      <c r="AC65">
        <f>ROUND(IF($AA$65&lt;=0,0,MIN($AA$4,$AA$65+$AB$65)),2)</f>
        <v>0</v>
      </c>
      <c r="AD65">
        <f>ROUND(IF($AA$65&lt;=0,0,MIN(MAX(0,$AA$65+$AB$65-$AC$65),MAX(0,$F$65-$J$65-$O$65-$T$65-$Y$65))),2)</f>
        <v>0</v>
      </c>
      <c r="AE65">
        <f>ROUND(MAX(0,$AA$65+$AB$65-$AC$65-$AD$65),2)</f>
        <v>0</v>
      </c>
      <c r="AF65">
        <f>$AJ$64</f>
        <v>0</v>
      </c>
      <c r="AG65">
        <f>ROUND(IF($AF$65&lt;=0,0,$AF$65*$AF$3/12),2)</f>
        <v>0</v>
      </c>
      <c r="AH65">
        <f>ROUND(IF($AF$65&lt;=0,0,MIN($AF$4,$AF$65+$AG$65)),2)</f>
        <v>0</v>
      </c>
      <c r="AI65">
        <f>ROUND(IF($AF$65&lt;=0,0,MIN(MAX(0,$AF$65+$AG$65-$AH$65),MAX(0,$F$65-$J$65-$O$65-$T$65-$Y$65-$AD$65))),2)</f>
        <v>0</v>
      </c>
      <c r="AJ65">
        <f>ROUND(MAX(0,$AF$65+$AG$65-$AH$65-$AI$65),2)</f>
        <v>0</v>
      </c>
      <c r="AK65">
        <f>$AO$64</f>
        <v>0</v>
      </c>
      <c r="AL65">
        <f>ROUND(IF($AK$65&lt;=0,0,$AK$65*$AK$3/12),2)</f>
        <v>0</v>
      </c>
      <c r="AM65">
        <f>ROUND(IF($AK$65&lt;=0,0,MIN($AK$4,$AK$65+$AL$65)),2)</f>
        <v>0</v>
      </c>
      <c r="AN65">
        <f>ROUND(IF($AK$65&lt;=0,0,MIN(MAX(0,$AK$65+$AL$65-$AM$65),MAX(0,$F$65-$J$65-$O$65-$T$65-$Y$65-$AD$65-$AI$65))),2)</f>
        <v>0</v>
      </c>
      <c r="AO65">
        <f>ROUND(MAX(0,$AK$65+$AL$65-$AM$65-$AN$65),2)</f>
        <v>0</v>
      </c>
      <c r="AP65">
        <f>$AT$64</f>
        <v>0</v>
      </c>
      <c r="AQ65">
        <f>ROUND(IF($AP$65&lt;=0,0,$AP$65*$AP$3/12),2)</f>
        <v>0</v>
      </c>
      <c r="AR65">
        <f>ROUND(IF($AP$65&lt;=0,0,MIN($AP$4,$AP$65+$AQ$65)),2)</f>
        <v>0</v>
      </c>
      <c r="AS65">
        <f>ROUND(IF($AP$65&lt;=0,0,MIN(MAX(0,$AP$65+$AQ$65-$AR$65),MAX(0,$F$65-$J$65-$O$65-$T$65-$Y$65-$AD$65-$AI$65-$AN$65))),2)</f>
        <v>0</v>
      </c>
      <c r="AT65">
        <f>ROUND(MAX(0,$AP$65+$AQ$65-$AR$65-$AS$65),2)</f>
        <v>0</v>
      </c>
      <c r="AU65">
        <f>$AY$64</f>
        <v>0</v>
      </c>
      <c r="AV65">
        <f>ROUND(IF($AU$65&lt;=0,0,$AU$65*$AU$3/12),2)</f>
        <v>0</v>
      </c>
      <c r="AW65">
        <f>ROUND(IF($AU$65&lt;=0,0,MIN($AU$4,$AU$65+$AV$65)),2)</f>
        <v>0</v>
      </c>
      <c r="AX65">
        <f>ROUND(IF($AU$65&lt;=0,0,MIN(MAX(0,$AU$65+$AV$65-$AW$65),MAX(0,$F$65-$J$65-$O$65-$T$65-$Y$65-$AD$65-$AI$65-$AN$65-$AS$65))),2)</f>
        <v>0</v>
      </c>
      <c r="AY65">
        <f>ROUND(MAX(0,$AU$65+$AV$65-$AW$65-$AX$65),2)</f>
        <v>0</v>
      </c>
      <c r="AZ65">
        <f>$BD$64</f>
        <v>0</v>
      </c>
      <c r="BA65">
        <f>ROUND(IF($AZ$65&lt;=0,0,$AZ$65*$AZ$3/12),2)</f>
        <v>0</v>
      </c>
      <c r="BB65">
        <f>ROUND(IF($AZ$65&lt;=0,0,MIN($AZ$4,$AZ$65+$BA$65)),2)</f>
        <v>0</v>
      </c>
      <c r="BC65">
        <f>ROUND(IF($AZ$65&lt;=0,0,MIN(MAX(0,$AZ$65+$BA$65-$BB$65),MAX(0,$F$65-$J$65-$O$65-$T$65-$Y$65-$AD$65-$AI$65-$AN$65-$AS$65-$AX$65))),2)</f>
        <v>0</v>
      </c>
      <c r="BD65">
        <f>ROUND(MAX(0,$AZ$65+$BA$65-$BB$65-$BC$65),2)</f>
        <v>0</v>
      </c>
    </row>
    <row r="66" spans="1:56">
      <c r="A66">
        <f>ROW()-7</f>
        <v>59</v>
      </c>
      <c r="B66">
        <f>EDATE(StartDate,A66-1)</f>
        <v>0</v>
      </c>
      <c r="C66">
        <f>ROUND(SUM($G$66,$L$66,$Q$66,$V$66,$AA$66,$AF$66,$AK$66,$AP$66,$AU$66,$AZ$66)-SUM($K$66,$P$66,$U$66,$Z$66,$AE$66,$AJ$66,$AO$66,$AT$66,$AY$66,$BD$66),2)</f>
        <v>0</v>
      </c>
      <c r="D66">
        <f>ROUND(SUM($H$66,$M$66,$R$66,$W$66,$AB$66,$AG$66,$AL$66,$AQ$66,$AV$66,$BA$66),2)</f>
        <v>0</v>
      </c>
      <c r="E66">
        <f>ROUND(SUM($K$66,$P$66,$U$66,$Z$66,$AE$66,$AJ$66,$AO$66,$AT$66,$AY$66,$BD$66),2)</f>
        <v>0</v>
      </c>
      <c r="F66">
        <f>ROUND(MAX(MonthlyBudget-SUM($I$66,$N$66,$S$66,$X$66,$AC$66,$AH$66,$AM$66,$AR$66,$AW$66,$BB$66),0),2)</f>
        <v>0</v>
      </c>
      <c r="G66">
        <f>$K$65</f>
        <v>0</v>
      </c>
      <c r="H66">
        <f>ROUND(IF($G$66&lt;=0,0,$G$66*$G$3/12),2)</f>
        <v>0</v>
      </c>
      <c r="I66">
        <f>ROUND(IF($G$66&lt;=0,0,MIN($G$4,$G$66+$H$66)),2)</f>
        <v>0</v>
      </c>
      <c r="J66">
        <f>ROUND(IF($G$66&lt;=0,0,MIN(MAX(0,$G$66+$H$66-$I$66),$F$66)),2)</f>
        <v>0</v>
      </c>
      <c r="K66">
        <f>ROUND(MAX(0,$G$66+$H$66-$I$66-$J$66),2)</f>
        <v>0</v>
      </c>
      <c r="L66">
        <f>$P$65</f>
        <v>0</v>
      </c>
      <c r="M66">
        <f>ROUND(IF($L$66&lt;=0,0,$L$66*$L$3/12),2)</f>
        <v>0</v>
      </c>
      <c r="N66">
        <f>ROUND(IF($L$66&lt;=0,0,MIN($L$4,$L$66+$M$66)),2)</f>
        <v>0</v>
      </c>
      <c r="O66">
        <f>ROUND(IF($L$66&lt;=0,0,MIN(MAX(0,$L$66+$M$66-$N$66),MAX(0,$F$66-$J$66))),2)</f>
        <v>0</v>
      </c>
      <c r="P66">
        <f>ROUND(MAX(0,$L$66+$M$66-$N$66-$O$66),2)</f>
        <v>0</v>
      </c>
      <c r="Q66">
        <f>$U$65</f>
        <v>0</v>
      </c>
      <c r="R66">
        <f>ROUND(IF($Q$66&lt;=0,0,$Q$66*$Q$3/12),2)</f>
        <v>0</v>
      </c>
      <c r="S66">
        <f>ROUND(IF($Q$66&lt;=0,0,MIN($Q$4,$Q$66+$R$66)),2)</f>
        <v>0</v>
      </c>
      <c r="T66">
        <f>ROUND(IF($Q$66&lt;=0,0,MIN(MAX(0,$Q$66+$R$66-$S$66),MAX(0,$F$66-$J$66-$O$66))),2)</f>
        <v>0</v>
      </c>
      <c r="U66">
        <f>ROUND(MAX(0,$Q$66+$R$66-$S$66-$T$66),2)</f>
        <v>0</v>
      </c>
      <c r="V66">
        <f>$Z$65</f>
        <v>0</v>
      </c>
      <c r="W66">
        <f>ROUND(IF($V$66&lt;=0,0,$V$66*$V$3/12),2)</f>
        <v>0</v>
      </c>
      <c r="X66">
        <f>ROUND(IF($V$66&lt;=0,0,MIN($V$4,$V$66+$W$66)),2)</f>
        <v>0</v>
      </c>
      <c r="Y66">
        <f>ROUND(IF($V$66&lt;=0,0,MIN(MAX(0,$V$66+$W$66-$X$66),MAX(0,$F$66-$J$66-$O$66-$T$66))),2)</f>
        <v>0</v>
      </c>
      <c r="Z66">
        <f>ROUND(MAX(0,$V$66+$W$66-$X$66-$Y$66),2)</f>
        <v>0</v>
      </c>
      <c r="AA66">
        <f>$AE$65</f>
        <v>0</v>
      </c>
      <c r="AB66">
        <f>ROUND(IF($AA$66&lt;=0,0,$AA$66*$AA$3/12),2)</f>
        <v>0</v>
      </c>
      <c r="AC66">
        <f>ROUND(IF($AA$66&lt;=0,0,MIN($AA$4,$AA$66+$AB$66)),2)</f>
        <v>0</v>
      </c>
      <c r="AD66">
        <f>ROUND(IF($AA$66&lt;=0,0,MIN(MAX(0,$AA$66+$AB$66-$AC$66),MAX(0,$F$66-$J$66-$O$66-$T$66-$Y$66))),2)</f>
        <v>0</v>
      </c>
      <c r="AE66">
        <f>ROUND(MAX(0,$AA$66+$AB$66-$AC$66-$AD$66),2)</f>
        <v>0</v>
      </c>
      <c r="AF66">
        <f>$AJ$65</f>
        <v>0</v>
      </c>
      <c r="AG66">
        <f>ROUND(IF($AF$66&lt;=0,0,$AF$66*$AF$3/12),2)</f>
        <v>0</v>
      </c>
      <c r="AH66">
        <f>ROUND(IF($AF$66&lt;=0,0,MIN($AF$4,$AF$66+$AG$66)),2)</f>
        <v>0</v>
      </c>
      <c r="AI66">
        <f>ROUND(IF($AF$66&lt;=0,0,MIN(MAX(0,$AF$66+$AG$66-$AH$66),MAX(0,$F$66-$J$66-$O$66-$T$66-$Y$66-$AD$66))),2)</f>
        <v>0</v>
      </c>
      <c r="AJ66">
        <f>ROUND(MAX(0,$AF$66+$AG$66-$AH$66-$AI$66),2)</f>
        <v>0</v>
      </c>
      <c r="AK66">
        <f>$AO$65</f>
        <v>0</v>
      </c>
      <c r="AL66">
        <f>ROUND(IF($AK$66&lt;=0,0,$AK$66*$AK$3/12),2)</f>
        <v>0</v>
      </c>
      <c r="AM66">
        <f>ROUND(IF($AK$66&lt;=0,0,MIN($AK$4,$AK$66+$AL$66)),2)</f>
        <v>0</v>
      </c>
      <c r="AN66">
        <f>ROUND(IF($AK$66&lt;=0,0,MIN(MAX(0,$AK$66+$AL$66-$AM$66),MAX(0,$F$66-$J$66-$O$66-$T$66-$Y$66-$AD$66-$AI$66))),2)</f>
        <v>0</v>
      </c>
      <c r="AO66">
        <f>ROUND(MAX(0,$AK$66+$AL$66-$AM$66-$AN$66),2)</f>
        <v>0</v>
      </c>
      <c r="AP66">
        <f>$AT$65</f>
        <v>0</v>
      </c>
      <c r="AQ66">
        <f>ROUND(IF($AP$66&lt;=0,0,$AP$66*$AP$3/12),2)</f>
        <v>0</v>
      </c>
      <c r="AR66">
        <f>ROUND(IF($AP$66&lt;=0,0,MIN($AP$4,$AP$66+$AQ$66)),2)</f>
        <v>0</v>
      </c>
      <c r="AS66">
        <f>ROUND(IF($AP$66&lt;=0,0,MIN(MAX(0,$AP$66+$AQ$66-$AR$66),MAX(0,$F$66-$J$66-$O$66-$T$66-$Y$66-$AD$66-$AI$66-$AN$66))),2)</f>
        <v>0</v>
      </c>
      <c r="AT66">
        <f>ROUND(MAX(0,$AP$66+$AQ$66-$AR$66-$AS$66),2)</f>
        <v>0</v>
      </c>
      <c r="AU66">
        <f>$AY$65</f>
        <v>0</v>
      </c>
      <c r="AV66">
        <f>ROUND(IF($AU$66&lt;=0,0,$AU$66*$AU$3/12),2)</f>
        <v>0</v>
      </c>
      <c r="AW66">
        <f>ROUND(IF($AU$66&lt;=0,0,MIN($AU$4,$AU$66+$AV$66)),2)</f>
        <v>0</v>
      </c>
      <c r="AX66">
        <f>ROUND(IF($AU$66&lt;=0,0,MIN(MAX(0,$AU$66+$AV$66-$AW$66),MAX(0,$F$66-$J$66-$O$66-$T$66-$Y$66-$AD$66-$AI$66-$AN$66-$AS$66))),2)</f>
        <v>0</v>
      </c>
      <c r="AY66">
        <f>ROUND(MAX(0,$AU$66+$AV$66-$AW$66-$AX$66),2)</f>
        <v>0</v>
      </c>
      <c r="AZ66">
        <f>$BD$65</f>
        <v>0</v>
      </c>
      <c r="BA66">
        <f>ROUND(IF($AZ$66&lt;=0,0,$AZ$66*$AZ$3/12),2)</f>
        <v>0</v>
      </c>
      <c r="BB66">
        <f>ROUND(IF($AZ$66&lt;=0,0,MIN($AZ$4,$AZ$66+$BA$66)),2)</f>
        <v>0</v>
      </c>
      <c r="BC66">
        <f>ROUND(IF($AZ$66&lt;=0,0,MIN(MAX(0,$AZ$66+$BA$66-$BB$66),MAX(0,$F$66-$J$66-$O$66-$T$66-$Y$66-$AD$66-$AI$66-$AN$66-$AS$66-$AX$66))),2)</f>
        <v>0</v>
      </c>
      <c r="BD66">
        <f>ROUND(MAX(0,$AZ$66+$BA$66-$BB$66-$BC$66),2)</f>
        <v>0</v>
      </c>
    </row>
    <row r="67" spans="1:56">
      <c r="A67">
        <f>ROW()-7</f>
        <v>60</v>
      </c>
      <c r="B67">
        <f>EDATE(StartDate,A67-1)</f>
        <v>0</v>
      </c>
      <c r="C67">
        <f>ROUND(SUM($G$67,$L$67,$Q$67,$V$67,$AA$67,$AF$67,$AK$67,$AP$67,$AU$67,$AZ$67)-SUM($K$67,$P$67,$U$67,$Z$67,$AE$67,$AJ$67,$AO$67,$AT$67,$AY$67,$BD$67),2)</f>
        <v>0</v>
      </c>
      <c r="D67">
        <f>ROUND(SUM($H$67,$M$67,$R$67,$W$67,$AB$67,$AG$67,$AL$67,$AQ$67,$AV$67,$BA$67),2)</f>
        <v>0</v>
      </c>
      <c r="E67">
        <f>ROUND(SUM($K$67,$P$67,$U$67,$Z$67,$AE$67,$AJ$67,$AO$67,$AT$67,$AY$67,$BD$67),2)</f>
        <v>0</v>
      </c>
      <c r="F67">
        <f>ROUND(MAX(MonthlyBudget-SUM($I$67,$N$67,$S$67,$X$67,$AC$67,$AH$67,$AM$67,$AR$67,$AW$67,$BB$67),0),2)</f>
        <v>0</v>
      </c>
      <c r="G67">
        <f>$K$66</f>
        <v>0</v>
      </c>
      <c r="H67">
        <f>ROUND(IF($G$67&lt;=0,0,$G$67*$G$3/12),2)</f>
        <v>0</v>
      </c>
      <c r="I67">
        <f>ROUND(IF($G$67&lt;=0,0,MIN($G$4,$G$67+$H$67)),2)</f>
        <v>0</v>
      </c>
      <c r="J67">
        <f>ROUND(IF($G$67&lt;=0,0,MIN(MAX(0,$G$67+$H$67-$I$67),$F$67)),2)</f>
        <v>0</v>
      </c>
      <c r="K67">
        <f>ROUND(MAX(0,$G$67+$H$67-$I$67-$J$67),2)</f>
        <v>0</v>
      </c>
      <c r="L67">
        <f>$P$66</f>
        <v>0</v>
      </c>
      <c r="M67">
        <f>ROUND(IF($L$67&lt;=0,0,$L$67*$L$3/12),2)</f>
        <v>0</v>
      </c>
      <c r="N67">
        <f>ROUND(IF($L$67&lt;=0,0,MIN($L$4,$L$67+$M$67)),2)</f>
        <v>0</v>
      </c>
      <c r="O67">
        <f>ROUND(IF($L$67&lt;=0,0,MIN(MAX(0,$L$67+$M$67-$N$67),MAX(0,$F$67-$J$67))),2)</f>
        <v>0</v>
      </c>
      <c r="P67">
        <f>ROUND(MAX(0,$L$67+$M$67-$N$67-$O$67),2)</f>
        <v>0</v>
      </c>
      <c r="Q67">
        <f>$U$66</f>
        <v>0</v>
      </c>
      <c r="R67">
        <f>ROUND(IF($Q$67&lt;=0,0,$Q$67*$Q$3/12),2)</f>
        <v>0</v>
      </c>
      <c r="S67">
        <f>ROUND(IF($Q$67&lt;=0,0,MIN($Q$4,$Q$67+$R$67)),2)</f>
        <v>0</v>
      </c>
      <c r="T67">
        <f>ROUND(IF($Q$67&lt;=0,0,MIN(MAX(0,$Q$67+$R$67-$S$67),MAX(0,$F$67-$J$67-$O$67))),2)</f>
        <v>0</v>
      </c>
      <c r="U67">
        <f>ROUND(MAX(0,$Q$67+$R$67-$S$67-$T$67),2)</f>
        <v>0</v>
      </c>
      <c r="V67">
        <f>$Z$66</f>
        <v>0</v>
      </c>
      <c r="W67">
        <f>ROUND(IF($V$67&lt;=0,0,$V$67*$V$3/12),2)</f>
        <v>0</v>
      </c>
      <c r="X67">
        <f>ROUND(IF($V$67&lt;=0,0,MIN($V$4,$V$67+$W$67)),2)</f>
        <v>0</v>
      </c>
      <c r="Y67">
        <f>ROUND(IF($V$67&lt;=0,0,MIN(MAX(0,$V$67+$W$67-$X$67),MAX(0,$F$67-$J$67-$O$67-$T$67))),2)</f>
        <v>0</v>
      </c>
      <c r="Z67">
        <f>ROUND(MAX(0,$V$67+$W$67-$X$67-$Y$67),2)</f>
        <v>0</v>
      </c>
      <c r="AA67">
        <f>$AE$66</f>
        <v>0</v>
      </c>
      <c r="AB67">
        <f>ROUND(IF($AA$67&lt;=0,0,$AA$67*$AA$3/12),2)</f>
        <v>0</v>
      </c>
      <c r="AC67">
        <f>ROUND(IF($AA$67&lt;=0,0,MIN($AA$4,$AA$67+$AB$67)),2)</f>
        <v>0</v>
      </c>
      <c r="AD67">
        <f>ROUND(IF($AA$67&lt;=0,0,MIN(MAX(0,$AA$67+$AB$67-$AC$67),MAX(0,$F$67-$J$67-$O$67-$T$67-$Y$67))),2)</f>
        <v>0</v>
      </c>
      <c r="AE67">
        <f>ROUND(MAX(0,$AA$67+$AB$67-$AC$67-$AD$67),2)</f>
        <v>0</v>
      </c>
      <c r="AF67">
        <f>$AJ$66</f>
        <v>0</v>
      </c>
      <c r="AG67">
        <f>ROUND(IF($AF$67&lt;=0,0,$AF$67*$AF$3/12),2)</f>
        <v>0</v>
      </c>
      <c r="AH67">
        <f>ROUND(IF($AF$67&lt;=0,0,MIN($AF$4,$AF$67+$AG$67)),2)</f>
        <v>0</v>
      </c>
      <c r="AI67">
        <f>ROUND(IF($AF$67&lt;=0,0,MIN(MAX(0,$AF$67+$AG$67-$AH$67),MAX(0,$F$67-$J$67-$O$67-$T$67-$Y$67-$AD$67))),2)</f>
        <v>0</v>
      </c>
      <c r="AJ67">
        <f>ROUND(MAX(0,$AF$67+$AG$67-$AH$67-$AI$67),2)</f>
        <v>0</v>
      </c>
      <c r="AK67">
        <f>$AO$66</f>
        <v>0</v>
      </c>
      <c r="AL67">
        <f>ROUND(IF($AK$67&lt;=0,0,$AK$67*$AK$3/12),2)</f>
        <v>0</v>
      </c>
      <c r="AM67">
        <f>ROUND(IF($AK$67&lt;=0,0,MIN($AK$4,$AK$67+$AL$67)),2)</f>
        <v>0</v>
      </c>
      <c r="AN67">
        <f>ROUND(IF($AK$67&lt;=0,0,MIN(MAX(0,$AK$67+$AL$67-$AM$67),MAX(0,$F$67-$J$67-$O$67-$T$67-$Y$67-$AD$67-$AI$67))),2)</f>
        <v>0</v>
      </c>
      <c r="AO67">
        <f>ROUND(MAX(0,$AK$67+$AL$67-$AM$67-$AN$67),2)</f>
        <v>0</v>
      </c>
      <c r="AP67">
        <f>$AT$66</f>
        <v>0</v>
      </c>
      <c r="AQ67">
        <f>ROUND(IF($AP$67&lt;=0,0,$AP$67*$AP$3/12),2)</f>
        <v>0</v>
      </c>
      <c r="AR67">
        <f>ROUND(IF($AP$67&lt;=0,0,MIN($AP$4,$AP$67+$AQ$67)),2)</f>
        <v>0</v>
      </c>
      <c r="AS67">
        <f>ROUND(IF($AP$67&lt;=0,0,MIN(MAX(0,$AP$67+$AQ$67-$AR$67),MAX(0,$F$67-$J$67-$O$67-$T$67-$Y$67-$AD$67-$AI$67-$AN$67))),2)</f>
        <v>0</v>
      </c>
      <c r="AT67">
        <f>ROUND(MAX(0,$AP$67+$AQ$67-$AR$67-$AS$67),2)</f>
        <v>0</v>
      </c>
      <c r="AU67">
        <f>$AY$66</f>
        <v>0</v>
      </c>
      <c r="AV67">
        <f>ROUND(IF($AU$67&lt;=0,0,$AU$67*$AU$3/12),2)</f>
        <v>0</v>
      </c>
      <c r="AW67">
        <f>ROUND(IF($AU$67&lt;=0,0,MIN($AU$4,$AU$67+$AV$67)),2)</f>
        <v>0</v>
      </c>
      <c r="AX67">
        <f>ROUND(IF($AU$67&lt;=0,0,MIN(MAX(0,$AU$67+$AV$67-$AW$67),MAX(0,$F$67-$J$67-$O$67-$T$67-$Y$67-$AD$67-$AI$67-$AN$67-$AS$67))),2)</f>
        <v>0</v>
      </c>
      <c r="AY67">
        <f>ROUND(MAX(0,$AU$67+$AV$67-$AW$67-$AX$67),2)</f>
        <v>0</v>
      </c>
      <c r="AZ67">
        <f>$BD$66</f>
        <v>0</v>
      </c>
      <c r="BA67">
        <f>ROUND(IF($AZ$67&lt;=0,0,$AZ$67*$AZ$3/12),2)</f>
        <v>0</v>
      </c>
      <c r="BB67">
        <f>ROUND(IF($AZ$67&lt;=0,0,MIN($AZ$4,$AZ$67+$BA$67)),2)</f>
        <v>0</v>
      </c>
      <c r="BC67">
        <f>ROUND(IF($AZ$67&lt;=0,0,MIN(MAX(0,$AZ$67+$BA$67-$BB$67),MAX(0,$F$67-$J$67-$O$67-$T$67-$Y$67-$AD$67-$AI$67-$AN$67-$AS$67-$AX$67))),2)</f>
        <v>0</v>
      </c>
      <c r="BD67">
        <f>ROUND(MAX(0,$AZ$67+$BA$67-$BB$67-$BC$67),2)</f>
        <v>0</v>
      </c>
    </row>
    <row r="68" spans="1:56">
      <c r="A68">
        <f>ROW()-7</f>
        <v>61</v>
      </c>
      <c r="B68">
        <f>EDATE(StartDate,A68-1)</f>
        <v>0</v>
      </c>
      <c r="C68">
        <f>ROUND(SUM($G$68,$L$68,$Q$68,$V$68,$AA$68,$AF$68,$AK$68,$AP$68,$AU$68,$AZ$68)-SUM($K$68,$P$68,$U$68,$Z$68,$AE$68,$AJ$68,$AO$68,$AT$68,$AY$68,$BD$68),2)</f>
        <v>0</v>
      </c>
      <c r="D68">
        <f>ROUND(SUM($H$68,$M$68,$R$68,$W$68,$AB$68,$AG$68,$AL$68,$AQ$68,$AV$68,$BA$68),2)</f>
        <v>0</v>
      </c>
      <c r="E68">
        <f>ROUND(SUM($K$68,$P$68,$U$68,$Z$68,$AE$68,$AJ$68,$AO$68,$AT$68,$AY$68,$BD$68),2)</f>
        <v>0</v>
      </c>
      <c r="F68">
        <f>ROUND(MAX(MonthlyBudget-SUM($I$68,$N$68,$S$68,$X$68,$AC$68,$AH$68,$AM$68,$AR$68,$AW$68,$BB$68),0),2)</f>
        <v>0</v>
      </c>
      <c r="G68">
        <f>$K$67</f>
        <v>0</v>
      </c>
      <c r="H68">
        <f>ROUND(IF($G$68&lt;=0,0,$G$68*$G$3/12),2)</f>
        <v>0</v>
      </c>
      <c r="I68">
        <f>ROUND(IF($G$68&lt;=0,0,MIN($G$4,$G$68+$H$68)),2)</f>
        <v>0</v>
      </c>
      <c r="J68">
        <f>ROUND(IF($G$68&lt;=0,0,MIN(MAX(0,$G$68+$H$68-$I$68),$F$68)),2)</f>
        <v>0</v>
      </c>
      <c r="K68">
        <f>ROUND(MAX(0,$G$68+$H$68-$I$68-$J$68),2)</f>
        <v>0</v>
      </c>
      <c r="L68">
        <f>$P$67</f>
        <v>0</v>
      </c>
      <c r="M68">
        <f>ROUND(IF($L$68&lt;=0,0,$L$68*$L$3/12),2)</f>
        <v>0</v>
      </c>
      <c r="N68">
        <f>ROUND(IF($L$68&lt;=0,0,MIN($L$4,$L$68+$M$68)),2)</f>
        <v>0</v>
      </c>
      <c r="O68">
        <f>ROUND(IF($L$68&lt;=0,0,MIN(MAX(0,$L$68+$M$68-$N$68),MAX(0,$F$68-$J$68))),2)</f>
        <v>0</v>
      </c>
      <c r="P68">
        <f>ROUND(MAX(0,$L$68+$M$68-$N$68-$O$68),2)</f>
        <v>0</v>
      </c>
      <c r="Q68">
        <f>$U$67</f>
        <v>0</v>
      </c>
      <c r="R68">
        <f>ROUND(IF($Q$68&lt;=0,0,$Q$68*$Q$3/12),2)</f>
        <v>0</v>
      </c>
      <c r="S68">
        <f>ROUND(IF($Q$68&lt;=0,0,MIN($Q$4,$Q$68+$R$68)),2)</f>
        <v>0</v>
      </c>
      <c r="T68">
        <f>ROUND(IF($Q$68&lt;=0,0,MIN(MAX(0,$Q$68+$R$68-$S$68),MAX(0,$F$68-$J$68-$O$68))),2)</f>
        <v>0</v>
      </c>
      <c r="U68">
        <f>ROUND(MAX(0,$Q$68+$R$68-$S$68-$T$68),2)</f>
        <v>0</v>
      </c>
      <c r="V68">
        <f>$Z$67</f>
        <v>0</v>
      </c>
      <c r="W68">
        <f>ROUND(IF($V$68&lt;=0,0,$V$68*$V$3/12),2)</f>
        <v>0</v>
      </c>
      <c r="X68">
        <f>ROUND(IF($V$68&lt;=0,0,MIN($V$4,$V$68+$W$68)),2)</f>
        <v>0</v>
      </c>
      <c r="Y68">
        <f>ROUND(IF($V$68&lt;=0,0,MIN(MAX(0,$V$68+$W$68-$X$68),MAX(0,$F$68-$J$68-$O$68-$T$68))),2)</f>
        <v>0</v>
      </c>
      <c r="Z68">
        <f>ROUND(MAX(0,$V$68+$W$68-$X$68-$Y$68),2)</f>
        <v>0</v>
      </c>
      <c r="AA68">
        <f>$AE$67</f>
        <v>0</v>
      </c>
      <c r="AB68">
        <f>ROUND(IF($AA$68&lt;=0,0,$AA$68*$AA$3/12),2)</f>
        <v>0</v>
      </c>
      <c r="AC68">
        <f>ROUND(IF($AA$68&lt;=0,0,MIN($AA$4,$AA$68+$AB$68)),2)</f>
        <v>0</v>
      </c>
      <c r="AD68">
        <f>ROUND(IF($AA$68&lt;=0,0,MIN(MAX(0,$AA$68+$AB$68-$AC$68),MAX(0,$F$68-$J$68-$O$68-$T$68-$Y$68))),2)</f>
        <v>0</v>
      </c>
      <c r="AE68">
        <f>ROUND(MAX(0,$AA$68+$AB$68-$AC$68-$AD$68),2)</f>
        <v>0</v>
      </c>
      <c r="AF68">
        <f>$AJ$67</f>
        <v>0</v>
      </c>
      <c r="AG68">
        <f>ROUND(IF($AF$68&lt;=0,0,$AF$68*$AF$3/12),2)</f>
        <v>0</v>
      </c>
      <c r="AH68">
        <f>ROUND(IF($AF$68&lt;=0,0,MIN($AF$4,$AF$68+$AG$68)),2)</f>
        <v>0</v>
      </c>
      <c r="AI68">
        <f>ROUND(IF($AF$68&lt;=0,0,MIN(MAX(0,$AF$68+$AG$68-$AH$68),MAX(0,$F$68-$J$68-$O$68-$T$68-$Y$68-$AD$68))),2)</f>
        <v>0</v>
      </c>
      <c r="AJ68">
        <f>ROUND(MAX(0,$AF$68+$AG$68-$AH$68-$AI$68),2)</f>
        <v>0</v>
      </c>
      <c r="AK68">
        <f>$AO$67</f>
        <v>0</v>
      </c>
      <c r="AL68">
        <f>ROUND(IF($AK$68&lt;=0,0,$AK$68*$AK$3/12),2)</f>
        <v>0</v>
      </c>
      <c r="AM68">
        <f>ROUND(IF($AK$68&lt;=0,0,MIN($AK$4,$AK$68+$AL$68)),2)</f>
        <v>0</v>
      </c>
      <c r="AN68">
        <f>ROUND(IF($AK$68&lt;=0,0,MIN(MAX(0,$AK$68+$AL$68-$AM$68),MAX(0,$F$68-$J$68-$O$68-$T$68-$Y$68-$AD$68-$AI$68))),2)</f>
        <v>0</v>
      </c>
      <c r="AO68">
        <f>ROUND(MAX(0,$AK$68+$AL$68-$AM$68-$AN$68),2)</f>
        <v>0</v>
      </c>
      <c r="AP68">
        <f>$AT$67</f>
        <v>0</v>
      </c>
      <c r="AQ68">
        <f>ROUND(IF($AP$68&lt;=0,0,$AP$68*$AP$3/12),2)</f>
        <v>0</v>
      </c>
      <c r="AR68">
        <f>ROUND(IF($AP$68&lt;=0,0,MIN($AP$4,$AP$68+$AQ$68)),2)</f>
        <v>0</v>
      </c>
      <c r="AS68">
        <f>ROUND(IF($AP$68&lt;=0,0,MIN(MAX(0,$AP$68+$AQ$68-$AR$68),MAX(0,$F$68-$J$68-$O$68-$T$68-$Y$68-$AD$68-$AI$68-$AN$68))),2)</f>
        <v>0</v>
      </c>
      <c r="AT68">
        <f>ROUND(MAX(0,$AP$68+$AQ$68-$AR$68-$AS$68),2)</f>
        <v>0</v>
      </c>
      <c r="AU68">
        <f>$AY$67</f>
        <v>0</v>
      </c>
      <c r="AV68">
        <f>ROUND(IF($AU$68&lt;=0,0,$AU$68*$AU$3/12),2)</f>
        <v>0</v>
      </c>
      <c r="AW68">
        <f>ROUND(IF($AU$68&lt;=0,0,MIN($AU$4,$AU$68+$AV$68)),2)</f>
        <v>0</v>
      </c>
      <c r="AX68">
        <f>ROUND(IF($AU$68&lt;=0,0,MIN(MAX(0,$AU$68+$AV$68-$AW$68),MAX(0,$F$68-$J$68-$O$68-$T$68-$Y$68-$AD$68-$AI$68-$AN$68-$AS$68))),2)</f>
        <v>0</v>
      </c>
      <c r="AY68">
        <f>ROUND(MAX(0,$AU$68+$AV$68-$AW$68-$AX$68),2)</f>
        <v>0</v>
      </c>
      <c r="AZ68">
        <f>$BD$67</f>
        <v>0</v>
      </c>
      <c r="BA68">
        <f>ROUND(IF($AZ$68&lt;=0,0,$AZ$68*$AZ$3/12),2)</f>
        <v>0</v>
      </c>
      <c r="BB68">
        <f>ROUND(IF($AZ$68&lt;=0,0,MIN($AZ$4,$AZ$68+$BA$68)),2)</f>
        <v>0</v>
      </c>
      <c r="BC68">
        <f>ROUND(IF($AZ$68&lt;=0,0,MIN(MAX(0,$AZ$68+$BA$68-$BB$68),MAX(0,$F$68-$J$68-$O$68-$T$68-$Y$68-$AD$68-$AI$68-$AN$68-$AS$68-$AX$68))),2)</f>
        <v>0</v>
      </c>
      <c r="BD68">
        <f>ROUND(MAX(0,$AZ$68+$BA$68-$BB$68-$BC$68),2)</f>
        <v>0</v>
      </c>
    </row>
    <row r="69" spans="1:56">
      <c r="A69">
        <f>ROW()-7</f>
        <v>62</v>
      </c>
      <c r="B69">
        <f>EDATE(StartDate,A69-1)</f>
        <v>0</v>
      </c>
      <c r="C69">
        <f>ROUND(SUM($G$69,$L$69,$Q$69,$V$69,$AA$69,$AF$69,$AK$69,$AP$69,$AU$69,$AZ$69)-SUM($K$69,$P$69,$U$69,$Z$69,$AE$69,$AJ$69,$AO$69,$AT$69,$AY$69,$BD$69),2)</f>
        <v>0</v>
      </c>
      <c r="D69">
        <f>ROUND(SUM($H$69,$M$69,$R$69,$W$69,$AB$69,$AG$69,$AL$69,$AQ$69,$AV$69,$BA$69),2)</f>
        <v>0</v>
      </c>
      <c r="E69">
        <f>ROUND(SUM($K$69,$P$69,$U$69,$Z$69,$AE$69,$AJ$69,$AO$69,$AT$69,$AY$69,$BD$69),2)</f>
        <v>0</v>
      </c>
      <c r="F69">
        <f>ROUND(MAX(MonthlyBudget-SUM($I$69,$N$69,$S$69,$X$69,$AC$69,$AH$69,$AM$69,$AR$69,$AW$69,$BB$69),0),2)</f>
        <v>0</v>
      </c>
      <c r="G69">
        <f>$K$68</f>
        <v>0</v>
      </c>
      <c r="H69">
        <f>ROUND(IF($G$69&lt;=0,0,$G$69*$G$3/12),2)</f>
        <v>0</v>
      </c>
      <c r="I69">
        <f>ROUND(IF($G$69&lt;=0,0,MIN($G$4,$G$69+$H$69)),2)</f>
        <v>0</v>
      </c>
      <c r="J69">
        <f>ROUND(IF($G$69&lt;=0,0,MIN(MAX(0,$G$69+$H$69-$I$69),$F$69)),2)</f>
        <v>0</v>
      </c>
      <c r="K69">
        <f>ROUND(MAX(0,$G$69+$H$69-$I$69-$J$69),2)</f>
        <v>0</v>
      </c>
      <c r="L69">
        <f>$P$68</f>
        <v>0</v>
      </c>
      <c r="M69">
        <f>ROUND(IF($L$69&lt;=0,0,$L$69*$L$3/12),2)</f>
        <v>0</v>
      </c>
      <c r="N69">
        <f>ROUND(IF($L$69&lt;=0,0,MIN($L$4,$L$69+$M$69)),2)</f>
        <v>0</v>
      </c>
      <c r="O69">
        <f>ROUND(IF($L$69&lt;=0,0,MIN(MAX(0,$L$69+$M$69-$N$69),MAX(0,$F$69-$J$69))),2)</f>
        <v>0</v>
      </c>
      <c r="P69">
        <f>ROUND(MAX(0,$L$69+$M$69-$N$69-$O$69),2)</f>
        <v>0</v>
      </c>
      <c r="Q69">
        <f>$U$68</f>
        <v>0</v>
      </c>
      <c r="R69">
        <f>ROUND(IF($Q$69&lt;=0,0,$Q$69*$Q$3/12),2)</f>
        <v>0</v>
      </c>
      <c r="S69">
        <f>ROUND(IF($Q$69&lt;=0,0,MIN($Q$4,$Q$69+$R$69)),2)</f>
        <v>0</v>
      </c>
      <c r="T69">
        <f>ROUND(IF($Q$69&lt;=0,0,MIN(MAX(0,$Q$69+$R$69-$S$69),MAX(0,$F$69-$J$69-$O$69))),2)</f>
        <v>0</v>
      </c>
      <c r="U69">
        <f>ROUND(MAX(0,$Q$69+$R$69-$S$69-$T$69),2)</f>
        <v>0</v>
      </c>
      <c r="V69">
        <f>$Z$68</f>
        <v>0</v>
      </c>
      <c r="W69">
        <f>ROUND(IF($V$69&lt;=0,0,$V$69*$V$3/12),2)</f>
        <v>0</v>
      </c>
      <c r="X69">
        <f>ROUND(IF($V$69&lt;=0,0,MIN($V$4,$V$69+$W$69)),2)</f>
        <v>0</v>
      </c>
      <c r="Y69">
        <f>ROUND(IF($V$69&lt;=0,0,MIN(MAX(0,$V$69+$W$69-$X$69),MAX(0,$F$69-$J$69-$O$69-$T$69))),2)</f>
        <v>0</v>
      </c>
      <c r="Z69">
        <f>ROUND(MAX(0,$V$69+$W$69-$X$69-$Y$69),2)</f>
        <v>0</v>
      </c>
      <c r="AA69">
        <f>$AE$68</f>
        <v>0</v>
      </c>
      <c r="AB69">
        <f>ROUND(IF($AA$69&lt;=0,0,$AA$69*$AA$3/12),2)</f>
        <v>0</v>
      </c>
      <c r="AC69">
        <f>ROUND(IF($AA$69&lt;=0,0,MIN($AA$4,$AA$69+$AB$69)),2)</f>
        <v>0</v>
      </c>
      <c r="AD69">
        <f>ROUND(IF($AA$69&lt;=0,0,MIN(MAX(0,$AA$69+$AB$69-$AC$69),MAX(0,$F$69-$J$69-$O$69-$T$69-$Y$69))),2)</f>
        <v>0</v>
      </c>
      <c r="AE69">
        <f>ROUND(MAX(0,$AA$69+$AB$69-$AC$69-$AD$69),2)</f>
        <v>0</v>
      </c>
      <c r="AF69">
        <f>$AJ$68</f>
        <v>0</v>
      </c>
      <c r="AG69">
        <f>ROUND(IF($AF$69&lt;=0,0,$AF$69*$AF$3/12),2)</f>
        <v>0</v>
      </c>
      <c r="AH69">
        <f>ROUND(IF($AF$69&lt;=0,0,MIN($AF$4,$AF$69+$AG$69)),2)</f>
        <v>0</v>
      </c>
      <c r="AI69">
        <f>ROUND(IF($AF$69&lt;=0,0,MIN(MAX(0,$AF$69+$AG$69-$AH$69),MAX(0,$F$69-$J$69-$O$69-$T$69-$Y$69-$AD$69))),2)</f>
        <v>0</v>
      </c>
      <c r="AJ69">
        <f>ROUND(MAX(0,$AF$69+$AG$69-$AH$69-$AI$69),2)</f>
        <v>0</v>
      </c>
      <c r="AK69">
        <f>$AO$68</f>
        <v>0</v>
      </c>
      <c r="AL69">
        <f>ROUND(IF($AK$69&lt;=0,0,$AK$69*$AK$3/12),2)</f>
        <v>0</v>
      </c>
      <c r="AM69">
        <f>ROUND(IF($AK$69&lt;=0,0,MIN($AK$4,$AK$69+$AL$69)),2)</f>
        <v>0</v>
      </c>
      <c r="AN69">
        <f>ROUND(IF($AK$69&lt;=0,0,MIN(MAX(0,$AK$69+$AL$69-$AM$69),MAX(0,$F$69-$J$69-$O$69-$T$69-$Y$69-$AD$69-$AI$69))),2)</f>
        <v>0</v>
      </c>
      <c r="AO69">
        <f>ROUND(MAX(0,$AK$69+$AL$69-$AM$69-$AN$69),2)</f>
        <v>0</v>
      </c>
      <c r="AP69">
        <f>$AT$68</f>
        <v>0</v>
      </c>
      <c r="AQ69">
        <f>ROUND(IF($AP$69&lt;=0,0,$AP$69*$AP$3/12),2)</f>
        <v>0</v>
      </c>
      <c r="AR69">
        <f>ROUND(IF($AP$69&lt;=0,0,MIN($AP$4,$AP$69+$AQ$69)),2)</f>
        <v>0</v>
      </c>
      <c r="AS69">
        <f>ROUND(IF($AP$69&lt;=0,0,MIN(MAX(0,$AP$69+$AQ$69-$AR$69),MAX(0,$F$69-$J$69-$O$69-$T$69-$Y$69-$AD$69-$AI$69-$AN$69))),2)</f>
        <v>0</v>
      </c>
      <c r="AT69">
        <f>ROUND(MAX(0,$AP$69+$AQ$69-$AR$69-$AS$69),2)</f>
        <v>0</v>
      </c>
      <c r="AU69">
        <f>$AY$68</f>
        <v>0</v>
      </c>
      <c r="AV69">
        <f>ROUND(IF($AU$69&lt;=0,0,$AU$69*$AU$3/12),2)</f>
        <v>0</v>
      </c>
      <c r="AW69">
        <f>ROUND(IF($AU$69&lt;=0,0,MIN($AU$4,$AU$69+$AV$69)),2)</f>
        <v>0</v>
      </c>
      <c r="AX69">
        <f>ROUND(IF($AU$69&lt;=0,0,MIN(MAX(0,$AU$69+$AV$69-$AW$69),MAX(0,$F$69-$J$69-$O$69-$T$69-$Y$69-$AD$69-$AI$69-$AN$69-$AS$69))),2)</f>
        <v>0</v>
      </c>
      <c r="AY69">
        <f>ROUND(MAX(0,$AU$69+$AV$69-$AW$69-$AX$69),2)</f>
        <v>0</v>
      </c>
      <c r="AZ69">
        <f>$BD$68</f>
        <v>0</v>
      </c>
      <c r="BA69">
        <f>ROUND(IF($AZ$69&lt;=0,0,$AZ$69*$AZ$3/12),2)</f>
        <v>0</v>
      </c>
      <c r="BB69">
        <f>ROUND(IF($AZ$69&lt;=0,0,MIN($AZ$4,$AZ$69+$BA$69)),2)</f>
        <v>0</v>
      </c>
      <c r="BC69">
        <f>ROUND(IF($AZ$69&lt;=0,0,MIN(MAX(0,$AZ$69+$BA$69-$BB$69),MAX(0,$F$69-$J$69-$O$69-$T$69-$Y$69-$AD$69-$AI$69-$AN$69-$AS$69-$AX$69))),2)</f>
        <v>0</v>
      </c>
      <c r="BD69">
        <f>ROUND(MAX(0,$AZ$69+$BA$69-$BB$69-$BC$69),2)</f>
        <v>0</v>
      </c>
    </row>
    <row r="70" spans="1:56">
      <c r="A70">
        <f>ROW()-7</f>
        <v>63</v>
      </c>
      <c r="B70">
        <f>EDATE(StartDate,A70-1)</f>
        <v>0</v>
      </c>
      <c r="C70">
        <f>ROUND(SUM($G$70,$L$70,$Q$70,$V$70,$AA$70,$AF$70,$AK$70,$AP$70,$AU$70,$AZ$70)-SUM($K$70,$P$70,$U$70,$Z$70,$AE$70,$AJ$70,$AO$70,$AT$70,$AY$70,$BD$70),2)</f>
        <v>0</v>
      </c>
      <c r="D70">
        <f>ROUND(SUM($H$70,$M$70,$R$70,$W$70,$AB$70,$AG$70,$AL$70,$AQ$70,$AV$70,$BA$70),2)</f>
        <v>0</v>
      </c>
      <c r="E70">
        <f>ROUND(SUM($K$70,$P$70,$U$70,$Z$70,$AE$70,$AJ$70,$AO$70,$AT$70,$AY$70,$BD$70),2)</f>
        <v>0</v>
      </c>
      <c r="F70">
        <f>ROUND(MAX(MonthlyBudget-SUM($I$70,$N$70,$S$70,$X$70,$AC$70,$AH$70,$AM$70,$AR$70,$AW$70,$BB$70),0),2)</f>
        <v>0</v>
      </c>
      <c r="G70">
        <f>$K$69</f>
        <v>0</v>
      </c>
      <c r="H70">
        <f>ROUND(IF($G$70&lt;=0,0,$G$70*$G$3/12),2)</f>
        <v>0</v>
      </c>
      <c r="I70">
        <f>ROUND(IF($G$70&lt;=0,0,MIN($G$4,$G$70+$H$70)),2)</f>
        <v>0</v>
      </c>
      <c r="J70">
        <f>ROUND(IF($G$70&lt;=0,0,MIN(MAX(0,$G$70+$H$70-$I$70),$F$70)),2)</f>
        <v>0</v>
      </c>
      <c r="K70">
        <f>ROUND(MAX(0,$G$70+$H$70-$I$70-$J$70),2)</f>
        <v>0</v>
      </c>
      <c r="L70">
        <f>$P$69</f>
        <v>0</v>
      </c>
      <c r="M70">
        <f>ROUND(IF($L$70&lt;=0,0,$L$70*$L$3/12),2)</f>
        <v>0</v>
      </c>
      <c r="N70">
        <f>ROUND(IF($L$70&lt;=0,0,MIN($L$4,$L$70+$M$70)),2)</f>
        <v>0</v>
      </c>
      <c r="O70">
        <f>ROUND(IF($L$70&lt;=0,0,MIN(MAX(0,$L$70+$M$70-$N$70),MAX(0,$F$70-$J$70))),2)</f>
        <v>0</v>
      </c>
      <c r="P70">
        <f>ROUND(MAX(0,$L$70+$M$70-$N$70-$O$70),2)</f>
        <v>0</v>
      </c>
      <c r="Q70">
        <f>$U$69</f>
        <v>0</v>
      </c>
      <c r="R70">
        <f>ROUND(IF($Q$70&lt;=0,0,$Q$70*$Q$3/12),2)</f>
        <v>0</v>
      </c>
      <c r="S70">
        <f>ROUND(IF($Q$70&lt;=0,0,MIN($Q$4,$Q$70+$R$70)),2)</f>
        <v>0</v>
      </c>
      <c r="T70">
        <f>ROUND(IF($Q$70&lt;=0,0,MIN(MAX(0,$Q$70+$R$70-$S$70),MAX(0,$F$70-$J$70-$O$70))),2)</f>
        <v>0</v>
      </c>
      <c r="U70">
        <f>ROUND(MAX(0,$Q$70+$R$70-$S$70-$T$70),2)</f>
        <v>0</v>
      </c>
      <c r="V70">
        <f>$Z$69</f>
        <v>0</v>
      </c>
      <c r="W70">
        <f>ROUND(IF($V$70&lt;=0,0,$V$70*$V$3/12),2)</f>
        <v>0</v>
      </c>
      <c r="X70">
        <f>ROUND(IF($V$70&lt;=0,0,MIN($V$4,$V$70+$W$70)),2)</f>
        <v>0</v>
      </c>
      <c r="Y70">
        <f>ROUND(IF($V$70&lt;=0,0,MIN(MAX(0,$V$70+$W$70-$X$70),MAX(0,$F$70-$J$70-$O$70-$T$70))),2)</f>
        <v>0</v>
      </c>
      <c r="Z70">
        <f>ROUND(MAX(0,$V$70+$W$70-$X$70-$Y$70),2)</f>
        <v>0</v>
      </c>
      <c r="AA70">
        <f>$AE$69</f>
        <v>0</v>
      </c>
      <c r="AB70">
        <f>ROUND(IF($AA$70&lt;=0,0,$AA$70*$AA$3/12),2)</f>
        <v>0</v>
      </c>
      <c r="AC70">
        <f>ROUND(IF($AA$70&lt;=0,0,MIN($AA$4,$AA$70+$AB$70)),2)</f>
        <v>0</v>
      </c>
      <c r="AD70">
        <f>ROUND(IF($AA$70&lt;=0,0,MIN(MAX(0,$AA$70+$AB$70-$AC$70),MAX(0,$F$70-$J$70-$O$70-$T$70-$Y$70))),2)</f>
        <v>0</v>
      </c>
      <c r="AE70">
        <f>ROUND(MAX(0,$AA$70+$AB$70-$AC$70-$AD$70),2)</f>
        <v>0</v>
      </c>
      <c r="AF70">
        <f>$AJ$69</f>
        <v>0</v>
      </c>
      <c r="AG70">
        <f>ROUND(IF($AF$70&lt;=0,0,$AF$70*$AF$3/12),2)</f>
        <v>0</v>
      </c>
      <c r="AH70">
        <f>ROUND(IF($AF$70&lt;=0,0,MIN($AF$4,$AF$70+$AG$70)),2)</f>
        <v>0</v>
      </c>
      <c r="AI70">
        <f>ROUND(IF($AF$70&lt;=0,0,MIN(MAX(0,$AF$70+$AG$70-$AH$70),MAX(0,$F$70-$J$70-$O$70-$T$70-$Y$70-$AD$70))),2)</f>
        <v>0</v>
      </c>
      <c r="AJ70">
        <f>ROUND(MAX(0,$AF$70+$AG$70-$AH$70-$AI$70),2)</f>
        <v>0</v>
      </c>
      <c r="AK70">
        <f>$AO$69</f>
        <v>0</v>
      </c>
      <c r="AL70">
        <f>ROUND(IF($AK$70&lt;=0,0,$AK$70*$AK$3/12),2)</f>
        <v>0</v>
      </c>
      <c r="AM70">
        <f>ROUND(IF($AK$70&lt;=0,0,MIN($AK$4,$AK$70+$AL$70)),2)</f>
        <v>0</v>
      </c>
      <c r="AN70">
        <f>ROUND(IF($AK$70&lt;=0,0,MIN(MAX(0,$AK$70+$AL$70-$AM$70),MAX(0,$F$70-$J$70-$O$70-$T$70-$Y$70-$AD$70-$AI$70))),2)</f>
        <v>0</v>
      </c>
      <c r="AO70">
        <f>ROUND(MAX(0,$AK$70+$AL$70-$AM$70-$AN$70),2)</f>
        <v>0</v>
      </c>
      <c r="AP70">
        <f>$AT$69</f>
        <v>0</v>
      </c>
      <c r="AQ70">
        <f>ROUND(IF($AP$70&lt;=0,0,$AP$70*$AP$3/12),2)</f>
        <v>0</v>
      </c>
      <c r="AR70">
        <f>ROUND(IF($AP$70&lt;=0,0,MIN($AP$4,$AP$70+$AQ$70)),2)</f>
        <v>0</v>
      </c>
      <c r="AS70">
        <f>ROUND(IF($AP$70&lt;=0,0,MIN(MAX(0,$AP$70+$AQ$70-$AR$70),MAX(0,$F$70-$J$70-$O$70-$T$70-$Y$70-$AD$70-$AI$70-$AN$70))),2)</f>
        <v>0</v>
      </c>
      <c r="AT70">
        <f>ROUND(MAX(0,$AP$70+$AQ$70-$AR$70-$AS$70),2)</f>
        <v>0</v>
      </c>
      <c r="AU70">
        <f>$AY$69</f>
        <v>0</v>
      </c>
      <c r="AV70">
        <f>ROUND(IF($AU$70&lt;=0,0,$AU$70*$AU$3/12),2)</f>
        <v>0</v>
      </c>
      <c r="AW70">
        <f>ROUND(IF($AU$70&lt;=0,0,MIN($AU$4,$AU$70+$AV$70)),2)</f>
        <v>0</v>
      </c>
      <c r="AX70">
        <f>ROUND(IF($AU$70&lt;=0,0,MIN(MAX(0,$AU$70+$AV$70-$AW$70),MAX(0,$F$70-$J$70-$O$70-$T$70-$Y$70-$AD$70-$AI$70-$AN$70-$AS$70))),2)</f>
        <v>0</v>
      </c>
      <c r="AY70">
        <f>ROUND(MAX(0,$AU$70+$AV$70-$AW$70-$AX$70),2)</f>
        <v>0</v>
      </c>
      <c r="AZ70">
        <f>$BD$69</f>
        <v>0</v>
      </c>
      <c r="BA70">
        <f>ROUND(IF($AZ$70&lt;=0,0,$AZ$70*$AZ$3/12),2)</f>
        <v>0</v>
      </c>
      <c r="BB70">
        <f>ROUND(IF($AZ$70&lt;=0,0,MIN($AZ$4,$AZ$70+$BA$70)),2)</f>
        <v>0</v>
      </c>
      <c r="BC70">
        <f>ROUND(IF($AZ$70&lt;=0,0,MIN(MAX(0,$AZ$70+$BA$70-$BB$70),MAX(0,$F$70-$J$70-$O$70-$T$70-$Y$70-$AD$70-$AI$70-$AN$70-$AS$70-$AX$70))),2)</f>
        <v>0</v>
      </c>
      <c r="BD70">
        <f>ROUND(MAX(0,$AZ$70+$BA$70-$BB$70-$BC$70),2)</f>
        <v>0</v>
      </c>
    </row>
    <row r="71" spans="1:56">
      <c r="A71">
        <f>ROW()-7</f>
        <v>64</v>
      </c>
      <c r="B71">
        <f>EDATE(StartDate,A71-1)</f>
        <v>0</v>
      </c>
      <c r="C71">
        <f>ROUND(SUM($G$71,$L$71,$Q$71,$V$71,$AA$71,$AF$71,$AK$71,$AP$71,$AU$71,$AZ$71)-SUM($K$71,$P$71,$U$71,$Z$71,$AE$71,$AJ$71,$AO$71,$AT$71,$AY$71,$BD$71),2)</f>
        <v>0</v>
      </c>
      <c r="D71">
        <f>ROUND(SUM($H$71,$M$71,$R$71,$W$71,$AB$71,$AG$71,$AL$71,$AQ$71,$AV$71,$BA$71),2)</f>
        <v>0</v>
      </c>
      <c r="E71">
        <f>ROUND(SUM($K$71,$P$71,$U$71,$Z$71,$AE$71,$AJ$71,$AO$71,$AT$71,$AY$71,$BD$71),2)</f>
        <v>0</v>
      </c>
      <c r="F71">
        <f>ROUND(MAX(MonthlyBudget-SUM($I$71,$N$71,$S$71,$X$71,$AC$71,$AH$71,$AM$71,$AR$71,$AW$71,$BB$71),0),2)</f>
        <v>0</v>
      </c>
      <c r="G71">
        <f>$K$70</f>
        <v>0</v>
      </c>
      <c r="H71">
        <f>ROUND(IF($G$71&lt;=0,0,$G$71*$G$3/12),2)</f>
        <v>0</v>
      </c>
      <c r="I71">
        <f>ROUND(IF($G$71&lt;=0,0,MIN($G$4,$G$71+$H$71)),2)</f>
        <v>0</v>
      </c>
      <c r="J71">
        <f>ROUND(IF($G$71&lt;=0,0,MIN(MAX(0,$G$71+$H$71-$I$71),$F$71)),2)</f>
        <v>0</v>
      </c>
      <c r="K71">
        <f>ROUND(MAX(0,$G$71+$H$71-$I$71-$J$71),2)</f>
        <v>0</v>
      </c>
      <c r="L71">
        <f>$P$70</f>
        <v>0</v>
      </c>
      <c r="M71">
        <f>ROUND(IF($L$71&lt;=0,0,$L$71*$L$3/12),2)</f>
        <v>0</v>
      </c>
      <c r="N71">
        <f>ROUND(IF($L$71&lt;=0,0,MIN($L$4,$L$71+$M$71)),2)</f>
        <v>0</v>
      </c>
      <c r="O71">
        <f>ROUND(IF($L$71&lt;=0,0,MIN(MAX(0,$L$71+$M$71-$N$71),MAX(0,$F$71-$J$71))),2)</f>
        <v>0</v>
      </c>
      <c r="P71">
        <f>ROUND(MAX(0,$L$71+$M$71-$N$71-$O$71),2)</f>
        <v>0</v>
      </c>
      <c r="Q71">
        <f>$U$70</f>
        <v>0</v>
      </c>
      <c r="R71">
        <f>ROUND(IF($Q$71&lt;=0,0,$Q$71*$Q$3/12),2)</f>
        <v>0</v>
      </c>
      <c r="S71">
        <f>ROUND(IF($Q$71&lt;=0,0,MIN($Q$4,$Q$71+$R$71)),2)</f>
        <v>0</v>
      </c>
      <c r="T71">
        <f>ROUND(IF($Q$71&lt;=0,0,MIN(MAX(0,$Q$71+$R$71-$S$71),MAX(0,$F$71-$J$71-$O$71))),2)</f>
        <v>0</v>
      </c>
      <c r="U71">
        <f>ROUND(MAX(0,$Q$71+$R$71-$S$71-$T$71),2)</f>
        <v>0</v>
      </c>
      <c r="V71">
        <f>$Z$70</f>
        <v>0</v>
      </c>
      <c r="W71">
        <f>ROUND(IF($V$71&lt;=0,0,$V$71*$V$3/12),2)</f>
        <v>0</v>
      </c>
      <c r="X71">
        <f>ROUND(IF($V$71&lt;=0,0,MIN($V$4,$V$71+$W$71)),2)</f>
        <v>0</v>
      </c>
      <c r="Y71">
        <f>ROUND(IF($V$71&lt;=0,0,MIN(MAX(0,$V$71+$W$71-$X$71),MAX(0,$F$71-$J$71-$O$71-$T$71))),2)</f>
        <v>0</v>
      </c>
      <c r="Z71">
        <f>ROUND(MAX(0,$V$71+$W$71-$X$71-$Y$71),2)</f>
        <v>0</v>
      </c>
      <c r="AA71">
        <f>$AE$70</f>
        <v>0</v>
      </c>
      <c r="AB71">
        <f>ROUND(IF($AA$71&lt;=0,0,$AA$71*$AA$3/12),2)</f>
        <v>0</v>
      </c>
      <c r="AC71">
        <f>ROUND(IF($AA$71&lt;=0,0,MIN($AA$4,$AA$71+$AB$71)),2)</f>
        <v>0</v>
      </c>
      <c r="AD71">
        <f>ROUND(IF($AA$71&lt;=0,0,MIN(MAX(0,$AA$71+$AB$71-$AC$71),MAX(0,$F$71-$J$71-$O$71-$T$71-$Y$71))),2)</f>
        <v>0</v>
      </c>
      <c r="AE71">
        <f>ROUND(MAX(0,$AA$71+$AB$71-$AC$71-$AD$71),2)</f>
        <v>0</v>
      </c>
      <c r="AF71">
        <f>$AJ$70</f>
        <v>0</v>
      </c>
      <c r="AG71">
        <f>ROUND(IF($AF$71&lt;=0,0,$AF$71*$AF$3/12),2)</f>
        <v>0</v>
      </c>
      <c r="AH71">
        <f>ROUND(IF($AF$71&lt;=0,0,MIN($AF$4,$AF$71+$AG$71)),2)</f>
        <v>0</v>
      </c>
      <c r="AI71">
        <f>ROUND(IF($AF$71&lt;=0,0,MIN(MAX(0,$AF$71+$AG$71-$AH$71),MAX(0,$F$71-$J$71-$O$71-$T$71-$Y$71-$AD$71))),2)</f>
        <v>0</v>
      </c>
      <c r="AJ71">
        <f>ROUND(MAX(0,$AF$71+$AG$71-$AH$71-$AI$71),2)</f>
        <v>0</v>
      </c>
      <c r="AK71">
        <f>$AO$70</f>
        <v>0</v>
      </c>
      <c r="AL71">
        <f>ROUND(IF($AK$71&lt;=0,0,$AK$71*$AK$3/12),2)</f>
        <v>0</v>
      </c>
      <c r="AM71">
        <f>ROUND(IF($AK$71&lt;=0,0,MIN($AK$4,$AK$71+$AL$71)),2)</f>
        <v>0</v>
      </c>
      <c r="AN71">
        <f>ROUND(IF($AK$71&lt;=0,0,MIN(MAX(0,$AK$71+$AL$71-$AM$71),MAX(0,$F$71-$J$71-$O$71-$T$71-$Y$71-$AD$71-$AI$71))),2)</f>
        <v>0</v>
      </c>
      <c r="AO71">
        <f>ROUND(MAX(0,$AK$71+$AL$71-$AM$71-$AN$71),2)</f>
        <v>0</v>
      </c>
      <c r="AP71">
        <f>$AT$70</f>
        <v>0</v>
      </c>
      <c r="AQ71">
        <f>ROUND(IF($AP$71&lt;=0,0,$AP$71*$AP$3/12),2)</f>
        <v>0</v>
      </c>
      <c r="AR71">
        <f>ROUND(IF($AP$71&lt;=0,0,MIN($AP$4,$AP$71+$AQ$71)),2)</f>
        <v>0</v>
      </c>
      <c r="AS71">
        <f>ROUND(IF($AP$71&lt;=0,0,MIN(MAX(0,$AP$71+$AQ$71-$AR$71),MAX(0,$F$71-$J$71-$O$71-$T$71-$Y$71-$AD$71-$AI$71-$AN$71))),2)</f>
        <v>0</v>
      </c>
      <c r="AT71">
        <f>ROUND(MAX(0,$AP$71+$AQ$71-$AR$71-$AS$71),2)</f>
        <v>0</v>
      </c>
      <c r="AU71">
        <f>$AY$70</f>
        <v>0</v>
      </c>
      <c r="AV71">
        <f>ROUND(IF($AU$71&lt;=0,0,$AU$71*$AU$3/12),2)</f>
        <v>0</v>
      </c>
      <c r="AW71">
        <f>ROUND(IF($AU$71&lt;=0,0,MIN($AU$4,$AU$71+$AV$71)),2)</f>
        <v>0</v>
      </c>
      <c r="AX71">
        <f>ROUND(IF($AU$71&lt;=0,0,MIN(MAX(0,$AU$71+$AV$71-$AW$71),MAX(0,$F$71-$J$71-$O$71-$T$71-$Y$71-$AD$71-$AI$71-$AN$71-$AS$71))),2)</f>
        <v>0</v>
      </c>
      <c r="AY71">
        <f>ROUND(MAX(0,$AU$71+$AV$71-$AW$71-$AX$71),2)</f>
        <v>0</v>
      </c>
      <c r="AZ71">
        <f>$BD$70</f>
        <v>0</v>
      </c>
      <c r="BA71">
        <f>ROUND(IF($AZ$71&lt;=0,0,$AZ$71*$AZ$3/12),2)</f>
        <v>0</v>
      </c>
      <c r="BB71">
        <f>ROUND(IF($AZ$71&lt;=0,0,MIN($AZ$4,$AZ$71+$BA$71)),2)</f>
        <v>0</v>
      </c>
      <c r="BC71">
        <f>ROUND(IF($AZ$71&lt;=0,0,MIN(MAX(0,$AZ$71+$BA$71-$BB$71),MAX(0,$F$71-$J$71-$O$71-$T$71-$Y$71-$AD$71-$AI$71-$AN$71-$AS$71-$AX$71))),2)</f>
        <v>0</v>
      </c>
      <c r="BD71">
        <f>ROUND(MAX(0,$AZ$71+$BA$71-$BB$71-$BC$71),2)</f>
        <v>0</v>
      </c>
    </row>
    <row r="72" spans="1:56">
      <c r="A72">
        <f>ROW()-7</f>
        <v>65</v>
      </c>
      <c r="B72">
        <f>EDATE(StartDate,A72-1)</f>
        <v>0</v>
      </c>
      <c r="C72">
        <f>ROUND(SUM($G$72,$L$72,$Q$72,$V$72,$AA$72,$AF$72,$AK$72,$AP$72,$AU$72,$AZ$72)-SUM($K$72,$P$72,$U$72,$Z$72,$AE$72,$AJ$72,$AO$72,$AT$72,$AY$72,$BD$72),2)</f>
        <v>0</v>
      </c>
      <c r="D72">
        <f>ROUND(SUM($H$72,$M$72,$R$72,$W$72,$AB$72,$AG$72,$AL$72,$AQ$72,$AV$72,$BA$72),2)</f>
        <v>0</v>
      </c>
      <c r="E72">
        <f>ROUND(SUM($K$72,$P$72,$U$72,$Z$72,$AE$72,$AJ$72,$AO$72,$AT$72,$AY$72,$BD$72),2)</f>
        <v>0</v>
      </c>
      <c r="F72">
        <f>ROUND(MAX(MonthlyBudget-SUM($I$72,$N$72,$S$72,$X$72,$AC$72,$AH$72,$AM$72,$AR$72,$AW$72,$BB$72),0),2)</f>
        <v>0</v>
      </c>
      <c r="G72">
        <f>$K$71</f>
        <v>0</v>
      </c>
      <c r="H72">
        <f>ROUND(IF($G$72&lt;=0,0,$G$72*$G$3/12),2)</f>
        <v>0</v>
      </c>
      <c r="I72">
        <f>ROUND(IF($G$72&lt;=0,0,MIN($G$4,$G$72+$H$72)),2)</f>
        <v>0</v>
      </c>
      <c r="J72">
        <f>ROUND(IF($G$72&lt;=0,0,MIN(MAX(0,$G$72+$H$72-$I$72),$F$72)),2)</f>
        <v>0</v>
      </c>
      <c r="K72">
        <f>ROUND(MAX(0,$G$72+$H$72-$I$72-$J$72),2)</f>
        <v>0</v>
      </c>
      <c r="L72">
        <f>$P$71</f>
        <v>0</v>
      </c>
      <c r="M72">
        <f>ROUND(IF($L$72&lt;=0,0,$L$72*$L$3/12),2)</f>
        <v>0</v>
      </c>
      <c r="N72">
        <f>ROUND(IF($L$72&lt;=0,0,MIN($L$4,$L$72+$M$72)),2)</f>
        <v>0</v>
      </c>
      <c r="O72">
        <f>ROUND(IF($L$72&lt;=0,0,MIN(MAX(0,$L$72+$M$72-$N$72),MAX(0,$F$72-$J$72))),2)</f>
        <v>0</v>
      </c>
      <c r="P72">
        <f>ROUND(MAX(0,$L$72+$M$72-$N$72-$O$72),2)</f>
        <v>0</v>
      </c>
      <c r="Q72">
        <f>$U$71</f>
        <v>0</v>
      </c>
      <c r="R72">
        <f>ROUND(IF($Q$72&lt;=0,0,$Q$72*$Q$3/12),2)</f>
        <v>0</v>
      </c>
      <c r="S72">
        <f>ROUND(IF($Q$72&lt;=0,0,MIN($Q$4,$Q$72+$R$72)),2)</f>
        <v>0</v>
      </c>
      <c r="T72">
        <f>ROUND(IF($Q$72&lt;=0,0,MIN(MAX(0,$Q$72+$R$72-$S$72),MAX(0,$F$72-$J$72-$O$72))),2)</f>
        <v>0</v>
      </c>
      <c r="U72">
        <f>ROUND(MAX(0,$Q$72+$R$72-$S$72-$T$72),2)</f>
        <v>0</v>
      </c>
      <c r="V72">
        <f>$Z$71</f>
        <v>0</v>
      </c>
      <c r="W72">
        <f>ROUND(IF($V$72&lt;=0,0,$V$72*$V$3/12),2)</f>
        <v>0</v>
      </c>
      <c r="X72">
        <f>ROUND(IF($V$72&lt;=0,0,MIN($V$4,$V$72+$W$72)),2)</f>
        <v>0</v>
      </c>
      <c r="Y72">
        <f>ROUND(IF($V$72&lt;=0,0,MIN(MAX(0,$V$72+$W$72-$X$72),MAX(0,$F$72-$J$72-$O$72-$T$72))),2)</f>
        <v>0</v>
      </c>
      <c r="Z72">
        <f>ROUND(MAX(0,$V$72+$W$72-$X$72-$Y$72),2)</f>
        <v>0</v>
      </c>
      <c r="AA72">
        <f>$AE$71</f>
        <v>0</v>
      </c>
      <c r="AB72">
        <f>ROUND(IF($AA$72&lt;=0,0,$AA$72*$AA$3/12),2)</f>
        <v>0</v>
      </c>
      <c r="AC72">
        <f>ROUND(IF($AA$72&lt;=0,0,MIN($AA$4,$AA$72+$AB$72)),2)</f>
        <v>0</v>
      </c>
      <c r="AD72">
        <f>ROUND(IF($AA$72&lt;=0,0,MIN(MAX(0,$AA$72+$AB$72-$AC$72),MAX(0,$F$72-$J$72-$O$72-$T$72-$Y$72))),2)</f>
        <v>0</v>
      </c>
      <c r="AE72">
        <f>ROUND(MAX(0,$AA$72+$AB$72-$AC$72-$AD$72),2)</f>
        <v>0</v>
      </c>
      <c r="AF72">
        <f>$AJ$71</f>
        <v>0</v>
      </c>
      <c r="AG72">
        <f>ROUND(IF($AF$72&lt;=0,0,$AF$72*$AF$3/12),2)</f>
        <v>0</v>
      </c>
      <c r="AH72">
        <f>ROUND(IF($AF$72&lt;=0,0,MIN($AF$4,$AF$72+$AG$72)),2)</f>
        <v>0</v>
      </c>
      <c r="AI72">
        <f>ROUND(IF($AF$72&lt;=0,0,MIN(MAX(0,$AF$72+$AG$72-$AH$72),MAX(0,$F$72-$J$72-$O$72-$T$72-$Y$72-$AD$72))),2)</f>
        <v>0</v>
      </c>
      <c r="AJ72">
        <f>ROUND(MAX(0,$AF$72+$AG$72-$AH$72-$AI$72),2)</f>
        <v>0</v>
      </c>
      <c r="AK72">
        <f>$AO$71</f>
        <v>0</v>
      </c>
      <c r="AL72">
        <f>ROUND(IF($AK$72&lt;=0,0,$AK$72*$AK$3/12),2)</f>
        <v>0</v>
      </c>
      <c r="AM72">
        <f>ROUND(IF($AK$72&lt;=0,0,MIN($AK$4,$AK$72+$AL$72)),2)</f>
        <v>0</v>
      </c>
      <c r="AN72">
        <f>ROUND(IF($AK$72&lt;=0,0,MIN(MAX(0,$AK$72+$AL$72-$AM$72),MAX(0,$F$72-$J$72-$O$72-$T$72-$Y$72-$AD$72-$AI$72))),2)</f>
        <v>0</v>
      </c>
      <c r="AO72">
        <f>ROUND(MAX(0,$AK$72+$AL$72-$AM$72-$AN$72),2)</f>
        <v>0</v>
      </c>
      <c r="AP72">
        <f>$AT$71</f>
        <v>0</v>
      </c>
      <c r="AQ72">
        <f>ROUND(IF($AP$72&lt;=0,0,$AP$72*$AP$3/12),2)</f>
        <v>0</v>
      </c>
      <c r="AR72">
        <f>ROUND(IF($AP$72&lt;=0,0,MIN($AP$4,$AP$72+$AQ$72)),2)</f>
        <v>0</v>
      </c>
      <c r="AS72">
        <f>ROUND(IF($AP$72&lt;=0,0,MIN(MAX(0,$AP$72+$AQ$72-$AR$72),MAX(0,$F$72-$J$72-$O$72-$T$72-$Y$72-$AD$72-$AI$72-$AN$72))),2)</f>
        <v>0</v>
      </c>
      <c r="AT72">
        <f>ROUND(MAX(0,$AP$72+$AQ$72-$AR$72-$AS$72),2)</f>
        <v>0</v>
      </c>
      <c r="AU72">
        <f>$AY$71</f>
        <v>0</v>
      </c>
      <c r="AV72">
        <f>ROUND(IF($AU$72&lt;=0,0,$AU$72*$AU$3/12),2)</f>
        <v>0</v>
      </c>
      <c r="AW72">
        <f>ROUND(IF($AU$72&lt;=0,0,MIN($AU$4,$AU$72+$AV$72)),2)</f>
        <v>0</v>
      </c>
      <c r="AX72">
        <f>ROUND(IF($AU$72&lt;=0,0,MIN(MAX(0,$AU$72+$AV$72-$AW$72),MAX(0,$F$72-$J$72-$O$72-$T$72-$Y$72-$AD$72-$AI$72-$AN$72-$AS$72))),2)</f>
        <v>0</v>
      </c>
      <c r="AY72">
        <f>ROUND(MAX(0,$AU$72+$AV$72-$AW$72-$AX$72),2)</f>
        <v>0</v>
      </c>
      <c r="AZ72">
        <f>$BD$71</f>
        <v>0</v>
      </c>
      <c r="BA72">
        <f>ROUND(IF($AZ$72&lt;=0,0,$AZ$72*$AZ$3/12),2)</f>
        <v>0</v>
      </c>
      <c r="BB72">
        <f>ROUND(IF($AZ$72&lt;=0,0,MIN($AZ$4,$AZ$72+$BA$72)),2)</f>
        <v>0</v>
      </c>
      <c r="BC72">
        <f>ROUND(IF($AZ$72&lt;=0,0,MIN(MAX(0,$AZ$72+$BA$72-$BB$72),MAX(0,$F$72-$J$72-$O$72-$T$72-$Y$72-$AD$72-$AI$72-$AN$72-$AS$72-$AX$72))),2)</f>
        <v>0</v>
      </c>
      <c r="BD72">
        <f>ROUND(MAX(0,$AZ$72+$BA$72-$BB$72-$BC$72),2)</f>
        <v>0</v>
      </c>
    </row>
    <row r="73" spans="1:56">
      <c r="A73">
        <f>ROW()-7</f>
        <v>66</v>
      </c>
      <c r="B73">
        <f>EDATE(StartDate,A73-1)</f>
        <v>0</v>
      </c>
      <c r="C73">
        <f>ROUND(SUM($G$73,$L$73,$Q$73,$V$73,$AA$73,$AF$73,$AK$73,$AP$73,$AU$73,$AZ$73)-SUM($K$73,$P$73,$U$73,$Z$73,$AE$73,$AJ$73,$AO$73,$AT$73,$AY$73,$BD$73),2)</f>
        <v>0</v>
      </c>
      <c r="D73">
        <f>ROUND(SUM($H$73,$M$73,$R$73,$W$73,$AB$73,$AG$73,$AL$73,$AQ$73,$AV$73,$BA$73),2)</f>
        <v>0</v>
      </c>
      <c r="E73">
        <f>ROUND(SUM($K$73,$P$73,$U$73,$Z$73,$AE$73,$AJ$73,$AO$73,$AT$73,$AY$73,$BD$73),2)</f>
        <v>0</v>
      </c>
      <c r="F73">
        <f>ROUND(MAX(MonthlyBudget-SUM($I$73,$N$73,$S$73,$X$73,$AC$73,$AH$73,$AM$73,$AR$73,$AW$73,$BB$73),0),2)</f>
        <v>0</v>
      </c>
      <c r="G73">
        <f>$K$72</f>
        <v>0</v>
      </c>
      <c r="H73">
        <f>ROUND(IF($G$73&lt;=0,0,$G$73*$G$3/12),2)</f>
        <v>0</v>
      </c>
      <c r="I73">
        <f>ROUND(IF($G$73&lt;=0,0,MIN($G$4,$G$73+$H$73)),2)</f>
        <v>0</v>
      </c>
      <c r="J73">
        <f>ROUND(IF($G$73&lt;=0,0,MIN(MAX(0,$G$73+$H$73-$I$73),$F$73)),2)</f>
        <v>0</v>
      </c>
      <c r="K73">
        <f>ROUND(MAX(0,$G$73+$H$73-$I$73-$J$73),2)</f>
        <v>0</v>
      </c>
      <c r="L73">
        <f>$P$72</f>
        <v>0</v>
      </c>
      <c r="M73">
        <f>ROUND(IF($L$73&lt;=0,0,$L$73*$L$3/12),2)</f>
        <v>0</v>
      </c>
      <c r="N73">
        <f>ROUND(IF($L$73&lt;=0,0,MIN($L$4,$L$73+$M$73)),2)</f>
        <v>0</v>
      </c>
      <c r="O73">
        <f>ROUND(IF($L$73&lt;=0,0,MIN(MAX(0,$L$73+$M$73-$N$73),MAX(0,$F$73-$J$73))),2)</f>
        <v>0</v>
      </c>
      <c r="P73">
        <f>ROUND(MAX(0,$L$73+$M$73-$N$73-$O$73),2)</f>
        <v>0</v>
      </c>
      <c r="Q73">
        <f>$U$72</f>
        <v>0</v>
      </c>
      <c r="R73">
        <f>ROUND(IF($Q$73&lt;=0,0,$Q$73*$Q$3/12),2)</f>
        <v>0</v>
      </c>
      <c r="S73">
        <f>ROUND(IF($Q$73&lt;=0,0,MIN($Q$4,$Q$73+$R$73)),2)</f>
        <v>0</v>
      </c>
      <c r="T73">
        <f>ROUND(IF($Q$73&lt;=0,0,MIN(MAX(0,$Q$73+$R$73-$S$73),MAX(0,$F$73-$J$73-$O$73))),2)</f>
        <v>0</v>
      </c>
      <c r="U73">
        <f>ROUND(MAX(0,$Q$73+$R$73-$S$73-$T$73),2)</f>
        <v>0</v>
      </c>
      <c r="V73">
        <f>$Z$72</f>
        <v>0</v>
      </c>
      <c r="W73">
        <f>ROUND(IF($V$73&lt;=0,0,$V$73*$V$3/12),2)</f>
        <v>0</v>
      </c>
      <c r="X73">
        <f>ROUND(IF($V$73&lt;=0,0,MIN($V$4,$V$73+$W$73)),2)</f>
        <v>0</v>
      </c>
      <c r="Y73">
        <f>ROUND(IF($V$73&lt;=0,0,MIN(MAX(0,$V$73+$W$73-$X$73),MAX(0,$F$73-$J$73-$O$73-$T$73))),2)</f>
        <v>0</v>
      </c>
      <c r="Z73">
        <f>ROUND(MAX(0,$V$73+$W$73-$X$73-$Y$73),2)</f>
        <v>0</v>
      </c>
      <c r="AA73">
        <f>$AE$72</f>
        <v>0</v>
      </c>
      <c r="AB73">
        <f>ROUND(IF($AA$73&lt;=0,0,$AA$73*$AA$3/12),2)</f>
        <v>0</v>
      </c>
      <c r="AC73">
        <f>ROUND(IF($AA$73&lt;=0,0,MIN($AA$4,$AA$73+$AB$73)),2)</f>
        <v>0</v>
      </c>
      <c r="AD73">
        <f>ROUND(IF($AA$73&lt;=0,0,MIN(MAX(0,$AA$73+$AB$73-$AC$73),MAX(0,$F$73-$J$73-$O$73-$T$73-$Y$73))),2)</f>
        <v>0</v>
      </c>
      <c r="AE73">
        <f>ROUND(MAX(0,$AA$73+$AB$73-$AC$73-$AD$73),2)</f>
        <v>0</v>
      </c>
      <c r="AF73">
        <f>$AJ$72</f>
        <v>0</v>
      </c>
      <c r="AG73">
        <f>ROUND(IF($AF$73&lt;=0,0,$AF$73*$AF$3/12),2)</f>
        <v>0</v>
      </c>
      <c r="AH73">
        <f>ROUND(IF($AF$73&lt;=0,0,MIN($AF$4,$AF$73+$AG$73)),2)</f>
        <v>0</v>
      </c>
      <c r="AI73">
        <f>ROUND(IF($AF$73&lt;=0,0,MIN(MAX(0,$AF$73+$AG$73-$AH$73),MAX(0,$F$73-$J$73-$O$73-$T$73-$Y$73-$AD$73))),2)</f>
        <v>0</v>
      </c>
      <c r="AJ73">
        <f>ROUND(MAX(0,$AF$73+$AG$73-$AH$73-$AI$73),2)</f>
        <v>0</v>
      </c>
      <c r="AK73">
        <f>$AO$72</f>
        <v>0</v>
      </c>
      <c r="AL73">
        <f>ROUND(IF($AK$73&lt;=0,0,$AK$73*$AK$3/12),2)</f>
        <v>0</v>
      </c>
      <c r="AM73">
        <f>ROUND(IF($AK$73&lt;=0,0,MIN($AK$4,$AK$73+$AL$73)),2)</f>
        <v>0</v>
      </c>
      <c r="AN73">
        <f>ROUND(IF($AK$73&lt;=0,0,MIN(MAX(0,$AK$73+$AL$73-$AM$73),MAX(0,$F$73-$J$73-$O$73-$T$73-$Y$73-$AD$73-$AI$73))),2)</f>
        <v>0</v>
      </c>
      <c r="AO73">
        <f>ROUND(MAX(0,$AK$73+$AL$73-$AM$73-$AN$73),2)</f>
        <v>0</v>
      </c>
      <c r="AP73">
        <f>$AT$72</f>
        <v>0</v>
      </c>
      <c r="AQ73">
        <f>ROUND(IF($AP$73&lt;=0,0,$AP$73*$AP$3/12),2)</f>
        <v>0</v>
      </c>
      <c r="AR73">
        <f>ROUND(IF($AP$73&lt;=0,0,MIN($AP$4,$AP$73+$AQ$73)),2)</f>
        <v>0</v>
      </c>
      <c r="AS73">
        <f>ROUND(IF($AP$73&lt;=0,0,MIN(MAX(0,$AP$73+$AQ$73-$AR$73),MAX(0,$F$73-$J$73-$O$73-$T$73-$Y$73-$AD$73-$AI$73-$AN$73))),2)</f>
        <v>0</v>
      </c>
      <c r="AT73">
        <f>ROUND(MAX(0,$AP$73+$AQ$73-$AR$73-$AS$73),2)</f>
        <v>0</v>
      </c>
      <c r="AU73">
        <f>$AY$72</f>
        <v>0</v>
      </c>
      <c r="AV73">
        <f>ROUND(IF($AU$73&lt;=0,0,$AU$73*$AU$3/12),2)</f>
        <v>0</v>
      </c>
      <c r="AW73">
        <f>ROUND(IF($AU$73&lt;=0,0,MIN($AU$4,$AU$73+$AV$73)),2)</f>
        <v>0</v>
      </c>
      <c r="AX73">
        <f>ROUND(IF($AU$73&lt;=0,0,MIN(MAX(0,$AU$73+$AV$73-$AW$73),MAX(0,$F$73-$J$73-$O$73-$T$73-$Y$73-$AD$73-$AI$73-$AN$73-$AS$73))),2)</f>
        <v>0</v>
      </c>
      <c r="AY73">
        <f>ROUND(MAX(0,$AU$73+$AV$73-$AW$73-$AX$73),2)</f>
        <v>0</v>
      </c>
      <c r="AZ73">
        <f>$BD$72</f>
        <v>0</v>
      </c>
      <c r="BA73">
        <f>ROUND(IF($AZ$73&lt;=0,0,$AZ$73*$AZ$3/12),2)</f>
        <v>0</v>
      </c>
      <c r="BB73">
        <f>ROUND(IF($AZ$73&lt;=0,0,MIN($AZ$4,$AZ$73+$BA$73)),2)</f>
        <v>0</v>
      </c>
      <c r="BC73">
        <f>ROUND(IF($AZ$73&lt;=0,0,MIN(MAX(0,$AZ$73+$BA$73-$BB$73),MAX(0,$F$73-$J$73-$O$73-$T$73-$Y$73-$AD$73-$AI$73-$AN$73-$AS$73-$AX$73))),2)</f>
        <v>0</v>
      </c>
      <c r="BD73">
        <f>ROUND(MAX(0,$AZ$73+$BA$73-$BB$73-$BC$73),2)</f>
        <v>0</v>
      </c>
    </row>
    <row r="74" spans="1:56">
      <c r="A74">
        <f>ROW()-7</f>
        <v>67</v>
      </c>
      <c r="B74">
        <f>EDATE(StartDate,A74-1)</f>
        <v>0</v>
      </c>
      <c r="C74">
        <f>ROUND(SUM($G$74,$L$74,$Q$74,$V$74,$AA$74,$AF$74,$AK$74,$AP$74,$AU$74,$AZ$74)-SUM($K$74,$P$74,$U$74,$Z$74,$AE$74,$AJ$74,$AO$74,$AT$74,$AY$74,$BD$74),2)</f>
        <v>0</v>
      </c>
      <c r="D74">
        <f>ROUND(SUM($H$74,$M$74,$R$74,$W$74,$AB$74,$AG$74,$AL$74,$AQ$74,$AV$74,$BA$74),2)</f>
        <v>0</v>
      </c>
      <c r="E74">
        <f>ROUND(SUM($K$74,$P$74,$U$74,$Z$74,$AE$74,$AJ$74,$AO$74,$AT$74,$AY$74,$BD$74),2)</f>
        <v>0</v>
      </c>
      <c r="F74">
        <f>ROUND(MAX(MonthlyBudget-SUM($I$74,$N$74,$S$74,$X$74,$AC$74,$AH$74,$AM$74,$AR$74,$AW$74,$BB$74),0),2)</f>
        <v>0</v>
      </c>
      <c r="G74">
        <f>$K$73</f>
        <v>0</v>
      </c>
      <c r="H74">
        <f>ROUND(IF($G$74&lt;=0,0,$G$74*$G$3/12),2)</f>
        <v>0</v>
      </c>
      <c r="I74">
        <f>ROUND(IF($G$74&lt;=0,0,MIN($G$4,$G$74+$H$74)),2)</f>
        <v>0</v>
      </c>
      <c r="J74">
        <f>ROUND(IF($G$74&lt;=0,0,MIN(MAX(0,$G$74+$H$74-$I$74),$F$74)),2)</f>
        <v>0</v>
      </c>
      <c r="K74">
        <f>ROUND(MAX(0,$G$74+$H$74-$I$74-$J$74),2)</f>
        <v>0</v>
      </c>
      <c r="L74">
        <f>$P$73</f>
        <v>0</v>
      </c>
      <c r="M74">
        <f>ROUND(IF($L$74&lt;=0,0,$L$74*$L$3/12),2)</f>
        <v>0</v>
      </c>
      <c r="N74">
        <f>ROUND(IF($L$74&lt;=0,0,MIN($L$4,$L$74+$M$74)),2)</f>
        <v>0</v>
      </c>
      <c r="O74">
        <f>ROUND(IF($L$74&lt;=0,0,MIN(MAX(0,$L$74+$M$74-$N$74),MAX(0,$F$74-$J$74))),2)</f>
        <v>0</v>
      </c>
      <c r="P74">
        <f>ROUND(MAX(0,$L$74+$M$74-$N$74-$O$74),2)</f>
        <v>0</v>
      </c>
      <c r="Q74">
        <f>$U$73</f>
        <v>0</v>
      </c>
      <c r="R74">
        <f>ROUND(IF($Q$74&lt;=0,0,$Q$74*$Q$3/12),2)</f>
        <v>0</v>
      </c>
      <c r="S74">
        <f>ROUND(IF($Q$74&lt;=0,0,MIN($Q$4,$Q$74+$R$74)),2)</f>
        <v>0</v>
      </c>
      <c r="T74">
        <f>ROUND(IF($Q$74&lt;=0,0,MIN(MAX(0,$Q$74+$R$74-$S$74),MAX(0,$F$74-$J$74-$O$74))),2)</f>
        <v>0</v>
      </c>
      <c r="U74">
        <f>ROUND(MAX(0,$Q$74+$R$74-$S$74-$T$74),2)</f>
        <v>0</v>
      </c>
      <c r="V74">
        <f>$Z$73</f>
        <v>0</v>
      </c>
      <c r="W74">
        <f>ROUND(IF($V$74&lt;=0,0,$V$74*$V$3/12),2)</f>
        <v>0</v>
      </c>
      <c r="X74">
        <f>ROUND(IF($V$74&lt;=0,0,MIN($V$4,$V$74+$W$74)),2)</f>
        <v>0</v>
      </c>
      <c r="Y74">
        <f>ROUND(IF($V$74&lt;=0,0,MIN(MAX(0,$V$74+$W$74-$X$74),MAX(0,$F$74-$J$74-$O$74-$T$74))),2)</f>
        <v>0</v>
      </c>
      <c r="Z74">
        <f>ROUND(MAX(0,$V$74+$W$74-$X$74-$Y$74),2)</f>
        <v>0</v>
      </c>
      <c r="AA74">
        <f>$AE$73</f>
        <v>0</v>
      </c>
      <c r="AB74">
        <f>ROUND(IF($AA$74&lt;=0,0,$AA$74*$AA$3/12),2)</f>
        <v>0</v>
      </c>
      <c r="AC74">
        <f>ROUND(IF($AA$74&lt;=0,0,MIN($AA$4,$AA$74+$AB$74)),2)</f>
        <v>0</v>
      </c>
      <c r="AD74">
        <f>ROUND(IF($AA$74&lt;=0,0,MIN(MAX(0,$AA$74+$AB$74-$AC$74),MAX(0,$F$74-$J$74-$O$74-$T$74-$Y$74))),2)</f>
        <v>0</v>
      </c>
      <c r="AE74">
        <f>ROUND(MAX(0,$AA$74+$AB$74-$AC$74-$AD$74),2)</f>
        <v>0</v>
      </c>
      <c r="AF74">
        <f>$AJ$73</f>
        <v>0</v>
      </c>
      <c r="AG74">
        <f>ROUND(IF($AF$74&lt;=0,0,$AF$74*$AF$3/12),2)</f>
        <v>0</v>
      </c>
      <c r="AH74">
        <f>ROUND(IF($AF$74&lt;=0,0,MIN($AF$4,$AF$74+$AG$74)),2)</f>
        <v>0</v>
      </c>
      <c r="AI74">
        <f>ROUND(IF($AF$74&lt;=0,0,MIN(MAX(0,$AF$74+$AG$74-$AH$74),MAX(0,$F$74-$J$74-$O$74-$T$74-$Y$74-$AD$74))),2)</f>
        <v>0</v>
      </c>
      <c r="AJ74">
        <f>ROUND(MAX(0,$AF$74+$AG$74-$AH$74-$AI$74),2)</f>
        <v>0</v>
      </c>
      <c r="AK74">
        <f>$AO$73</f>
        <v>0</v>
      </c>
      <c r="AL74">
        <f>ROUND(IF($AK$74&lt;=0,0,$AK$74*$AK$3/12),2)</f>
        <v>0</v>
      </c>
      <c r="AM74">
        <f>ROUND(IF($AK$74&lt;=0,0,MIN($AK$4,$AK$74+$AL$74)),2)</f>
        <v>0</v>
      </c>
      <c r="AN74">
        <f>ROUND(IF($AK$74&lt;=0,0,MIN(MAX(0,$AK$74+$AL$74-$AM$74),MAX(0,$F$74-$J$74-$O$74-$T$74-$Y$74-$AD$74-$AI$74))),2)</f>
        <v>0</v>
      </c>
      <c r="AO74">
        <f>ROUND(MAX(0,$AK$74+$AL$74-$AM$74-$AN$74),2)</f>
        <v>0</v>
      </c>
      <c r="AP74">
        <f>$AT$73</f>
        <v>0</v>
      </c>
      <c r="AQ74">
        <f>ROUND(IF($AP$74&lt;=0,0,$AP$74*$AP$3/12),2)</f>
        <v>0</v>
      </c>
      <c r="AR74">
        <f>ROUND(IF($AP$74&lt;=0,0,MIN($AP$4,$AP$74+$AQ$74)),2)</f>
        <v>0</v>
      </c>
      <c r="AS74">
        <f>ROUND(IF($AP$74&lt;=0,0,MIN(MAX(0,$AP$74+$AQ$74-$AR$74),MAX(0,$F$74-$J$74-$O$74-$T$74-$Y$74-$AD$74-$AI$74-$AN$74))),2)</f>
        <v>0</v>
      </c>
      <c r="AT74">
        <f>ROUND(MAX(0,$AP$74+$AQ$74-$AR$74-$AS$74),2)</f>
        <v>0</v>
      </c>
      <c r="AU74">
        <f>$AY$73</f>
        <v>0</v>
      </c>
      <c r="AV74">
        <f>ROUND(IF($AU$74&lt;=0,0,$AU$74*$AU$3/12),2)</f>
        <v>0</v>
      </c>
      <c r="AW74">
        <f>ROUND(IF($AU$74&lt;=0,0,MIN($AU$4,$AU$74+$AV$74)),2)</f>
        <v>0</v>
      </c>
      <c r="AX74">
        <f>ROUND(IF($AU$74&lt;=0,0,MIN(MAX(0,$AU$74+$AV$74-$AW$74),MAX(0,$F$74-$J$74-$O$74-$T$74-$Y$74-$AD$74-$AI$74-$AN$74-$AS$74))),2)</f>
        <v>0</v>
      </c>
      <c r="AY74">
        <f>ROUND(MAX(0,$AU$74+$AV$74-$AW$74-$AX$74),2)</f>
        <v>0</v>
      </c>
      <c r="AZ74">
        <f>$BD$73</f>
        <v>0</v>
      </c>
      <c r="BA74">
        <f>ROUND(IF($AZ$74&lt;=0,0,$AZ$74*$AZ$3/12),2)</f>
        <v>0</v>
      </c>
      <c r="BB74">
        <f>ROUND(IF($AZ$74&lt;=0,0,MIN($AZ$4,$AZ$74+$BA$74)),2)</f>
        <v>0</v>
      </c>
      <c r="BC74">
        <f>ROUND(IF($AZ$74&lt;=0,0,MIN(MAX(0,$AZ$74+$BA$74-$BB$74),MAX(0,$F$74-$J$74-$O$74-$T$74-$Y$74-$AD$74-$AI$74-$AN$74-$AS$74-$AX$74))),2)</f>
        <v>0</v>
      </c>
      <c r="BD74">
        <f>ROUND(MAX(0,$AZ$74+$BA$74-$BB$74-$BC$74),2)</f>
        <v>0</v>
      </c>
    </row>
    <row r="75" spans="1:56">
      <c r="A75">
        <f>ROW()-7</f>
        <v>68</v>
      </c>
      <c r="B75">
        <f>EDATE(StartDate,A75-1)</f>
        <v>0</v>
      </c>
      <c r="C75">
        <f>ROUND(SUM($G$75,$L$75,$Q$75,$V$75,$AA$75,$AF$75,$AK$75,$AP$75,$AU$75,$AZ$75)-SUM($K$75,$P$75,$U$75,$Z$75,$AE$75,$AJ$75,$AO$75,$AT$75,$AY$75,$BD$75),2)</f>
        <v>0</v>
      </c>
      <c r="D75">
        <f>ROUND(SUM($H$75,$M$75,$R$75,$W$75,$AB$75,$AG$75,$AL$75,$AQ$75,$AV$75,$BA$75),2)</f>
        <v>0</v>
      </c>
      <c r="E75">
        <f>ROUND(SUM($K$75,$P$75,$U$75,$Z$75,$AE$75,$AJ$75,$AO$75,$AT$75,$AY$75,$BD$75),2)</f>
        <v>0</v>
      </c>
      <c r="F75">
        <f>ROUND(MAX(MonthlyBudget-SUM($I$75,$N$75,$S$75,$X$75,$AC$75,$AH$75,$AM$75,$AR$75,$AW$75,$BB$75),0),2)</f>
        <v>0</v>
      </c>
      <c r="G75">
        <f>$K$74</f>
        <v>0</v>
      </c>
      <c r="H75">
        <f>ROUND(IF($G$75&lt;=0,0,$G$75*$G$3/12),2)</f>
        <v>0</v>
      </c>
      <c r="I75">
        <f>ROUND(IF($G$75&lt;=0,0,MIN($G$4,$G$75+$H$75)),2)</f>
        <v>0</v>
      </c>
      <c r="J75">
        <f>ROUND(IF($G$75&lt;=0,0,MIN(MAX(0,$G$75+$H$75-$I$75),$F$75)),2)</f>
        <v>0</v>
      </c>
      <c r="K75">
        <f>ROUND(MAX(0,$G$75+$H$75-$I$75-$J$75),2)</f>
        <v>0</v>
      </c>
      <c r="L75">
        <f>$P$74</f>
        <v>0</v>
      </c>
      <c r="M75">
        <f>ROUND(IF($L$75&lt;=0,0,$L$75*$L$3/12),2)</f>
        <v>0</v>
      </c>
      <c r="N75">
        <f>ROUND(IF($L$75&lt;=0,0,MIN($L$4,$L$75+$M$75)),2)</f>
        <v>0</v>
      </c>
      <c r="O75">
        <f>ROUND(IF($L$75&lt;=0,0,MIN(MAX(0,$L$75+$M$75-$N$75),MAX(0,$F$75-$J$75))),2)</f>
        <v>0</v>
      </c>
      <c r="P75">
        <f>ROUND(MAX(0,$L$75+$M$75-$N$75-$O$75),2)</f>
        <v>0</v>
      </c>
      <c r="Q75">
        <f>$U$74</f>
        <v>0</v>
      </c>
      <c r="R75">
        <f>ROUND(IF($Q$75&lt;=0,0,$Q$75*$Q$3/12),2)</f>
        <v>0</v>
      </c>
      <c r="S75">
        <f>ROUND(IF($Q$75&lt;=0,0,MIN($Q$4,$Q$75+$R$75)),2)</f>
        <v>0</v>
      </c>
      <c r="T75">
        <f>ROUND(IF($Q$75&lt;=0,0,MIN(MAX(0,$Q$75+$R$75-$S$75),MAX(0,$F$75-$J$75-$O$75))),2)</f>
        <v>0</v>
      </c>
      <c r="U75">
        <f>ROUND(MAX(0,$Q$75+$R$75-$S$75-$T$75),2)</f>
        <v>0</v>
      </c>
      <c r="V75">
        <f>$Z$74</f>
        <v>0</v>
      </c>
      <c r="W75">
        <f>ROUND(IF($V$75&lt;=0,0,$V$75*$V$3/12),2)</f>
        <v>0</v>
      </c>
      <c r="X75">
        <f>ROUND(IF($V$75&lt;=0,0,MIN($V$4,$V$75+$W$75)),2)</f>
        <v>0</v>
      </c>
      <c r="Y75">
        <f>ROUND(IF($V$75&lt;=0,0,MIN(MAX(0,$V$75+$W$75-$X$75),MAX(0,$F$75-$J$75-$O$75-$T$75))),2)</f>
        <v>0</v>
      </c>
      <c r="Z75">
        <f>ROUND(MAX(0,$V$75+$W$75-$X$75-$Y$75),2)</f>
        <v>0</v>
      </c>
      <c r="AA75">
        <f>$AE$74</f>
        <v>0</v>
      </c>
      <c r="AB75">
        <f>ROUND(IF($AA$75&lt;=0,0,$AA$75*$AA$3/12),2)</f>
        <v>0</v>
      </c>
      <c r="AC75">
        <f>ROUND(IF($AA$75&lt;=0,0,MIN($AA$4,$AA$75+$AB$75)),2)</f>
        <v>0</v>
      </c>
      <c r="AD75">
        <f>ROUND(IF($AA$75&lt;=0,0,MIN(MAX(0,$AA$75+$AB$75-$AC$75),MAX(0,$F$75-$J$75-$O$75-$T$75-$Y$75))),2)</f>
        <v>0</v>
      </c>
      <c r="AE75">
        <f>ROUND(MAX(0,$AA$75+$AB$75-$AC$75-$AD$75),2)</f>
        <v>0</v>
      </c>
      <c r="AF75">
        <f>$AJ$74</f>
        <v>0</v>
      </c>
      <c r="AG75">
        <f>ROUND(IF($AF$75&lt;=0,0,$AF$75*$AF$3/12),2)</f>
        <v>0</v>
      </c>
      <c r="AH75">
        <f>ROUND(IF($AF$75&lt;=0,0,MIN($AF$4,$AF$75+$AG$75)),2)</f>
        <v>0</v>
      </c>
      <c r="AI75">
        <f>ROUND(IF($AF$75&lt;=0,0,MIN(MAX(0,$AF$75+$AG$75-$AH$75),MAX(0,$F$75-$J$75-$O$75-$T$75-$Y$75-$AD$75))),2)</f>
        <v>0</v>
      </c>
      <c r="AJ75">
        <f>ROUND(MAX(0,$AF$75+$AG$75-$AH$75-$AI$75),2)</f>
        <v>0</v>
      </c>
      <c r="AK75">
        <f>$AO$74</f>
        <v>0</v>
      </c>
      <c r="AL75">
        <f>ROUND(IF($AK$75&lt;=0,0,$AK$75*$AK$3/12),2)</f>
        <v>0</v>
      </c>
      <c r="AM75">
        <f>ROUND(IF($AK$75&lt;=0,0,MIN($AK$4,$AK$75+$AL$75)),2)</f>
        <v>0</v>
      </c>
      <c r="AN75">
        <f>ROUND(IF($AK$75&lt;=0,0,MIN(MAX(0,$AK$75+$AL$75-$AM$75),MAX(0,$F$75-$J$75-$O$75-$T$75-$Y$75-$AD$75-$AI$75))),2)</f>
        <v>0</v>
      </c>
      <c r="AO75">
        <f>ROUND(MAX(0,$AK$75+$AL$75-$AM$75-$AN$75),2)</f>
        <v>0</v>
      </c>
      <c r="AP75">
        <f>$AT$74</f>
        <v>0</v>
      </c>
      <c r="AQ75">
        <f>ROUND(IF($AP$75&lt;=0,0,$AP$75*$AP$3/12),2)</f>
        <v>0</v>
      </c>
      <c r="AR75">
        <f>ROUND(IF($AP$75&lt;=0,0,MIN($AP$4,$AP$75+$AQ$75)),2)</f>
        <v>0</v>
      </c>
      <c r="AS75">
        <f>ROUND(IF($AP$75&lt;=0,0,MIN(MAX(0,$AP$75+$AQ$75-$AR$75),MAX(0,$F$75-$J$75-$O$75-$T$75-$Y$75-$AD$75-$AI$75-$AN$75))),2)</f>
        <v>0</v>
      </c>
      <c r="AT75">
        <f>ROUND(MAX(0,$AP$75+$AQ$75-$AR$75-$AS$75),2)</f>
        <v>0</v>
      </c>
      <c r="AU75">
        <f>$AY$74</f>
        <v>0</v>
      </c>
      <c r="AV75">
        <f>ROUND(IF($AU$75&lt;=0,0,$AU$75*$AU$3/12),2)</f>
        <v>0</v>
      </c>
      <c r="AW75">
        <f>ROUND(IF($AU$75&lt;=0,0,MIN($AU$4,$AU$75+$AV$75)),2)</f>
        <v>0</v>
      </c>
      <c r="AX75">
        <f>ROUND(IF($AU$75&lt;=0,0,MIN(MAX(0,$AU$75+$AV$75-$AW$75),MAX(0,$F$75-$J$75-$O$75-$T$75-$Y$75-$AD$75-$AI$75-$AN$75-$AS$75))),2)</f>
        <v>0</v>
      </c>
      <c r="AY75">
        <f>ROUND(MAX(0,$AU$75+$AV$75-$AW$75-$AX$75),2)</f>
        <v>0</v>
      </c>
      <c r="AZ75">
        <f>$BD$74</f>
        <v>0</v>
      </c>
      <c r="BA75">
        <f>ROUND(IF($AZ$75&lt;=0,0,$AZ$75*$AZ$3/12),2)</f>
        <v>0</v>
      </c>
      <c r="BB75">
        <f>ROUND(IF($AZ$75&lt;=0,0,MIN($AZ$4,$AZ$75+$BA$75)),2)</f>
        <v>0</v>
      </c>
      <c r="BC75">
        <f>ROUND(IF($AZ$75&lt;=0,0,MIN(MAX(0,$AZ$75+$BA$75-$BB$75),MAX(0,$F$75-$J$75-$O$75-$T$75-$Y$75-$AD$75-$AI$75-$AN$75-$AS$75-$AX$75))),2)</f>
        <v>0</v>
      </c>
      <c r="BD75">
        <f>ROUND(MAX(0,$AZ$75+$BA$75-$BB$75-$BC$75),2)</f>
        <v>0</v>
      </c>
    </row>
    <row r="76" spans="1:56">
      <c r="A76">
        <f>ROW()-7</f>
        <v>69</v>
      </c>
      <c r="B76">
        <f>EDATE(StartDate,A76-1)</f>
        <v>0</v>
      </c>
      <c r="C76">
        <f>ROUND(SUM($G$76,$L$76,$Q$76,$V$76,$AA$76,$AF$76,$AK$76,$AP$76,$AU$76,$AZ$76)-SUM($K$76,$P$76,$U$76,$Z$76,$AE$76,$AJ$76,$AO$76,$AT$76,$AY$76,$BD$76),2)</f>
        <v>0</v>
      </c>
      <c r="D76">
        <f>ROUND(SUM($H$76,$M$76,$R$76,$W$76,$AB$76,$AG$76,$AL$76,$AQ$76,$AV$76,$BA$76),2)</f>
        <v>0</v>
      </c>
      <c r="E76">
        <f>ROUND(SUM($K$76,$P$76,$U$76,$Z$76,$AE$76,$AJ$76,$AO$76,$AT$76,$AY$76,$BD$76),2)</f>
        <v>0</v>
      </c>
      <c r="F76">
        <f>ROUND(MAX(MonthlyBudget-SUM($I$76,$N$76,$S$76,$X$76,$AC$76,$AH$76,$AM$76,$AR$76,$AW$76,$BB$76),0),2)</f>
        <v>0</v>
      </c>
      <c r="G76">
        <f>$K$75</f>
        <v>0</v>
      </c>
      <c r="H76">
        <f>ROUND(IF($G$76&lt;=0,0,$G$76*$G$3/12),2)</f>
        <v>0</v>
      </c>
      <c r="I76">
        <f>ROUND(IF($G$76&lt;=0,0,MIN($G$4,$G$76+$H$76)),2)</f>
        <v>0</v>
      </c>
      <c r="J76">
        <f>ROUND(IF($G$76&lt;=0,0,MIN(MAX(0,$G$76+$H$76-$I$76),$F$76)),2)</f>
        <v>0</v>
      </c>
      <c r="K76">
        <f>ROUND(MAX(0,$G$76+$H$76-$I$76-$J$76),2)</f>
        <v>0</v>
      </c>
      <c r="L76">
        <f>$P$75</f>
        <v>0</v>
      </c>
      <c r="M76">
        <f>ROUND(IF($L$76&lt;=0,0,$L$76*$L$3/12),2)</f>
        <v>0</v>
      </c>
      <c r="N76">
        <f>ROUND(IF($L$76&lt;=0,0,MIN($L$4,$L$76+$M$76)),2)</f>
        <v>0</v>
      </c>
      <c r="O76">
        <f>ROUND(IF($L$76&lt;=0,0,MIN(MAX(0,$L$76+$M$76-$N$76),MAX(0,$F$76-$J$76))),2)</f>
        <v>0</v>
      </c>
      <c r="P76">
        <f>ROUND(MAX(0,$L$76+$M$76-$N$76-$O$76),2)</f>
        <v>0</v>
      </c>
      <c r="Q76">
        <f>$U$75</f>
        <v>0</v>
      </c>
      <c r="R76">
        <f>ROUND(IF($Q$76&lt;=0,0,$Q$76*$Q$3/12),2)</f>
        <v>0</v>
      </c>
      <c r="S76">
        <f>ROUND(IF($Q$76&lt;=0,0,MIN($Q$4,$Q$76+$R$76)),2)</f>
        <v>0</v>
      </c>
      <c r="T76">
        <f>ROUND(IF($Q$76&lt;=0,0,MIN(MAX(0,$Q$76+$R$76-$S$76),MAX(0,$F$76-$J$76-$O$76))),2)</f>
        <v>0</v>
      </c>
      <c r="U76">
        <f>ROUND(MAX(0,$Q$76+$R$76-$S$76-$T$76),2)</f>
        <v>0</v>
      </c>
      <c r="V76">
        <f>$Z$75</f>
        <v>0</v>
      </c>
      <c r="W76">
        <f>ROUND(IF($V$76&lt;=0,0,$V$76*$V$3/12),2)</f>
        <v>0</v>
      </c>
      <c r="X76">
        <f>ROUND(IF($V$76&lt;=0,0,MIN($V$4,$V$76+$W$76)),2)</f>
        <v>0</v>
      </c>
      <c r="Y76">
        <f>ROUND(IF($V$76&lt;=0,0,MIN(MAX(0,$V$76+$W$76-$X$76),MAX(0,$F$76-$J$76-$O$76-$T$76))),2)</f>
        <v>0</v>
      </c>
      <c r="Z76">
        <f>ROUND(MAX(0,$V$76+$W$76-$X$76-$Y$76),2)</f>
        <v>0</v>
      </c>
      <c r="AA76">
        <f>$AE$75</f>
        <v>0</v>
      </c>
      <c r="AB76">
        <f>ROUND(IF($AA$76&lt;=0,0,$AA$76*$AA$3/12),2)</f>
        <v>0</v>
      </c>
      <c r="AC76">
        <f>ROUND(IF($AA$76&lt;=0,0,MIN($AA$4,$AA$76+$AB$76)),2)</f>
        <v>0</v>
      </c>
      <c r="AD76">
        <f>ROUND(IF($AA$76&lt;=0,0,MIN(MAX(0,$AA$76+$AB$76-$AC$76),MAX(0,$F$76-$J$76-$O$76-$T$76-$Y$76))),2)</f>
        <v>0</v>
      </c>
      <c r="AE76">
        <f>ROUND(MAX(0,$AA$76+$AB$76-$AC$76-$AD$76),2)</f>
        <v>0</v>
      </c>
      <c r="AF76">
        <f>$AJ$75</f>
        <v>0</v>
      </c>
      <c r="AG76">
        <f>ROUND(IF($AF$76&lt;=0,0,$AF$76*$AF$3/12),2)</f>
        <v>0</v>
      </c>
      <c r="AH76">
        <f>ROUND(IF($AF$76&lt;=0,0,MIN($AF$4,$AF$76+$AG$76)),2)</f>
        <v>0</v>
      </c>
      <c r="AI76">
        <f>ROUND(IF($AF$76&lt;=0,0,MIN(MAX(0,$AF$76+$AG$76-$AH$76),MAX(0,$F$76-$J$76-$O$76-$T$76-$Y$76-$AD$76))),2)</f>
        <v>0</v>
      </c>
      <c r="AJ76">
        <f>ROUND(MAX(0,$AF$76+$AG$76-$AH$76-$AI$76),2)</f>
        <v>0</v>
      </c>
      <c r="AK76">
        <f>$AO$75</f>
        <v>0</v>
      </c>
      <c r="AL76">
        <f>ROUND(IF($AK$76&lt;=0,0,$AK$76*$AK$3/12),2)</f>
        <v>0</v>
      </c>
      <c r="AM76">
        <f>ROUND(IF($AK$76&lt;=0,0,MIN($AK$4,$AK$76+$AL$76)),2)</f>
        <v>0</v>
      </c>
      <c r="AN76">
        <f>ROUND(IF($AK$76&lt;=0,0,MIN(MAX(0,$AK$76+$AL$76-$AM$76),MAX(0,$F$76-$J$76-$O$76-$T$76-$Y$76-$AD$76-$AI$76))),2)</f>
        <v>0</v>
      </c>
      <c r="AO76">
        <f>ROUND(MAX(0,$AK$76+$AL$76-$AM$76-$AN$76),2)</f>
        <v>0</v>
      </c>
      <c r="AP76">
        <f>$AT$75</f>
        <v>0</v>
      </c>
      <c r="AQ76">
        <f>ROUND(IF($AP$76&lt;=0,0,$AP$76*$AP$3/12),2)</f>
        <v>0</v>
      </c>
      <c r="AR76">
        <f>ROUND(IF($AP$76&lt;=0,0,MIN($AP$4,$AP$76+$AQ$76)),2)</f>
        <v>0</v>
      </c>
      <c r="AS76">
        <f>ROUND(IF($AP$76&lt;=0,0,MIN(MAX(0,$AP$76+$AQ$76-$AR$76),MAX(0,$F$76-$J$76-$O$76-$T$76-$Y$76-$AD$76-$AI$76-$AN$76))),2)</f>
        <v>0</v>
      </c>
      <c r="AT76">
        <f>ROUND(MAX(0,$AP$76+$AQ$76-$AR$76-$AS$76),2)</f>
        <v>0</v>
      </c>
      <c r="AU76">
        <f>$AY$75</f>
        <v>0</v>
      </c>
      <c r="AV76">
        <f>ROUND(IF($AU$76&lt;=0,0,$AU$76*$AU$3/12),2)</f>
        <v>0</v>
      </c>
      <c r="AW76">
        <f>ROUND(IF($AU$76&lt;=0,0,MIN($AU$4,$AU$76+$AV$76)),2)</f>
        <v>0</v>
      </c>
      <c r="AX76">
        <f>ROUND(IF($AU$76&lt;=0,0,MIN(MAX(0,$AU$76+$AV$76-$AW$76),MAX(0,$F$76-$J$76-$O$76-$T$76-$Y$76-$AD$76-$AI$76-$AN$76-$AS$76))),2)</f>
        <v>0</v>
      </c>
      <c r="AY76">
        <f>ROUND(MAX(0,$AU$76+$AV$76-$AW$76-$AX$76),2)</f>
        <v>0</v>
      </c>
      <c r="AZ76">
        <f>$BD$75</f>
        <v>0</v>
      </c>
      <c r="BA76">
        <f>ROUND(IF($AZ$76&lt;=0,0,$AZ$76*$AZ$3/12),2)</f>
        <v>0</v>
      </c>
      <c r="BB76">
        <f>ROUND(IF($AZ$76&lt;=0,0,MIN($AZ$4,$AZ$76+$BA$76)),2)</f>
        <v>0</v>
      </c>
      <c r="BC76">
        <f>ROUND(IF($AZ$76&lt;=0,0,MIN(MAX(0,$AZ$76+$BA$76-$BB$76),MAX(0,$F$76-$J$76-$O$76-$T$76-$Y$76-$AD$76-$AI$76-$AN$76-$AS$76-$AX$76))),2)</f>
        <v>0</v>
      </c>
      <c r="BD76">
        <f>ROUND(MAX(0,$AZ$76+$BA$76-$BB$76-$BC$76),2)</f>
        <v>0</v>
      </c>
    </row>
    <row r="77" spans="1:56">
      <c r="A77">
        <f>ROW()-7</f>
        <v>70</v>
      </c>
      <c r="B77">
        <f>EDATE(StartDate,A77-1)</f>
        <v>0</v>
      </c>
      <c r="C77">
        <f>ROUND(SUM($G$77,$L$77,$Q$77,$V$77,$AA$77,$AF$77,$AK$77,$AP$77,$AU$77,$AZ$77)-SUM($K$77,$P$77,$U$77,$Z$77,$AE$77,$AJ$77,$AO$77,$AT$77,$AY$77,$BD$77),2)</f>
        <v>0</v>
      </c>
      <c r="D77">
        <f>ROUND(SUM($H$77,$M$77,$R$77,$W$77,$AB$77,$AG$77,$AL$77,$AQ$77,$AV$77,$BA$77),2)</f>
        <v>0</v>
      </c>
      <c r="E77">
        <f>ROUND(SUM($K$77,$P$77,$U$77,$Z$77,$AE$77,$AJ$77,$AO$77,$AT$77,$AY$77,$BD$77),2)</f>
        <v>0</v>
      </c>
      <c r="F77">
        <f>ROUND(MAX(MonthlyBudget-SUM($I$77,$N$77,$S$77,$X$77,$AC$77,$AH$77,$AM$77,$AR$77,$AW$77,$BB$77),0),2)</f>
        <v>0</v>
      </c>
      <c r="G77">
        <f>$K$76</f>
        <v>0</v>
      </c>
      <c r="H77">
        <f>ROUND(IF($G$77&lt;=0,0,$G$77*$G$3/12),2)</f>
        <v>0</v>
      </c>
      <c r="I77">
        <f>ROUND(IF($G$77&lt;=0,0,MIN($G$4,$G$77+$H$77)),2)</f>
        <v>0</v>
      </c>
      <c r="J77">
        <f>ROUND(IF($G$77&lt;=0,0,MIN(MAX(0,$G$77+$H$77-$I$77),$F$77)),2)</f>
        <v>0</v>
      </c>
      <c r="K77">
        <f>ROUND(MAX(0,$G$77+$H$77-$I$77-$J$77),2)</f>
        <v>0</v>
      </c>
      <c r="L77">
        <f>$P$76</f>
        <v>0</v>
      </c>
      <c r="M77">
        <f>ROUND(IF($L$77&lt;=0,0,$L$77*$L$3/12),2)</f>
        <v>0</v>
      </c>
      <c r="N77">
        <f>ROUND(IF($L$77&lt;=0,0,MIN($L$4,$L$77+$M$77)),2)</f>
        <v>0</v>
      </c>
      <c r="O77">
        <f>ROUND(IF($L$77&lt;=0,0,MIN(MAX(0,$L$77+$M$77-$N$77),MAX(0,$F$77-$J$77))),2)</f>
        <v>0</v>
      </c>
      <c r="P77">
        <f>ROUND(MAX(0,$L$77+$M$77-$N$77-$O$77),2)</f>
        <v>0</v>
      </c>
      <c r="Q77">
        <f>$U$76</f>
        <v>0</v>
      </c>
      <c r="R77">
        <f>ROUND(IF($Q$77&lt;=0,0,$Q$77*$Q$3/12),2)</f>
        <v>0</v>
      </c>
      <c r="S77">
        <f>ROUND(IF($Q$77&lt;=0,0,MIN($Q$4,$Q$77+$R$77)),2)</f>
        <v>0</v>
      </c>
      <c r="T77">
        <f>ROUND(IF($Q$77&lt;=0,0,MIN(MAX(0,$Q$77+$R$77-$S$77),MAX(0,$F$77-$J$77-$O$77))),2)</f>
        <v>0</v>
      </c>
      <c r="U77">
        <f>ROUND(MAX(0,$Q$77+$R$77-$S$77-$T$77),2)</f>
        <v>0</v>
      </c>
      <c r="V77">
        <f>$Z$76</f>
        <v>0</v>
      </c>
      <c r="W77">
        <f>ROUND(IF($V$77&lt;=0,0,$V$77*$V$3/12),2)</f>
        <v>0</v>
      </c>
      <c r="X77">
        <f>ROUND(IF($V$77&lt;=0,0,MIN($V$4,$V$77+$W$77)),2)</f>
        <v>0</v>
      </c>
      <c r="Y77">
        <f>ROUND(IF($V$77&lt;=0,0,MIN(MAX(0,$V$77+$W$77-$X$77),MAX(0,$F$77-$J$77-$O$77-$T$77))),2)</f>
        <v>0</v>
      </c>
      <c r="Z77">
        <f>ROUND(MAX(0,$V$77+$W$77-$X$77-$Y$77),2)</f>
        <v>0</v>
      </c>
      <c r="AA77">
        <f>$AE$76</f>
        <v>0</v>
      </c>
      <c r="AB77">
        <f>ROUND(IF($AA$77&lt;=0,0,$AA$77*$AA$3/12),2)</f>
        <v>0</v>
      </c>
      <c r="AC77">
        <f>ROUND(IF($AA$77&lt;=0,0,MIN($AA$4,$AA$77+$AB$77)),2)</f>
        <v>0</v>
      </c>
      <c r="AD77">
        <f>ROUND(IF($AA$77&lt;=0,0,MIN(MAX(0,$AA$77+$AB$77-$AC$77),MAX(0,$F$77-$J$77-$O$77-$T$77-$Y$77))),2)</f>
        <v>0</v>
      </c>
      <c r="AE77">
        <f>ROUND(MAX(0,$AA$77+$AB$77-$AC$77-$AD$77),2)</f>
        <v>0</v>
      </c>
      <c r="AF77">
        <f>$AJ$76</f>
        <v>0</v>
      </c>
      <c r="AG77">
        <f>ROUND(IF($AF$77&lt;=0,0,$AF$77*$AF$3/12),2)</f>
        <v>0</v>
      </c>
      <c r="AH77">
        <f>ROUND(IF($AF$77&lt;=0,0,MIN($AF$4,$AF$77+$AG$77)),2)</f>
        <v>0</v>
      </c>
      <c r="AI77">
        <f>ROUND(IF($AF$77&lt;=0,0,MIN(MAX(0,$AF$77+$AG$77-$AH$77),MAX(0,$F$77-$J$77-$O$77-$T$77-$Y$77-$AD$77))),2)</f>
        <v>0</v>
      </c>
      <c r="AJ77">
        <f>ROUND(MAX(0,$AF$77+$AG$77-$AH$77-$AI$77),2)</f>
        <v>0</v>
      </c>
      <c r="AK77">
        <f>$AO$76</f>
        <v>0</v>
      </c>
      <c r="AL77">
        <f>ROUND(IF($AK$77&lt;=0,0,$AK$77*$AK$3/12),2)</f>
        <v>0</v>
      </c>
      <c r="AM77">
        <f>ROUND(IF($AK$77&lt;=0,0,MIN($AK$4,$AK$77+$AL$77)),2)</f>
        <v>0</v>
      </c>
      <c r="AN77">
        <f>ROUND(IF($AK$77&lt;=0,0,MIN(MAX(0,$AK$77+$AL$77-$AM$77),MAX(0,$F$77-$J$77-$O$77-$T$77-$Y$77-$AD$77-$AI$77))),2)</f>
        <v>0</v>
      </c>
      <c r="AO77">
        <f>ROUND(MAX(0,$AK$77+$AL$77-$AM$77-$AN$77),2)</f>
        <v>0</v>
      </c>
      <c r="AP77">
        <f>$AT$76</f>
        <v>0</v>
      </c>
      <c r="AQ77">
        <f>ROUND(IF($AP$77&lt;=0,0,$AP$77*$AP$3/12),2)</f>
        <v>0</v>
      </c>
      <c r="AR77">
        <f>ROUND(IF($AP$77&lt;=0,0,MIN($AP$4,$AP$77+$AQ$77)),2)</f>
        <v>0</v>
      </c>
      <c r="AS77">
        <f>ROUND(IF($AP$77&lt;=0,0,MIN(MAX(0,$AP$77+$AQ$77-$AR$77),MAX(0,$F$77-$J$77-$O$77-$T$77-$Y$77-$AD$77-$AI$77-$AN$77))),2)</f>
        <v>0</v>
      </c>
      <c r="AT77">
        <f>ROUND(MAX(0,$AP$77+$AQ$77-$AR$77-$AS$77),2)</f>
        <v>0</v>
      </c>
      <c r="AU77">
        <f>$AY$76</f>
        <v>0</v>
      </c>
      <c r="AV77">
        <f>ROUND(IF($AU$77&lt;=0,0,$AU$77*$AU$3/12),2)</f>
        <v>0</v>
      </c>
      <c r="AW77">
        <f>ROUND(IF($AU$77&lt;=0,0,MIN($AU$4,$AU$77+$AV$77)),2)</f>
        <v>0</v>
      </c>
      <c r="AX77">
        <f>ROUND(IF($AU$77&lt;=0,0,MIN(MAX(0,$AU$77+$AV$77-$AW$77),MAX(0,$F$77-$J$77-$O$77-$T$77-$Y$77-$AD$77-$AI$77-$AN$77-$AS$77))),2)</f>
        <v>0</v>
      </c>
      <c r="AY77">
        <f>ROUND(MAX(0,$AU$77+$AV$77-$AW$77-$AX$77),2)</f>
        <v>0</v>
      </c>
      <c r="AZ77">
        <f>$BD$76</f>
        <v>0</v>
      </c>
      <c r="BA77">
        <f>ROUND(IF($AZ$77&lt;=0,0,$AZ$77*$AZ$3/12),2)</f>
        <v>0</v>
      </c>
      <c r="BB77">
        <f>ROUND(IF($AZ$77&lt;=0,0,MIN($AZ$4,$AZ$77+$BA$77)),2)</f>
        <v>0</v>
      </c>
      <c r="BC77">
        <f>ROUND(IF($AZ$77&lt;=0,0,MIN(MAX(0,$AZ$77+$BA$77-$BB$77),MAX(0,$F$77-$J$77-$O$77-$T$77-$Y$77-$AD$77-$AI$77-$AN$77-$AS$77-$AX$77))),2)</f>
        <v>0</v>
      </c>
      <c r="BD77">
        <f>ROUND(MAX(0,$AZ$77+$BA$77-$BB$77-$BC$77),2)</f>
        <v>0</v>
      </c>
    </row>
    <row r="78" spans="1:56">
      <c r="A78">
        <f>ROW()-7</f>
        <v>71</v>
      </c>
      <c r="B78">
        <f>EDATE(StartDate,A78-1)</f>
        <v>0</v>
      </c>
      <c r="C78">
        <f>ROUND(SUM($G$78,$L$78,$Q$78,$V$78,$AA$78,$AF$78,$AK$78,$AP$78,$AU$78,$AZ$78)-SUM($K$78,$P$78,$U$78,$Z$78,$AE$78,$AJ$78,$AO$78,$AT$78,$AY$78,$BD$78),2)</f>
        <v>0</v>
      </c>
      <c r="D78">
        <f>ROUND(SUM($H$78,$M$78,$R$78,$W$78,$AB$78,$AG$78,$AL$78,$AQ$78,$AV$78,$BA$78),2)</f>
        <v>0</v>
      </c>
      <c r="E78">
        <f>ROUND(SUM($K$78,$P$78,$U$78,$Z$78,$AE$78,$AJ$78,$AO$78,$AT$78,$AY$78,$BD$78),2)</f>
        <v>0</v>
      </c>
      <c r="F78">
        <f>ROUND(MAX(MonthlyBudget-SUM($I$78,$N$78,$S$78,$X$78,$AC$78,$AH$78,$AM$78,$AR$78,$AW$78,$BB$78),0),2)</f>
        <v>0</v>
      </c>
      <c r="G78">
        <f>$K$77</f>
        <v>0</v>
      </c>
      <c r="H78">
        <f>ROUND(IF($G$78&lt;=0,0,$G$78*$G$3/12),2)</f>
        <v>0</v>
      </c>
      <c r="I78">
        <f>ROUND(IF($G$78&lt;=0,0,MIN($G$4,$G$78+$H$78)),2)</f>
        <v>0</v>
      </c>
      <c r="J78">
        <f>ROUND(IF($G$78&lt;=0,0,MIN(MAX(0,$G$78+$H$78-$I$78),$F$78)),2)</f>
        <v>0</v>
      </c>
      <c r="K78">
        <f>ROUND(MAX(0,$G$78+$H$78-$I$78-$J$78),2)</f>
        <v>0</v>
      </c>
      <c r="L78">
        <f>$P$77</f>
        <v>0</v>
      </c>
      <c r="M78">
        <f>ROUND(IF($L$78&lt;=0,0,$L$78*$L$3/12),2)</f>
        <v>0</v>
      </c>
      <c r="N78">
        <f>ROUND(IF($L$78&lt;=0,0,MIN($L$4,$L$78+$M$78)),2)</f>
        <v>0</v>
      </c>
      <c r="O78">
        <f>ROUND(IF($L$78&lt;=0,0,MIN(MAX(0,$L$78+$M$78-$N$78),MAX(0,$F$78-$J$78))),2)</f>
        <v>0</v>
      </c>
      <c r="P78">
        <f>ROUND(MAX(0,$L$78+$M$78-$N$78-$O$78),2)</f>
        <v>0</v>
      </c>
      <c r="Q78">
        <f>$U$77</f>
        <v>0</v>
      </c>
      <c r="R78">
        <f>ROUND(IF($Q$78&lt;=0,0,$Q$78*$Q$3/12),2)</f>
        <v>0</v>
      </c>
      <c r="S78">
        <f>ROUND(IF($Q$78&lt;=0,0,MIN($Q$4,$Q$78+$R$78)),2)</f>
        <v>0</v>
      </c>
      <c r="T78">
        <f>ROUND(IF($Q$78&lt;=0,0,MIN(MAX(0,$Q$78+$R$78-$S$78),MAX(0,$F$78-$J$78-$O$78))),2)</f>
        <v>0</v>
      </c>
      <c r="U78">
        <f>ROUND(MAX(0,$Q$78+$R$78-$S$78-$T$78),2)</f>
        <v>0</v>
      </c>
      <c r="V78">
        <f>$Z$77</f>
        <v>0</v>
      </c>
      <c r="W78">
        <f>ROUND(IF($V$78&lt;=0,0,$V$78*$V$3/12),2)</f>
        <v>0</v>
      </c>
      <c r="X78">
        <f>ROUND(IF($V$78&lt;=0,0,MIN($V$4,$V$78+$W$78)),2)</f>
        <v>0</v>
      </c>
      <c r="Y78">
        <f>ROUND(IF($V$78&lt;=0,0,MIN(MAX(0,$V$78+$W$78-$X$78),MAX(0,$F$78-$J$78-$O$78-$T$78))),2)</f>
        <v>0</v>
      </c>
      <c r="Z78">
        <f>ROUND(MAX(0,$V$78+$W$78-$X$78-$Y$78),2)</f>
        <v>0</v>
      </c>
      <c r="AA78">
        <f>$AE$77</f>
        <v>0</v>
      </c>
      <c r="AB78">
        <f>ROUND(IF($AA$78&lt;=0,0,$AA$78*$AA$3/12),2)</f>
        <v>0</v>
      </c>
      <c r="AC78">
        <f>ROUND(IF($AA$78&lt;=0,0,MIN($AA$4,$AA$78+$AB$78)),2)</f>
        <v>0</v>
      </c>
      <c r="AD78">
        <f>ROUND(IF($AA$78&lt;=0,0,MIN(MAX(0,$AA$78+$AB$78-$AC$78),MAX(0,$F$78-$J$78-$O$78-$T$78-$Y$78))),2)</f>
        <v>0</v>
      </c>
      <c r="AE78">
        <f>ROUND(MAX(0,$AA$78+$AB$78-$AC$78-$AD$78),2)</f>
        <v>0</v>
      </c>
      <c r="AF78">
        <f>$AJ$77</f>
        <v>0</v>
      </c>
      <c r="AG78">
        <f>ROUND(IF($AF$78&lt;=0,0,$AF$78*$AF$3/12),2)</f>
        <v>0</v>
      </c>
      <c r="AH78">
        <f>ROUND(IF($AF$78&lt;=0,0,MIN($AF$4,$AF$78+$AG$78)),2)</f>
        <v>0</v>
      </c>
      <c r="AI78">
        <f>ROUND(IF($AF$78&lt;=0,0,MIN(MAX(0,$AF$78+$AG$78-$AH$78),MAX(0,$F$78-$J$78-$O$78-$T$78-$Y$78-$AD$78))),2)</f>
        <v>0</v>
      </c>
      <c r="AJ78">
        <f>ROUND(MAX(0,$AF$78+$AG$78-$AH$78-$AI$78),2)</f>
        <v>0</v>
      </c>
      <c r="AK78">
        <f>$AO$77</f>
        <v>0</v>
      </c>
      <c r="AL78">
        <f>ROUND(IF($AK$78&lt;=0,0,$AK$78*$AK$3/12),2)</f>
        <v>0</v>
      </c>
      <c r="AM78">
        <f>ROUND(IF($AK$78&lt;=0,0,MIN($AK$4,$AK$78+$AL$78)),2)</f>
        <v>0</v>
      </c>
      <c r="AN78">
        <f>ROUND(IF($AK$78&lt;=0,0,MIN(MAX(0,$AK$78+$AL$78-$AM$78),MAX(0,$F$78-$J$78-$O$78-$T$78-$Y$78-$AD$78-$AI$78))),2)</f>
        <v>0</v>
      </c>
      <c r="AO78">
        <f>ROUND(MAX(0,$AK$78+$AL$78-$AM$78-$AN$78),2)</f>
        <v>0</v>
      </c>
      <c r="AP78">
        <f>$AT$77</f>
        <v>0</v>
      </c>
      <c r="AQ78">
        <f>ROUND(IF($AP$78&lt;=0,0,$AP$78*$AP$3/12),2)</f>
        <v>0</v>
      </c>
      <c r="AR78">
        <f>ROUND(IF($AP$78&lt;=0,0,MIN($AP$4,$AP$78+$AQ$78)),2)</f>
        <v>0</v>
      </c>
      <c r="AS78">
        <f>ROUND(IF($AP$78&lt;=0,0,MIN(MAX(0,$AP$78+$AQ$78-$AR$78),MAX(0,$F$78-$J$78-$O$78-$T$78-$Y$78-$AD$78-$AI$78-$AN$78))),2)</f>
        <v>0</v>
      </c>
      <c r="AT78">
        <f>ROUND(MAX(0,$AP$78+$AQ$78-$AR$78-$AS$78),2)</f>
        <v>0</v>
      </c>
      <c r="AU78">
        <f>$AY$77</f>
        <v>0</v>
      </c>
      <c r="AV78">
        <f>ROUND(IF($AU$78&lt;=0,0,$AU$78*$AU$3/12),2)</f>
        <v>0</v>
      </c>
      <c r="AW78">
        <f>ROUND(IF($AU$78&lt;=0,0,MIN($AU$4,$AU$78+$AV$78)),2)</f>
        <v>0</v>
      </c>
      <c r="AX78">
        <f>ROUND(IF($AU$78&lt;=0,0,MIN(MAX(0,$AU$78+$AV$78-$AW$78),MAX(0,$F$78-$J$78-$O$78-$T$78-$Y$78-$AD$78-$AI$78-$AN$78-$AS$78))),2)</f>
        <v>0</v>
      </c>
      <c r="AY78">
        <f>ROUND(MAX(0,$AU$78+$AV$78-$AW$78-$AX$78),2)</f>
        <v>0</v>
      </c>
      <c r="AZ78">
        <f>$BD$77</f>
        <v>0</v>
      </c>
      <c r="BA78">
        <f>ROUND(IF($AZ$78&lt;=0,0,$AZ$78*$AZ$3/12),2)</f>
        <v>0</v>
      </c>
      <c r="BB78">
        <f>ROUND(IF($AZ$78&lt;=0,0,MIN($AZ$4,$AZ$78+$BA$78)),2)</f>
        <v>0</v>
      </c>
      <c r="BC78">
        <f>ROUND(IF($AZ$78&lt;=0,0,MIN(MAX(0,$AZ$78+$BA$78-$BB$78),MAX(0,$F$78-$J$78-$O$78-$T$78-$Y$78-$AD$78-$AI$78-$AN$78-$AS$78-$AX$78))),2)</f>
        <v>0</v>
      </c>
      <c r="BD78">
        <f>ROUND(MAX(0,$AZ$78+$BA$78-$BB$78-$BC$78),2)</f>
        <v>0</v>
      </c>
    </row>
    <row r="79" spans="1:56">
      <c r="A79">
        <f>ROW()-7</f>
        <v>72</v>
      </c>
      <c r="B79">
        <f>EDATE(StartDate,A79-1)</f>
        <v>0</v>
      </c>
      <c r="C79">
        <f>ROUND(SUM($G$79,$L$79,$Q$79,$V$79,$AA$79,$AF$79,$AK$79,$AP$79,$AU$79,$AZ$79)-SUM($K$79,$P$79,$U$79,$Z$79,$AE$79,$AJ$79,$AO$79,$AT$79,$AY$79,$BD$79),2)</f>
        <v>0</v>
      </c>
      <c r="D79">
        <f>ROUND(SUM($H$79,$M$79,$R$79,$W$79,$AB$79,$AG$79,$AL$79,$AQ$79,$AV$79,$BA$79),2)</f>
        <v>0</v>
      </c>
      <c r="E79">
        <f>ROUND(SUM($K$79,$P$79,$U$79,$Z$79,$AE$79,$AJ$79,$AO$79,$AT$79,$AY$79,$BD$79),2)</f>
        <v>0</v>
      </c>
      <c r="F79">
        <f>ROUND(MAX(MonthlyBudget-SUM($I$79,$N$79,$S$79,$X$79,$AC$79,$AH$79,$AM$79,$AR$79,$AW$79,$BB$79),0),2)</f>
        <v>0</v>
      </c>
      <c r="G79">
        <f>$K$78</f>
        <v>0</v>
      </c>
      <c r="H79">
        <f>ROUND(IF($G$79&lt;=0,0,$G$79*$G$3/12),2)</f>
        <v>0</v>
      </c>
      <c r="I79">
        <f>ROUND(IF($G$79&lt;=0,0,MIN($G$4,$G$79+$H$79)),2)</f>
        <v>0</v>
      </c>
      <c r="J79">
        <f>ROUND(IF($G$79&lt;=0,0,MIN(MAX(0,$G$79+$H$79-$I$79),$F$79)),2)</f>
        <v>0</v>
      </c>
      <c r="K79">
        <f>ROUND(MAX(0,$G$79+$H$79-$I$79-$J$79),2)</f>
        <v>0</v>
      </c>
      <c r="L79">
        <f>$P$78</f>
        <v>0</v>
      </c>
      <c r="M79">
        <f>ROUND(IF($L$79&lt;=0,0,$L$79*$L$3/12),2)</f>
        <v>0</v>
      </c>
      <c r="N79">
        <f>ROUND(IF($L$79&lt;=0,0,MIN($L$4,$L$79+$M$79)),2)</f>
        <v>0</v>
      </c>
      <c r="O79">
        <f>ROUND(IF($L$79&lt;=0,0,MIN(MAX(0,$L$79+$M$79-$N$79),MAX(0,$F$79-$J$79))),2)</f>
        <v>0</v>
      </c>
      <c r="P79">
        <f>ROUND(MAX(0,$L$79+$M$79-$N$79-$O$79),2)</f>
        <v>0</v>
      </c>
      <c r="Q79">
        <f>$U$78</f>
        <v>0</v>
      </c>
      <c r="R79">
        <f>ROUND(IF($Q$79&lt;=0,0,$Q$79*$Q$3/12),2)</f>
        <v>0</v>
      </c>
      <c r="S79">
        <f>ROUND(IF($Q$79&lt;=0,0,MIN($Q$4,$Q$79+$R$79)),2)</f>
        <v>0</v>
      </c>
      <c r="T79">
        <f>ROUND(IF($Q$79&lt;=0,0,MIN(MAX(0,$Q$79+$R$79-$S$79),MAX(0,$F$79-$J$79-$O$79))),2)</f>
        <v>0</v>
      </c>
      <c r="U79">
        <f>ROUND(MAX(0,$Q$79+$R$79-$S$79-$T$79),2)</f>
        <v>0</v>
      </c>
      <c r="V79">
        <f>$Z$78</f>
        <v>0</v>
      </c>
      <c r="W79">
        <f>ROUND(IF($V$79&lt;=0,0,$V$79*$V$3/12),2)</f>
        <v>0</v>
      </c>
      <c r="X79">
        <f>ROUND(IF($V$79&lt;=0,0,MIN($V$4,$V$79+$W$79)),2)</f>
        <v>0</v>
      </c>
      <c r="Y79">
        <f>ROUND(IF($V$79&lt;=0,0,MIN(MAX(0,$V$79+$W$79-$X$79),MAX(0,$F$79-$J$79-$O$79-$T$79))),2)</f>
        <v>0</v>
      </c>
      <c r="Z79">
        <f>ROUND(MAX(0,$V$79+$W$79-$X$79-$Y$79),2)</f>
        <v>0</v>
      </c>
      <c r="AA79">
        <f>$AE$78</f>
        <v>0</v>
      </c>
      <c r="AB79">
        <f>ROUND(IF($AA$79&lt;=0,0,$AA$79*$AA$3/12),2)</f>
        <v>0</v>
      </c>
      <c r="AC79">
        <f>ROUND(IF($AA$79&lt;=0,0,MIN($AA$4,$AA$79+$AB$79)),2)</f>
        <v>0</v>
      </c>
      <c r="AD79">
        <f>ROUND(IF($AA$79&lt;=0,0,MIN(MAX(0,$AA$79+$AB$79-$AC$79),MAX(0,$F$79-$J$79-$O$79-$T$79-$Y$79))),2)</f>
        <v>0</v>
      </c>
      <c r="AE79">
        <f>ROUND(MAX(0,$AA$79+$AB$79-$AC$79-$AD$79),2)</f>
        <v>0</v>
      </c>
      <c r="AF79">
        <f>$AJ$78</f>
        <v>0</v>
      </c>
      <c r="AG79">
        <f>ROUND(IF($AF$79&lt;=0,0,$AF$79*$AF$3/12),2)</f>
        <v>0</v>
      </c>
      <c r="AH79">
        <f>ROUND(IF($AF$79&lt;=0,0,MIN($AF$4,$AF$79+$AG$79)),2)</f>
        <v>0</v>
      </c>
      <c r="AI79">
        <f>ROUND(IF($AF$79&lt;=0,0,MIN(MAX(0,$AF$79+$AG$79-$AH$79),MAX(0,$F$79-$J$79-$O$79-$T$79-$Y$79-$AD$79))),2)</f>
        <v>0</v>
      </c>
      <c r="AJ79">
        <f>ROUND(MAX(0,$AF$79+$AG$79-$AH$79-$AI$79),2)</f>
        <v>0</v>
      </c>
      <c r="AK79">
        <f>$AO$78</f>
        <v>0</v>
      </c>
      <c r="AL79">
        <f>ROUND(IF($AK$79&lt;=0,0,$AK$79*$AK$3/12),2)</f>
        <v>0</v>
      </c>
      <c r="AM79">
        <f>ROUND(IF($AK$79&lt;=0,0,MIN($AK$4,$AK$79+$AL$79)),2)</f>
        <v>0</v>
      </c>
      <c r="AN79">
        <f>ROUND(IF($AK$79&lt;=0,0,MIN(MAX(0,$AK$79+$AL$79-$AM$79),MAX(0,$F$79-$J$79-$O$79-$T$79-$Y$79-$AD$79-$AI$79))),2)</f>
        <v>0</v>
      </c>
      <c r="AO79">
        <f>ROUND(MAX(0,$AK$79+$AL$79-$AM$79-$AN$79),2)</f>
        <v>0</v>
      </c>
      <c r="AP79">
        <f>$AT$78</f>
        <v>0</v>
      </c>
      <c r="AQ79">
        <f>ROUND(IF($AP$79&lt;=0,0,$AP$79*$AP$3/12),2)</f>
        <v>0</v>
      </c>
      <c r="AR79">
        <f>ROUND(IF($AP$79&lt;=0,0,MIN($AP$4,$AP$79+$AQ$79)),2)</f>
        <v>0</v>
      </c>
      <c r="AS79">
        <f>ROUND(IF($AP$79&lt;=0,0,MIN(MAX(0,$AP$79+$AQ$79-$AR$79),MAX(0,$F$79-$J$79-$O$79-$T$79-$Y$79-$AD$79-$AI$79-$AN$79))),2)</f>
        <v>0</v>
      </c>
      <c r="AT79">
        <f>ROUND(MAX(0,$AP$79+$AQ$79-$AR$79-$AS$79),2)</f>
        <v>0</v>
      </c>
      <c r="AU79">
        <f>$AY$78</f>
        <v>0</v>
      </c>
      <c r="AV79">
        <f>ROUND(IF($AU$79&lt;=0,0,$AU$79*$AU$3/12),2)</f>
        <v>0</v>
      </c>
      <c r="AW79">
        <f>ROUND(IF($AU$79&lt;=0,0,MIN($AU$4,$AU$79+$AV$79)),2)</f>
        <v>0</v>
      </c>
      <c r="AX79">
        <f>ROUND(IF($AU$79&lt;=0,0,MIN(MAX(0,$AU$79+$AV$79-$AW$79),MAX(0,$F$79-$J$79-$O$79-$T$79-$Y$79-$AD$79-$AI$79-$AN$79-$AS$79))),2)</f>
        <v>0</v>
      </c>
      <c r="AY79">
        <f>ROUND(MAX(0,$AU$79+$AV$79-$AW$79-$AX$79),2)</f>
        <v>0</v>
      </c>
      <c r="AZ79">
        <f>$BD$78</f>
        <v>0</v>
      </c>
      <c r="BA79">
        <f>ROUND(IF($AZ$79&lt;=0,0,$AZ$79*$AZ$3/12),2)</f>
        <v>0</v>
      </c>
      <c r="BB79">
        <f>ROUND(IF($AZ$79&lt;=0,0,MIN($AZ$4,$AZ$79+$BA$79)),2)</f>
        <v>0</v>
      </c>
      <c r="BC79">
        <f>ROUND(IF($AZ$79&lt;=0,0,MIN(MAX(0,$AZ$79+$BA$79-$BB$79),MAX(0,$F$79-$J$79-$O$79-$T$79-$Y$79-$AD$79-$AI$79-$AN$79-$AS$79-$AX$79))),2)</f>
        <v>0</v>
      </c>
      <c r="BD79">
        <f>ROUND(MAX(0,$AZ$79+$BA$79-$BB$79-$BC$79),2)</f>
        <v>0</v>
      </c>
    </row>
    <row r="80" spans="1:56">
      <c r="A80">
        <f>ROW()-7</f>
        <v>73</v>
      </c>
      <c r="B80">
        <f>EDATE(StartDate,A80-1)</f>
        <v>0</v>
      </c>
      <c r="C80">
        <f>ROUND(SUM($G$80,$L$80,$Q$80,$V$80,$AA$80,$AF$80,$AK$80,$AP$80,$AU$80,$AZ$80)-SUM($K$80,$P$80,$U$80,$Z$80,$AE$80,$AJ$80,$AO$80,$AT$80,$AY$80,$BD$80),2)</f>
        <v>0</v>
      </c>
      <c r="D80">
        <f>ROUND(SUM($H$80,$M$80,$R$80,$W$80,$AB$80,$AG$80,$AL$80,$AQ$80,$AV$80,$BA$80),2)</f>
        <v>0</v>
      </c>
      <c r="E80">
        <f>ROUND(SUM($K$80,$P$80,$U$80,$Z$80,$AE$80,$AJ$80,$AO$80,$AT$80,$AY$80,$BD$80),2)</f>
        <v>0</v>
      </c>
      <c r="F80">
        <f>ROUND(MAX(MonthlyBudget-SUM($I$80,$N$80,$S$80,$X$80,$AC$80,$AH$80,$AM$80,$AR$80,$AW$80,$BB$80),0),2)</f>
        <v>0</v>
      </c>
      <c r="G80">
        <f>$K$79</f>
        <v>0</v>
      </c>
      <c r="H80">
        <f>ROUND(IF($G$80&lt;=0,0,$G$80*$G$3/12),2)</f>
        <v>0</v>
      </c>
      <c r="I80">
        <f>ROUND(IF($G$80&lt;=0,0,MIN($G$4,$G$80+$H$80)),2)</f>
        <v>0</v>
      </c>
      <c r="J80">
        <f>ROUND(IF($G$80&lt;=0,0,MIN(MAX(0,$G$80+$H$80-$I$80),$F$80)),2)</f>
        <v>0</v>
      </c>
      <c r="K80">
        <f>ROUND(MAX(0,$G$80+$H$80-$I$80-$J$80),2)</f>
        <v>0</v>
      </c>
      <c r="L80">
        <f>$P$79</f>
        <v>0</v>
      </c>
      <c r="M80">
        <f>ROUND(IF($L$80&lt;=0,0,$L$80*$L$3/12),2)</f>
        <v>0</v>
      </c>
      <c r="N80">
        <f>ROUND(IF($L$80&lt;=0,0,MIN($L$4,$L$80+$M$80)),2)</f>
        <v>0</v>
      </c>
      <c r="O80">
        <f>ROUND(IF($L$80&lt;=0,0,MIN(MAX(0,$L$80+$M$80-$N$80),MAX(0,$F$80-$J$80))),2)</f>
        <v>0</v>
      </c>
      <c r="P80">
        <f>ROUND(MAX(0,$L$80+$M$80-$N$80-$O$80),2)</f>
        <v>0</v>
      </c>
      <c r="Q80">
        <f>$U$79</f>
        <v>0</v>
      </c>
      <c r="R80">
        <f>ROUND(IF($Q$80&lt;=0,0,$Q$80*$Q$3/12),2)</f>
        <v>0</v>
      </c>
      <c r="S80">
        <f>ROUND(IF($Q$80&lt;=0,0,MIN($Q$4,$Q$80+$R$80)),2)</f>
        <v>0</v>
      </c>
      <c r="T80">
        <f>ROUND(IF($Q$80&lt;=0,0,MIN(MAX(0,$Q$80+$R$80-$S$80),MAX(0,$F$80-$J$80-$O$80))),2)</f>
        <v>0</v>
      </c>
      <c r="U80">
        <f>ROUND(MAX(0,$Q$80+$R$80-$S$80-$T$80),2)</f>
        <v>0</v>
      </c>
      <c r="V80">
        <f>$Z$79</f>
        <v>0</v>
      </c>
      <c r="W80">
        <f>ROUND(IF($V$80&lt;=0,0,$V$80*$V$3/12),2)</f>
        <v>0</v>
      </c>
      <c r="X80">
        <f>ROUND(IF($V$80&lt;=0,0,MIN($V$4,$V$80+$W$80)),2)</f>
        <v>0</v>
      </c>
      <c r="Y80">
        <f>ROUND(IF($V$80&lt;=0,0,MIN(MAX(0,$V$80+$W$80-$X$80),MAX(0,$F$80-$J$80-$O$80-$T$80))),2)</f>
        <v>0</v>
      </c>
      <c r="Z80">
        <f>ROUND(MAX(0,$V$80+$W$80-$X$80-$Y$80),2)</f>
        <v>0</v>
      </c>
      <c r="AA80">
        <f>$AE$79</f>
        <v>0</v>
      </c>
      <c r="AB80">
        <f>ROUND(IF($AA$80&lt;=0,0,$AA$80*$AA$3/12),2)</f>
        <v>0</v>
      </c>
      <c r="AC80">
        <f>ROUND(IF($AA$80&lt;=0,0,MIN($AA$4,$AA$80+$AB$80)),2)</f>
        <v>0</v>
      </c>
      <c r="AD80">
        <f>ROUND(IF($AA$80&lt;=0,0,MIN(MAX(0,$AA$80+$AB$80-$AC$80),MAX(0,$F$80-$J$80-$O$80-$T$80-$Y$80))),2)</f>
        <v>0</v>
      </c>
      <c r="AE80">
        <f>ROUND(MAX(0,$AA$80+$AB$80-$AC$80-$AD$80),2)</f>
        <v>0</v>
      </c>
      <c r="AF80">
        <f>$AJ$79</f>
        <v>0</v>
      </c>
      <c r="AG80">
        <f>ROUND(IF($AF$80&lt;=0,0,$AF$80*$AF$3/12),2)</f>
        <v>0</v>
      </c>
      <c r="AH80">
        <f>ROUND(IF($AF$80&lt;=0,0,MIN($AF$4,$AF$80+$AG$80)),2)</f>
        <v>0</v>
      </c>
      <c r="AI80">
        <f>ROUND(IF($AF$80&lt;=0,0,MIN(MAX(0,$AF$80+$AG$80-$AH$80),MAX(0,$F$80-$J$80-$O$80-$T$80-$Y$80-$AD$80))),2)</f>
        <v>0</v>
      </c>
      <c r="AJ80">
        <f>ROUND(MAX(0,$AF$80+$AG$80-$AH$80-$AI$80),2)</f>
        <v>0</v>
      </c>
      <c r="AK80">
        <f>$AO$79</f>
        <v>0</v>
      </c>
      <c r="AL80">
        <f>ROUND(IF($AK$80&lt;=0,0,$AK$80*$AK$3/12),2)</f>
        <v>0</v>
      </c>
      <c r="AM80">
        <f>ROUND(IF($AK$80&lt;=0,0,MIN($AK$4,$AK$80+$AL$80)),2)</f>
        <v>0</v>
      </c>
      <c r="AN80">
        <f>ROUND(IF($AK$80&lt;=0,0,MIN(MAX(0,$AK$80+$AL$80-$AM$80),MAX(0,$F$80-$J$80-$O$80-$T$80-$Y$80-$AD$80-$AI$80))),2)</f>
        <v>0</v>
      </c>
      <c r="AO80">
        <f>ROUND(MAX(0,$AK$80+$AL$80-$AM$80-$AN$80),2)</f>
        <v>0</v>
      </c>
      <c r="AP80">
        <f>$AT$79</f>
        <v>0</v>
      </c>
      <c r="AQ80">
        <f>ROUND(IF($AP$80&lt;=0,0,$AP$80*$AP$3/12),2)</f>
        <v>0</v>
      </c>
      <c r="AR80">
        <f>ROUND(IF($AP$80&lt;=0,0,MIN($AP$4,$AP$80+$AQ$80)),2)</f>
        <v>0</v>
      </c>
      <c r="AS80">
        <f>ROUND(IF($AP$80&lt;=0,0,MIN(MAX(0,$AP$80+$AQ$80-$AR$80),MAX(0,$F$80-$J$80-$O$80-$T$80-$Y$80-$AD$80-$AI$80-$AN$80))),2)</f>
        <v>0</v>
      </c>
      <c r="AT80">
        <f>ROUND(MAX(0,$AP$80+$AQ$80-$AR$80-$AS$80),2)</f>
        <v>0</v>
      </c>
      <c r="AU80">
        <f>$AY$79</f>
        <v>0</v>
      </c>
      <c r="AV80">
        <f>ROUND(IF($AU$80&lt;=0,0,$AU$80*$AU$3/12),2)</f>
        <v>0</v>
      </c>
      <c r="AW80">
        <f>ROUND(IF($AU$80&lt;=0,0,MIN($AU$4,$AU$80+$AV$80)),2)</f>
        <v>0</v>
      </c>
      <c r="AX80">
        <f>ROUND(IF($AU$80&lt;=0,0,MIN(MAX(0,$AU$80+$AV$80-$AW$80),MAX(0,$F$80-$J$80-$O$80-$T$80-$Y$80-$AD$80-$AI$80-$AN$80-$AS$80))),2)</f>
        <v>0</v>
      </c>
      <c r="AY80">
        <f>ROUND(MAX(0,$AU$80+$AV$80-$AW$80-$AX$80),2)</f>
        <v>0</v>
      </c>
      <c r="AZ80">
        <f>$BD$79</f>
        <v>0</v>
      </c>
      <c r="BA80">
        <f>ROUND(IF($AZ$80&lt;=0,0,$AZ$80*$AZ$3/12),2)</f>
        <v>0</v>
      </c>
      <c r="BB80">
        <f>ROUND(IF($AZ$80&lt;=0,0,MIN($AZ$4,$AZ$80+$BA$80)),2)</f>
        <v>0</v>
      </c>
      <c r="BC80">
        <f>ROUND(IF($AZ$80&lt;=0,0,MIN(MAX(0,$AZ$80+$BA$80-$BB$80),MAX(0,$F$80-$J$80-$O$80-$T$80-$Y$80-$AD$80-$AI$80-$AN$80-$AS$80-$AX$80))),2)</f>
        <v>0</v>
      </c>
      <c r="BD80">
        <f>ROUND(MAX(0,$AZ$80+$BA$80-$BB$80-$BC$80),2)</f>
        <v>0</v>
      </c>
    </row>
    <row r="81" spans="1:56">
      <c r="A81">
        <f>ROW()-7</f>
        <v>74</v>
      </c>
      <c r="B81">
        <f>EDATE(StartDate,A81-1)</f>
        <v>0</v>
      </c>
      <c r="C81">
        <f>ROUND(SUM($G$81,$L$81,$Q$81,$V$81,$AA$81,$AF$81,$AK$81,$AP$81,$AU$81,$AZ$81)-SUM($K$81,$P$81,$U$81,$Z$81,$AE$81,$AJ$81,$AO$81,$AT$81,$AY$81,$BD$81),2)</f>
        <v>0</v>
      </c>
      <c r="D81">
        <f>ROUND(SUM($H$81,$M$81,$R$81,$W$81,$AB$81,$AG$81,$AL$81,$AQ$81,$AV$81,$BA$81),2)</f>
        <v>0</v>
      </c>
      <c r="E81">
        <f>ROUND(SUM($K$81,$P$81,$U$81,$Z$81,$AE$81,$AJ$81,$AO$81,$AT$81,$AY$81,$BD$81),2)</f>
        <v>0</v>
      </c>
      <c r="F81">
        <f>ROUND(MAX(MonthlyBudget-SUM($I$81,$N$81,$S$81,$X$81,$AC$81,$AH$81,$AM$81,$AR$81,$AW$81,$BB$81),0),2)</f>
        <v>0</v>
      </c>
      <c r="G81">
        <f>$K$80</f>
        <v>0</v>
      </c>
      <c r="H81">
        <f>ROUND(IF($G$81&lt;=0,0,$G$81*$G$3/12),2)</f>
        <v>0</v>
      </c>
      <c r="I81">
        <f>ROUND(IF($G$81&lt;=0,0,MIN($G$4,$G$81+$H$81)),2)</f>
        <v>0</v>
      </c>
      <c r="J81">
        <f>ROUND(IF($G$81&lt;=0,0,MIN(MAX(0,$G$81+$H$81-$I$81),$F$81)),2)</f>
        <v>0</v>
      </c>
      <c r="K81">
        <f>ROUND(MAX(0,$G$81+$H$81-$I$81-$J$81),2)</f>
        <v>0</v>
      </c>
      <c r="L81">
        <f>$P$80</f>
        <v>0</v>
      </c>
      <c r="M81">
        <f>ROUND(IF($L$81&lt;=0,0,$L$81*$L$3/12),2)</f>
        <v>0</v>
      </c>
      <c r="N81">
        <f>ROUND(IF($L$81&lt;=0,0,MIN($L$4,$L$81+$M$81)),2)</f>
        <v>0</v>
      </c>
      <c r="O81">
        <f>ROUND(IF($L$81&lt;=0,0,MIN(MAX(0,$L$81+$M$81-$N$81),MAX(0,$F$81-$J$81))),2)</f>
        <v>0</v>
      </c>
      <c r="P81">
        <f>ROUND(MAX(0,$L$81+$M$81-$N$81-$O$81),2)</f>
        <v>0</v>
      </c>
      <c r="Q81">
        <f>$U$80</f>
        <v>0</v>
      </c>
      <c r="R81">
        <f>ROUND(IF($Q$81&lt;=0,0,$Q$81*$Q$3/12),2)</f>
        <v>0</v>
      </c>
      <c r="S81">
        <f>ROUND(IF($Q$81&lt;=0,0,MIN($Q$4,$Q$81+$R$81)),2)</f>
        <v>0</v>
      </c>
      <c r="T81">
        <f>ROUND(IF($Q$81&lt;=0,0,MIN(MAX(0,$Q$81+$R$81-$S$81),MAX(0,$F$81-$J$81-$O$81))),2)</f>
        <v>0</v>
      </c>
      <c r="U81">
        <f>ROUND(MAX(0,$Q$81+$R$81-$S$81-$T$81),2)</f>
        <v>0</v>
      </c>
      <c r="V81">
        <f>$Z$80</f>
        <v>0</v>
      </c>
      <c r="W81">
        <f>ROUND(IF($V$81&lt;=0,0,$V$81*$V$3/12),2)</f>
        <v>0</v>
      </c>
      <c r="X81">
        <f>ROUND(IF($V$81&lt;=0,0,MIN($V$4,$V$81+$W$81)),2)</f>
        <v>0</v>
      </c>
      <c r="Y81">
        <f>ROUND(IF($V$81&lt;=0,0,MIN(MAX(0,$V$81+$W$81-$X$81),MAX(0,$F$81-$J$81-$O$81-$T$81))),2)</f>
        <v>0</v>
      </c>
      <c r="Z81">
        <f>ROUND(MAX(0,$V$81+$W$81-$X$81-$Y$81),2)</f>
        <v>0</v>
      </c>
      <c r="AA81">
        <f>$AE$80</f>
        <v>0</v>
      </c>
      <c r="AB81">
        <f>ROUND(IF($AA$81&lt;=0,0,$AA$81*$AA$3/12),2)</f>
        <v>0</v>
      </c>
      <c r="AC81">
        <f>ROUND(IF($AA$81&lt;=0,0,MIN($AA$4,$AA$81+$AB$81)),2)</f>
        <v>0</v>
      </c>
      <c r="AD81">
        <f>ROUND(IF($AA$81&lt;=0,0,MIN(MAX(0,$AA$81+$AB$81-$AC$81),MAX(0,$F$81-$J$81-$O$81-$T$81-$Y$81))),2)</f>
        <v>0</v>
      </c>
      <c r="AE81">
        <f>ROUND(MAX(0,$AA$81+$AB$81-$AC$81-$AD$81),2)</f>
        <v>0</v>
      </c>
      <c r="AF81">
        <f>$AJ$80</f>
        <v>0</v>
      </c>
      <c r="AG81">
        <f>ROUND(IF($AF$81&lt;=0,0,$AF$81*$AF$3/12),2)</f>
        <v>0</v>
      </c>
      <c r="AH81">
        <f>ROUND(IF($AF$81&lt;=0,0,MIN($AF$4,$AF$81+$AG$81)),2)</f>
        <v>0</v>
      </c>
      <c r="AI81">
        <f>ROUND(IF($AF$81&lt;=0,0,MIN(MAX(0,$AF$81+$AG$81-$AH$81),MAX(0,$F$81-$J$81-$O$81-$T$81-$Y$81-$AD$81))),2)</f>
        <v>0</v>
      </c>
      <c r="AJ81">
        <f>ROUND(MAX(0,$AF$81+$AG$81-$AH$81-$AI$81),2)</f>
        <v>0</v>
      </c>
      <c r="AK81">
        <f>$AO$80</f>
        <v>0</v>
      </c>
      <c r="AL81">
        <f>ROUND(IF($AK$81&lt;=0,0,$AK$81*$AK$3/12),2)</f>
        <v>0</v>
      </c>
      <c r="AM81">
        <f>ROUND(IF($AK$81&lt;=0,0,MIN($AK$4,$AK$81+$AL$81)),2)</f>
        <v>0</v>
      </c>
      <c r="AN81">
        <f>ROUND(IF($AK$81&lt;=0,0,MIN(MAX(0,$AK$81+$AL$81-$AM$81),MAX(0,$F$81-$J$81-$O$81-$T$81-$Y$81-$AD$81-$AI$81))),2)</f>
        <v>0</v>
      </c>
      <c r="AO81">
        <f>ROUND(MAX(0,$AK$81+$AL$81-$AM$81-$AN$81),2)</f>
        <v>0</v>
      </c>
      <c r="AP81">
        <f>$AT$80</f>
        <v>0</v>
      </c>
      <c r="AQ81">
        <f>ROUND(IF($AP$81&lt;=0,0,$AP$81*$AP$3/12),2)</f>
        <v>0</v>
      </c>
      <c r="AR81">
        <f>ROUND(IF($AP$81&lt;=0,0,MIN($AP$4,$AP$81+$AQ$81)),2)</f>
        <v>0</v>
      </c>
      <c r="AS81">
        <f>ROUND(IF($AP$81&lt;=0,0,MIN(MAX(0,$AP$81+$AQ$81-$AR$81),MAX(0,$F$81-$J$81-$O$81-$T$81-$Y$81-$AD$81-$AI$81-$AN$81))),2)</f>
        <v>0</v>
      </c>
      <c r="AT81">
        <f>ROUND(MAX(0,$AP$81+$AQ$81-$AR$81-$AS$81),2)</f>
        <v>0</v>
      </c>
      <c r="AU81">
        <f>$AY$80</f>
        <v>0</v>
      </c>
      <c r="AV81">
        <f>ROUND(IF($AU$81&lt;=0,0,$AU$81*$AU$3/12),2)</f>
        <v>0</v>
      </c>
      <c r="AW81">
        <f>ROUND(IF($AU$81&lt;=0,0,MIN($AU$4,$AU$81+$AV$81)),2)</f>
        <v>0</v>
      </c>
      <c r="AX81">
        <f>ROUND(IF($AU$81&lt;=0,0,MIN(MAX(0,$AU$81+$AV$81-$AW$81),MAX(0,$F$81-$J$81-$O$81-$T$81-$Y$81-$AD$81-$AI$81-$AN$81-$AS$81))),2)</f>
        <v>0</v>
      </c>
      <c r="AY81">
        <f>ROUND(MAX(0,$AU$81+$AV$81-$AW$81-$AX$81),2)</f>
        <v>0</v>
      </c>
      <c r="AZ81">
        <f>$BD$80</f>
        <v>0</v>
      </c>
      <c r="BA81">
        <f>ROUND(IF($AZ$81&lt;=0,0,$AZ$81*$AZ$3/12),2)</f>
        <v>0</v>
      </c>
      <c r="BB81">
        <f>ROUND(IF($AZ$81&lt;=0,0,MIN($AZ$4,$AZ$81+$BA$81)),2)</f>
        <v>0</v>
      </c>
      <c r="BC81">
        <f>ROUND(IF($AZ$81&lt;=0,0,MIN(MAX(0,$AZ$81+$BA$81-$BB$81),MAX(0,$F$81-$J$81-$O$81-$T$81-$Y$81-$AD$81-$AI$81-$AN$81-$AS$81-$AX$81))),2)</f>
        <v>0</v>
      </c>
      <c r="BD81">
        <f>ROUND(MAX(0,$AZ$81+$BA$81-$BB$81-$BC$81),2)</f>
        <v>0</v>
      </c>
    </row>
    <row r="82" spans="1:56">
      <c r="A82">
        <f>ROW()-7</f>
        <v>75</v>
      </c>
      <c r="B82">
        <f>EDATE(StartDate,A82-1)</f>
        <v>0</v>
      </c>
      <c r="C82">
        <f>ROUND(SUM($G$82,$L$82,$Q$82,$V$82,$AA$82,$AF$82,$AK$82,$AP$82,$AU$82,$AZ$82)-SUM($K$82,$P$82,$U$82,$Z$82,$AE$82,$AJ$82,$AO$82,$AT$82,$AY$82,$BD$82),2)</f>
        <v>0</v>
      </c>
      <c r="D82">
        <f>ROUND(SUM($H$82,$M$82,$R$82,$W$82,$AB$82,$AG$82,$AL$82,$AQ$82,$AV$82,$BA$82),2)</f>
        <v>0</v>
      </c>
      <c r="E82">
        <f>ROUND(SUM($K$82,$P$82,$U$82,$Z$82,$AE$82,$AJ$82,$AO$82,$AT$82,$AY$82,$BD$82),2)</f>
        <v>0</v>
      </c>
      <c r="F82">
        <f>ROUND(MAX(MonthlyBudget-SUM($I$82,$N$82,$S$82,$X$82,$AC$82,$AH$82,$AM$82,$AR$82,$AW$82,$BB$82),0),2)</f>
        <v>0</v>
      </c>
      <c r="G82">
        <f>$K$81</f>
        <v>0</v>
      </c>
      <c r="H82">
        <f>ROUND(IF($G$82&lt;=0,0,$G$82*$G$3/12),2)</f>
        <v>0</v>
      </c>
      <c r="I82">
        <f>ROUND(IF($G$82&lt;=0,0,MIN($G$4,$G$82+$H$82)),2)</f>
        <v>0</v>
      </c>
      <c r="J82">
        <f>ROUND(IF($G$82&lt;=0,0,MIN(MAX(0,$G$82+$H$82-$I$82),$F$82)),2)</f>
        <v>0</v>
      </c>
      <c r="K82">
        <f>ROUND(MAX(0,$G$82+$H$82-$I$82-$J$82),2)</f>
        <v>0</v>
      </c>
      <c r="L82">
        <f>$P$81</f>
        <v>0</v>
      </c>
      <c r="M82">
        <f>ROUND(IF($L$82&lt;=0,0,$L$82*$L$3/12),2)</f>
        <v>0</v>
      </c>
      <c r="N82">
        <f>ROUND(IF($L$82&lt;=0,0,MIN($L$4,$L$82+$M$82)),2)</f>
        <v>0</v>
      </c>
      <c r="O82">
        <f>ROUND(IF($L$82&lt;=0,0,MIN(MAX(0,$L$82+$M$82-$N$82),MAX(0,$F$82-$J$82))),2)</f>
        <v>0</v>
      </c>
      <c r="P82">
        <f>ROUND(MAX(0,$L$82+$M$82-$N$82-$O$82),2)</f>
        <v>0</v>
      </c>
      <c r="Q82">
        <f>$U$81</f>
        <v>0</v>
      </c>
      <c r="R82">
        <f>ROUND(IF($Q$82&lt;=0,0,$Q$82*$Q$3/12),2)</f>
        <v>0</v>
      </c>
      <c r="S82">
        <f>ROUND(IF($Q$82&lt;=0,0,MIN($Q$4,$Q$82+$R$82)),2)</f>
        <v>0</v>
      </c>
      <c r="T82">
        <f>ROUND(IF($Q$82&lt;=0,0,MIN(MAX(0,$Q$82+$R$82-$S$82),MAX(0,$F$82-$J$82-$O$82))),2)</f>
        <v>0</v>
      </c>
      <c r="U82">
        <f>ROUND(MAX(0,$Q$82+$R$82-$S$82-$T$82),2)</f>
        <v>0</v>
      </c>
      <c r="V82">
        <f>$Z$81</f>
        <v>0</v>
      </c>
      <c r="W82">
        <f>ROUND(IF($V$82&lt;=0,0,$V$82*$V$3/12),2)</f>
        <v>0</v>
      </c>
      <c r="X82">
        <f>ROUND(IF($V$82&lt;=0,0,MIN($V$4,$V$82+$W$82)),2)</f>
        <v>0</v>
      </c>
      <c r="Y82">
        <f>ROUND(IF($V$82&lt;=0,0,MIN(MAX(0,$V$82+$W$82-$X$82),MAX(0,$F$82-$J$82-$O$82-$T$82))),2)</f>
        <v>0</v>
      </c>
      <c r="Z82">
        <f>ROUND(MAX(0,$V$82+$W$82-$X$82-$Y$82),2)</f>
        <v>0</v>
      </c>
      <c r="AA82">
        <f>$AE$81</f>
        <v>0</v>
      </c>
      <c r="AB82">
        <f>ROUND(IF($AA$82&lt;=0,0,$AA$82*$AA$3/12),2)</f>
        <v>0</v>
      </c>
      <c r="AC82">
        <f>ROUND(IF($AA$82&lt;=0,0,MIN($AA$4,$AA$82+$AB$82)),2)</f>
        <v>0</v>
      </c>
      <c r="AD82">
        <f>ROUND(IF($AA$82&lt;=0,0,MIN(MAX(0,$AA$82+$AB$82-$AC$82),MAX(0,$F$82-$J$82-$O$82-$T$82-$Y$82))),2)</f>
        <v>0</v>
      </c>
      <c r="AE82">
        <f>ROUND(MAX(0,$AA$82+$AB$82-$AC$82-$AD$82),2)</f>
        <v>0</v>
      </c>
      <c r="AF82">
        <f>$AJ$81</f>
        <v>0</v>
      </c>
      <c r="AG82">
        <f>ROUND(IF($AF$82&lt;=0,0,$AF$82*$AF$3/12),2)</f>
        <v>0</v>
      </c>
      <c r="AH82">
        <f>ROUND(IF($AF$82&lt;=0,0,MIN($AF$4,$AF$82+$AG$82)),2)</f>
        <v>0</v>
      </c>
      <c r="AI82">
        <f>ROUND(IF($AF$82&lt;=0,0,MIN(MAX(0,$AF$82+$AG$82-$AH$82),MAX(0,$F$82-$J$82-$O$82-$T$82-$Y$82-$AD$82))),2)</f>
        <v>0</v>
      </c>
      <c r="AJ82">
        <f>ROUND(MAX(0,$AF$82+$AG$82-$AH$82-$AI$82),2)</f>
        <v>0</v>
      </c>
      <c r="AK82">
        <f>$AO$81</f>
        <v>0</v>
      </c>
      <c r="AL82">
        <f>ROUND(IF($AK$82&lt;=0,0,$AK$82*$AK$3/12),2)</f>
        <v>0</v>
      </c>
      <c r="AM82">
        <f>ROUND(IF($AK$82&lt;=0,0,MIN($AK$4,$AK$82+$AL$82)),2)</f>
        <v>0</v>
      </c>
      <c r="AN82">
        <f>ROUND(IF($AK$82&lt;=0,0,MIN(MAX(0,$AK$82+$AL$82-$AM$82),MAX(0,$F$82-$J$82-$O$82-$T$82-$Y$82-$AD$82-$AI$82))),2)</f>
        <v>0</v>
      </c>
      <c r="AO82">
        <f>ROUND(MAX(0,$AK$82+$AL$82-$AM$82-$AN$82),2)</f>
        <v>0</v>
      </c>
      <c r="AP82">
        <f>$AT$81</f>
        <v>0</v>
      </c>
      <c r="AQ82">
        <f>ROUND(IF($AP$82&lt;=0,0,$AP$82*$AP$3/12),2)</f>
        <v>0</v>
      </c>
      <c r="AR82">
        <f>ROUND(IF($AP$82&lt;=0,0,MIN($AP$4,$AP$82+$AQ$82)),2)</f>
        <v>0</v>
      </c>
      <c r="AS82">
        <f>ROUND(IF($AP$82&lt;=0,0,MIN(MAX(0,$AP$82+$AQ$82-$AR$82),MAX(0,$F$82-$J$82-$O$82-$T$82-$Y$82-$AD$82-$AI$82-$AN$82))),2)</f>
        <v>0</v>
      </c>
      <c r="AT82">
        <f>ROUND(MAX(0,$AP$82+$AQ$82-$AR$82-$AS$82),2)</f>
        <v>0</v>
      </c>
      <c r="AU82">
        <f>$AY$81</f>
        <v>0</v>
      </c>
      <c r="AV82">
        <f>ROUND(IF($AU$82&lt;=0,0,$AU$82*$AU$3/12),2)</f>
        <v>0</v>
      </c>
      <c r="AW82">
        <f>ROUND(IF($AU$82&lt;=0,0,MIN($AU$4,$AU$82+$AV$82)),2)</f>
        <v>0</v>
      </c>
      <c r="AX82">
        <f>ROUND(IF($AU$82&lt;=0,0,MIN(MAX(0,$AU$82+$AV$82-$AW$82),MAX(0,$F$82-$J$82-$O$82-$T$82-$Y$82-$AD$82-$AI$82-$AN$82-$AS$82))),2)</f>
        <v>0</v>
      </c>
      <c r="AY82">
        <f>ROUND(MAX(0,$AU$82+$AV$82-$AW$82-$AX$82),2)</f>
        <v>0</v>
      </c>
      <c r="AZ82">
        <f>$BD$81</f>
        <v>0</v>
      </c>
      <c r="BA82">
        <f>ROUND(IF($AZ$82&lt;=0,0,$AZ$82*$AZ$3/12),2)</f>
        <v>0</v>
      </c>
      <c r="BB82">
        <f>ROUND(IF($AZ$82&lt;=0,0,MIN($AZ$4,$AZ$82+$BA$82)),2)</f>
        <v>0</v>
      </c>
      <c r="BC82">
        <f>ROUND(IF($AZ$82&lt;=0,0,MIN(MAX(0,$AZ$82+$BA$82-$BB$82),MAX(0,$F$82-$J$82-$O$82-$T$82-$Y$82-$AD$82-$AI$82-$AN$82-$AS$82-$AX$82))),2)</f>
        <v>0</v>
      </c>
      <c r="BD82">
        <f>ROUND(MAX(0,$AZ$82+$BA$82-$BB$82-$BC$82),2)</f>
        <v>0</v>
      </c>
    </row>
    <row r="83" spans="1:56">
      <c r="A83">
        <f>ROW()-7</f>
        <v>76</v>
      </c>
      <c r="B83">
        <f>EDATE(StartDate,A83-1)</f>
        <v>0</v>
      </c>
      <c r="C83">
        <f>ROUND(SUM($G$83,$L$83,$Q$83,$V$83,$AA$83,$AF$83,$AK$83,$AP$83,$AU$83,$AZ$83)-SUM($K$83,$P$83,$U$83,$Z$83,$AE$83,$AJ$83,$AO$83,$AT$83,$AY$83,$BD$83),2)</f>
        <v>0</v>
      </c>
      <c r="D83">
        <f>ROUND(SUM($H$83,$M$83,$R$83,$W$83,$AB$83,$AG$83,$AL$83,$AQ$83,$AV$83,$BA$83),2)</f>
        <v>0</v>
      </c>
      <c r="E83">
        <f>ROUND(SUM($K$83,$P$83,$U$83,$Z$83,$AE$83,$AJ$83,$AO$83,$AT$83,$AY$83,$BD$83),2)</f>
        <v>0</v>
      </c>
      <c r="F83">
        <f>ROUND(MAX(MonthlyBudget-SUM($I$83,$N$83,$S$83,$X$83,$AC$83,$AH$83,$AM$83,$AR$83,$AW$83,$BB$83),0),2)</f>
        <v>0</v>
      </c>
      <c r="G83">
        <f>$K$82</f>
        <v>0</v>
      </c>
      <c r="H83">
        <f>ROUND(IF($G$83&lt;=0,0,$G$83*$G$3/12),2)</f>
        <v>0</v>
      </c>
      <c r="I83">
        <f>ROUND(IF($G$83&lt;=0,0,MIN($G$4,$G$83+$H$83)),2)</f>
        <v>0</v>
      </c>
      <c r="J83">
        <f>ROUND(IF($G$83&lt;=0,0,MIN(MAX(0,$G$83+$H$83-$I$83),$F$83)),2)</f>
        <v>0</v>
      </c>
      <c r="K83">
        <f>ROUND(MAX(0,$G$83+$H$83-$I$83-$J$83),2)</f>
        <v>0</v>
      </c>
      <c r="L83">
        <f>$P$82</f>
        <v>0</v>
      </c>
      <c r="M83">
        <f>ROUND(IF($L$83&lt;=0,0,$L$83*$L$3/12),2)</f>
        <v>0</v>
      </c>
      <c r="N83">
        <f>ROUND(IF($L$83&lt;=0,0,MIN($L$4,$L$83+$M$83)),2)</f>
        <v>0</v>
      </c>
      <c r="O83">
        <f>ROUND(IF($L$83&lt;=0,0,MIN(MAX(0,$L$83+$M$83-$N$83),MAX(0,$F$83-$J$83))),2)</f>
        <v>0</v>
      </c>
      <c r="P83">
        <f>ROUND(MAX(0,$L$83+$M$83-$N$83-$O$83),2)</f>
        <v>0</v>
      </c>
      <c r="Q83">
        <f>$U$82</f>
        <v>0</v>
      </c>
      <c r="R83">
        <f>ROUND(IF($Q$83&lt;=0,0,$Q$83*$Q$3/12),2)</f>
        <v>0</v>
      </c>
      <c r="S83">
        <f>ROUND(IF($Q$83&lt;=0,0,MIN($Q$4,$Q$83+$R$83)),2)</f>
        <v>0</v>
      </c>
      <c r="T83">
        <f>ROUND(IF($Q$83&lt;=0,0,MIN(MAX(0,$Q$83+$R$83-$S$83),MAX(0,$F$83-$J$83-$O$83))),2)</f>
        <v>0</v>
      </c>
      <c r="U83">
        <f>ROUND(MAX(0,$Q$83+$R$83-$S$83-$T$83),2)</f>
        <v>0</v>
      </c>
      <c r="V83">
        <f>$Z$82</f>
        <v>0</v>
      </c>
      <c r="W83">
        <f>ROUND(IF($V$83&lt;=0,0,$V$83*$V$3/12),2)</f>
        <v>0</v>
      </c>
      <c r="X83">
        <f>ROUND(IF($V$83&lt;=0,0,MIN($V$4,$V$83+$W$83)),2)</f>
        <v>0</v>
      </c>
      <c r="Y83">
        <f>ROUND(IF($V$83&lt;=0,0,MIN(MAX(0,$V$83+$W$83-$X$83),MAX(0,$F$83-$J$83-$O$83-$T$83))),2)</f>
        <v>0</v>
      </c>
      <c r="Z83">
        <f>ROUND(MAX(0,$V$83+$W$83-$X$83-$Y$83),2)</f>
        <v>0</v>
      </c>
      <c r="AA83">
        <f>$AE$82</f>
        <v>0</v>
      </c>
      <c r="AB83">
        <f>ROUND(IF($AA$83&lt;=0,0,$AA$83*$AA$3/12),2)</f>
        <v>0</v>
      </c>
      <c r="AC83">
        <f>ROUND(IF($AA$83&lt;=0,0,MIN($AA$4,$AA$83+$AB$83)),2)</f>
        <v>0</v>
      </c>
      <c r="AD83">
        <f>ROUND(IF($AA$83&lt;=0,0,MIN(MAX(0,$AA$83+$AB$83-$AC$83),MAX(0,$F$83-$J$83-$O$83-$T$83-$Y$83))),2)</f>
        <v>0</v>
      </c>
      <c r="AE83">
        <f>ROUND(MAX(0,$AA$83+$AB$83-$AC$83-$AD$83),2)</f>
        <v>0</v>
      </c>
      <c r="AF83">
        <f>$AJ$82</f>
        <v>0</v>
      </c>
      <c r="AG83">
        <f>ROUND(IF($AF$83&lt;=0,0,$AF$83*$AF$3/12),2)</f>
        <v>0</v>
      </c>
      <c r="AH83">
        <f>ROUND(IF($AF$83&lt;=0,0,MIN($AF$4,$AF$83+$AG$83)),2)</f>
        <v>0</v>
      </c>
      <c r="AI83">
        <f>ROUND(IF($AF$83&lt;=0,0,MIN(MAX(0,$AF$83+$AG$83-$AH$83),MAX(0,$F$83-$J$83-$O$83-$T$83-$Y$83-$AD$83))),2)</f>
        <v>0</v>
      </c>
      <c r="AJ83">
        <f>ROUND(MAX(0,$AF$83+$AG$83-$AH$83-$AI$83),2)</f>
        <v>0</v>
      </c>
      <c r="AK83">
        <f>$AO$82</f>
        <v>0</v>
      </c>
      <c r="AL83">
        <f>ROUND(IF($AK$83&lt;=0,0,$AK$83*$AK$3/12),2)</f>
        <v>0</v>
      </c>
      <c r="AM83">
        <f>ROUND(IF($AK$83&lt;=0,0,MIN($AK$4,$AK$83+$AL$83)),2)</f>
        <v>0</v>
      </c>
      <c r="AN83">
        <f>ROUND(IF($AK$83&lt;=0,0,MIN(MAX(0,$AK$83+$AL$83-$AM$83),MAX(0,$F$83-$J$83-$O$83-$T$83-$Y$83-$AD$83-$AI$83))),2)</f>
        <v>0</v>
      </c>
      <c r="AO83">
        <f>ROUND(MAX(0,$AK$83+$AL$83-$AM$83-$AN$83),2)</f>
        <v>0</v>
      </c>
      <c r="AP83">
        <f>$AT$82</f>
        <v>0</v>
      </c>
      <c r="AQ83">
        <f>ROUND(IF($AP$83&lt;=0,0,$AP$83*$AP$3/12),2)</f>
        <v>0</v>
      </c>
      <c r="AR83">
        <f>ROUND(IF($AP$83&lt;=0,0,MIN($AP$4,$AP$83+$AQ$83)),2)</f>
        <v>0</v>
      </c>
      <c r="AS83">
        <f>ROUND(IF($AP$83&lt;=0,0,MIN(MAX(0,$AP$83+$AQ$83-$AR$83),MAX(0,$F$83-$J$83-$O$83-$T$83-$Y$83-$AD$83-$AI$83-$AN$83))),2)</f>
        <v>0</v>
      </c>
      <c r="AT83">
        <f>ROUND(MAX(0,$AP$83+$AQ$83-$AR$83-$AS$83),2)</f>
        <v>0</v>
      </c>
      <c r="AU83">
        <f>$AY$82</f>
        <v>0</v>
      </c>
      <c r="AV83">
        <f>ROUND(IF($AU$83&lt;=0,0,$AU$83*$AU$3/12),2)</f>
        <v>0</v>
      </c>
      <c r="AW83">
        <f>ROUND(IF($AU$83&lt;=0,0,MIN($AU$4,$AU$83+$AV$83)),2)</f>
        <v>0</v>
      </c>
      <c r="AX83">
        <f>ROUND(IF($AU$83&lt;=0,0,MIN(MAX(0,$AU$83+$AV$83-$AW$83),MAX(0,$F$83-$J$83-$O$83-$T$83-$Y$83-$AD$83-$AI$83-$AN$83-$AS$83))),2)</f>
        <v>0</v>
      </c>
      <c r="AY83">
        <f>ROUND(MAX(0,$AU$83+$AV$83-$AW$83-$AX$83),2)</f>
        <v>0</v>
      </c>
      <c r="AZ83">
        <f>$BD$82</f>
        <v>0</v>
      </c>
      <c r="BA83">
        <f>ROUND(IF($AZ$83&lt;=0,0,$AZ$83*$AZ$3/12),2)</f>
        <v>0</v>
      </c>
      <c r="BB83">
        <f>ROUND(IF($AZ$83&lt;=0,0,MIN($AZ$4,$AZ$83+$BA$83)),2)</f>
        <v>0</v>
      </c>
      <c r="BC83">
        <f>ROUND(IF($AZ$83&lt;=0,0,MIN(MAX(0,$AZ$83+$BA$83-$BB$83),MAX(0,$F$83-$J$83-$O$83-$T$83-$Y$83-$AD$83-$AI$83-$AN$83-$AS$83-$AX$83))),2)</f>
        <v>0</v>
      </c>
      <c r="BD83">
        <f>ROUND(MAX(0,$AZ$83+$BA$83-$BB$83-$BC$83),2)</f>
        <v>0</v>
      </c>
    </row>
    <row r="84" spans="1:56">
      <c r="A84">
        <f>ROW()-7</f>
        <v>77</v>
      </c>
      <c r="B84">
        <f>EDATE(StartDate,A84-1)</f>
        <v>0</v>
      </c>
      <c r="C84">
        <f>ROUND(SUM($G$84,$L$84,$Q$84,$V$84,$AA$84,$AF$84,$AK$84,$AP$84,$AU$84,$AZ$84)-SUM($K$84,$P$84,$U$84,$Z$84,$AE$84,$AJ$84,$AO$84,$AT$84,$AY$84,$BD$84),2)</f>
        <v>0</v>
      </c>
      <c r="D84">
        <f>ROUND(SUM($H$84,$M$84,$R$84,$W$84,$AB$84,$AG$84,$AL$84,$AQ$84,$AV$84,$BA$84),2)</f>
        <v>0</v>
      </c>
      <c r="E84">
        <f>ROUND(SUM($K$84,$P$84,$U$84,$Z$84,$AE$84,$AJ$84,$AO$84,$AT$84,$AY$84,$BD$84),2)</f>
        <v>0</v>
      </c>
      <c r="F84">
        <f>ROUND(MAX(MonthlyBudget-SUM($I$84,$N$84,$S$84,$X$84,$AC$84,$AH$84,$AM$84,$AR$84,$AW$84,$BB$84),0),2)</f>
        <v>0</v>
      </c>
      <c r="G84">
        <f>$K$83</f>
        <v>0</v>
      </c>
      <c r="H84">
        <f>ROUND(IF($G$84&lt;=0,0,$G$84*$G$3/12),2)</f>
        <v>0</v>
      </c>
      <c r="I84">
        <f>ROUND(IF($G$84&lt;=0,0,MIN($G$4,$G$84+$H$84)),2)</f>
        <v>0</v>
      </c>
      <c r="J84">
        <f>ROUND(IF($G$84&lt;=0,0,MIN(MAX(0,$G$84+$H$84-$I$84),$F$84)),2)</f>
        <v>0</v>
      </c>
      <c r="K84">
        <f>ROUND(MAX(0,$G$84+$H$84-$I$84-$J$84),2)</f>
        <v>0</v>
      </c>
      <c r="L84">
        <f>$P$83</f>
        <v>0</v>
      </c>
      <c r="M84">
        <f>ROUND(IF($L$84&lt;=0,0,$L$84*$L$3/12),2)</f>
        <v>0</v>
      </c>
      <c r="N84">
        <f>ROUND(IF($L$84&lt;=0,0,MIN($L$4,$L$84+$M$84)),2)</f>
        <v>0</v>
      </c>
      <c r="O84">
        <f>ROUND(IF($L$84&lt;=0,0,MIN(MAX(0,$L$84+$M$84-$N$84),MAX(0,$F$84-$J$84))),2)</f>
        <v>0</v>
      </c>
      <c r="P84">
        <f>ROUND(MAX(0,$L$84+$M$84-$N$84-$O$84),2)</f>
        <v>0</v>
      </c>
      <c r="Q84">
        <f>$U$83</f>
        <v>0</v>
      </c>
      <c r="R84">
        <f>ROUND(IF($Q$84&lt;=0,0,$Q$84*$Q$3/12),2)</f>
        <v>0</v>
      </c>
      <c r="S84">
        <f>ROUND(IF($Q$84&lt;=0,0,MIN($Q$4,$Q$84+$R$84)),2)</f>
        <v>0</v>
      </c>
      <c r="T84">
        <f>ROUND(IF($Q$84&lt;=0,0,MIN(MAX(0,$Q$84+$R$84-$S$84),MAX(0,$F$84-$J$84-$O$84))),2)</f>
        <v>0</v>
      </c>
      <c r="U84">
        <f>ROUND(MAX(0,$Q$84+$R$84-$S$84-$T$84),2)</f>
        <v>0</v>
      </c>
      <c r="V84">
        <f>$Z$83</f>
        <v>0</v>
      </c>
      <c r="W84">
        <f>ROUND(IF($V$84&lt;=0,0,$V$84*$V$3/12),2)</f>
        <v>0</v>
      </c>
      <c r="X84">
        <f>ROUND(IF($V$84&lt;=0,0,MIN($V$4,$V$84+$W$84)),2)</f>
        <v>0</v>
      </c>
      <c r="Y84">
        <f>ROUND(IF($V$84&lt;=0,0,MIN(MAX(0,$V$84+$W$84-$X$84),MAX(0,$F$84-$J$84-$O$84-$T$84))),2)</f>
        <v>0</v>
      </c>
      <c r="Z84">
        <f>ROUND(MAX(0,$V$84+$W$84-$X$84-$Y$84),2)</f>
        <v>0</v>
      </c>
      <c r="AA84">
        <f>$AE$83</f>
        <v>0</v>
      </c>
      <c r="AB84">
        <f>ROUND(IF($AA$84&lt;=0,0,$AA$84*$AA$3/12),2)</f>
        <v>0</v>
      </c>
      <c r="AC84">
        <f>ROUND(IF($AA$84&lt;=0,0,MIN($AA$4,$AA$84+$AB$84)),2)</f>
        <v>0</v>
      </c>
      <c r="AD84">
        <f>ROUND(IF($AA$84&lt;=0,0,MIN(MAX(0,$AA$84+$AB$84-$AC$84),MAX(0,$F$84-$J$84-$O$84-$T$84-$Y$84))),2)</f>
        <v>0</v>
      </c>
      <c r="AE84">
        <f>ROUND(MAX(0,$AA$84+$AB$84-$AC$84-$AD$84),2)</f>
        <v>0</v>
      </c>
      <c r="AF84">
        <f>$AJ$83</f>
        <v>0</v>
      </c>
      <c r="AG84">
        <f>ROUND(IF($AF$84&lt;=0,0,$AF$84*$AF$3/12),2)</f>
        <v>0</v>
      </c>
      <c r="AH84">
        <f>ROUND(IF($AF$84&lt;=0,0,MIN($AF$4,$AF$84+$AG$84)),2)</f>
        <v>0</v>
      </c>
      <c r="AI84">
        <f>ROUND(IF($AF$84&lt;=0,0,MIN(MAX(0,$AF$84+$AG$84-$AH$84),MAX(0,$F$84-$J$84-$O$84-$T$84-$Y$84-$AD$84))),2)</f>
        <v>0</v>
      </c>
      <c r="AJ84">
        <f>ROUND(MAX(0,$AF$84+$AG$84-$AH$84-$AI$84),2)</f>
        <v>0</v>
      </c>
      <c r="AK84">
        <f>$AO$83</f>
        <v>0</v>
      </c>
      <c r="AL84">
        <f>ROUND(IF($AK$84&lt;=0,0,$AK$84*$AK$3/12),2)</f>
        <v>0</v>
      </c>
      <c r="AM84">
        <f>ROUND(IF($AK$84&lt;=0,0,MIN($AK$4,$AK$84+$AL$84)),2)</f>
        <v>0</v>
      </c>
      <c r="AN84">
        <f>ROUND(IF($AK$84&lt;=0,0,MIN(MAX(0,$AK$84+$AL$84-$AM$84),MAX(0,$F$84-$J$84-$O$84-$T$84-$Y$84-$AD$84-$AI$84))),2)</f>
        <v>0</v>
      </c>
      <c r="AO84">
        <f>ROUND(MAX(0,$AK$84+$AL$84-$AM$84-$AN$84),2)</f>
        <v>0</v>
      </c>
      <c r="AP84">
        <f>$AT$83</f>
        <v>0</v>
      </c>
      <c r="AQ84">
        <f>ROUND(IF($AP$84&lt;=0,0,$AP$84*$AP$3/12),2)</f>
        <v>0</v>
      </c>
      <c r="AR84">
        <f>ROUND(IF($AP$84&lt;=0,0,MIN($AP$4,$AP$84+$AQ$84)),2)</f>
        <v>0</v>
      </c>
      <c r="AS84">
        <f>ROUND(IF($AP$84&lt;=0,0,MIN(MAX(0,$AP$84+$AQ$84-$AR$84),MAX(0,$F$84-$J$84-$O$84-$T$84-$Y$84-$AD$84-$AI$84-$AN$84))),2)</f>
        <v>0</v>
      </c>
      <c r="AT84">
        <f>ROUND(MAX(0,$AP$84+$AQ$84-$AR$84-$AS$84),2)</f>
        <v>0</v>
      </c>
      <c r="AU84">
        <f>$AY$83</f>
        <v>0</v>
      </c>
      <c r="AV84">
        <f>ROUND(IF($AU$84&lt;=0,0,$AU$84*$AU$3/12),2)</f>
        <v>0</v>
      </c>
      <c r="AW84">
        <f>ROUND(IF($AU$84&lt;=0,0,MIN($AU$4,$AU$84+$AV$84)),2)</f>
        <v>0</v>
      </c>
      <c r="AX84">
        <f>ROUND(IF($AU$84&lt;=0,0,MIN(MAX(0,$AU$84+$AV$84-$AW$84),MAX(0,$F$84-$J$84-$O$84-$T$84-$Y$84-$AD$84-$AI$84-$AN$84-$AS$84))),2)</f>
        <v>0</v>
      </c>
      <c r="AY84">
        <f>ROUND(MAX(0,$AU$84+$AV$84-$AW$84-$AX$84),2)</f>
        <v>0</v>
      </c>
      <c r="AZ84">
        <f>$BD$83</f>
        <v>0</v>
      </c>
      <c r="BA84">
        <f>ROUND(IF($AZ$84&lt;=0,0,$AZ$84*$AZ$3/12),2)</f>
        <v>0</v>
      </c>
      <c r="BB84">
        <f>ROUND(IF($AZ$84&lt;=0,0,MIN($AZ$4,$AZ$84+$BA$84)),2)</f>
        <v>0</v>
      </c>
      <c r="BC84">
        <f>ROUND(IF($AZ$84&lt;=0,0,MIN(MAX(0,$AZ$84+$BA$84-$BB$84),MAX(0,$F$84-$J$84-$O$84-$T$84-$Y$84-$AD$84-$AI$84-$AN$84-$AS$84-$AX$84))),2)</f>
        <v>0</v>
      </c>
      <c r="BD84">
        <f>ROUND(MAX(0,$AZ$84+$BA$84-$BB$84-$BC$84),2)</f>
        <v>0</v>
      </c>
    </row>
    <row r="85" spans="1:56">
      <c r="A85">
        <f>ROW()-7</f>
        <v>78</v>
      </c>
      <c r="B85">
        <f>EDATE(StartDate,A85-1)</f>
        <v>0</v>
      </c>
      <c r="C85">
        <f>ROUND(SUM($G$85,$L$85,$Q$85,$V$85,$AA$85,$AF$85,$AK$85,$AP$85,$AU$85,$AZ$85)-SUM($K$85,$P$85,$U$85,$Z$85,$AE$85,$AJ$85,$AO$85,$AT$85,$AY$85,$BD$85),2)</f>
        <v>0</v>
      </c>
      <c r="D85">
        <f>ROUND(SUM($H$85,$M$85,$R$85,$W$85,$AB$85,$AG$85,$AL$85,$AQ$85,$AV$85,$BA$85),2)</f>
        <v>0</v>
      </c>
      <c r="E85">
        <f>ROUND(SUM($K$85,$P$85,$U$85,$Z$85,$AE$85,$AJ$85,$AO$85,$AT$85,$AY$85,$BD$85),2)</f>
        <v>0</v>
      </c>
      <c r="F85">
        <f>ROUND(MAX(MonthlyBudget-SUM($I$85,$N$85,$S$85,$X$85,$AC$85,$AH$85,$AM$85,$AR$85,$AW$85,$BB$85),0),2)</f>
        <v>0</v>
      </c>
      <c r="G85">
        <f>$K$84</f>
        <v>0</v>
      </c>
      <c r="H85">
        <f>ROUND(IF($G$85&lt;=0,0,$G$85*$G$3/12),2)</f>
        <v>0</v>
      </c>
      <c r="I85">
        <f>ROUND(IF($G$85&lt;=0,0,MIN($G$4,$G$85+$H$85)),2)</f>
        <v>0</v>
      </c>
      <c r="J85">
        <f>ROUND(IF($G$85&lt;=0,0,MIN(MAX(0,$G$85+$H$85-$I$85),$F$85)),2)</f>
        <v>0</v>
      </c>
      <c r="K85">
        <f>ROUND(MAX(0,$G$85+$H$85-$I$85-$J$85),2)</f>
        <v>0</v>
      </c>
      <c r="L85">
        <f>$P$84</f>
        <v>0</v>
      </c>
      <c r="M85">
        <f>ROUND(IF($L$85&lt;=0,0,$L$85*$L$3/12),2)</f>
        <v>0</v>
      </c>
      <c r="N85">
        <f>ROUND(IF($L$85&lt;=0,0,MIN($L$4,$L$85+$M$85)),2)</f>
        <v>0</v>
      </c>
      <c r="O85">
        <f>ROUND(IF($L$85&lt;=0,0,MIN(MAX(0,$L$85+$M$85-$N$85),MAX(0,$F$85-$J$85))),2)</f>
        <v>0</v>
      </c>
      <c r="P85">
        <f>ROUND(MAX(0,$L$85+$M$85-$N$85-$O$85),2)</f>
        <v>0</v>
      </c>
      <c r="Q85">
        <f>$U$84</f>
        <v>0</v>
      </c>
      <c r="R85">
        <f>ROUND(IF($Q$85&lt;=0,0,$Q$85*$Q$3/12),2)</f>
        <v>0</v>
      </c>
      <c r="S85">
        <f>ROUND(IF($Q$85&lt;=0,0,MIN($Q$4,$Q$85+$R$85)),2)</f>
        <v>0</v>
      </c>
      <c r="T85">
        <f>ROUND(IF($Q$85&lt;=0,0,MIN(MAX(0,$Q$85+$R$85-$S$85),MAX(0,$F$85-$J$85-$O$85))),2)</f>
        <v>0</v>
      </c>
      <c r="U85">
        <f>ROUND(MAX(0,$Q$85+$R$85-$S$85-$T$85),2)</f>
        <v>0</v>
      </c>
      <c r="V85">
        <f>$Z$84</f>
        <v>0</v>
      </c>
      <c r="W85">
        <f>ROUND(IF($V$85&lt;=0,0,$V$85*$V$3/12),2)</f>
        <v>0</v>
      </c>
      <c r="X85">
        <f>ROUND(IF($V$85&lt;=0,0,MIN($V$4,$V$85+$W$85)),2)</f>
        <v>0</v>
      </c>
      <c r="Y85">
        <f>ROUND(IF($V$85&lt;=0,0,MIN(MAX(0,$V$85+$W$85-$X$85),MAX(0,$F$85-$J$85-$O$85-$T$85))),2)</f>
        <v>0</v>
      </c>
      <c r="Z85">
        <f>ROUND(MAX(0,$V$85+$W$85-$X$85-$Y$85),2)</f>
        <v>0</v>
      </c>
      <c r="AA85">
        <f>$AE$84</f>
        <v>0</v>
      </c>
      <c r="AB85">
        <f>ROUND(IF($AA$85&lt;=0,0,$AA$85*$AA$3/12),2)</f>
        <v>0</v>
      </c>
      <c r="AC85">
        <f>ROUND(IF($AA$85&lt;=0,0,MIN($AA$4,$AA$85+$AB$85)),2)</f>
        <v>0</v>
      </c>
      <c r="AD85">
        <f>ROUND(IF($AA$85&lt;=0,0,MIN(MAX(0,$AA$85+$AB$85-$AC$85),MAX(0,$F$85-$J$85-$O$85-$T$85-$Y$85))),2)</f>
        <v>0</v>
      </c>
      <c r="AE85">
        <f>ROUND(MAX(0,$AA$85+$AB$85-$AC$85-$AD$85),2)</f>
        <v>0</v>
      </c>
      <c r="AF85">
        <f>$AJ$84</f>
        <v>0</v>
      </c>
      <c r="AG85">
        <f>ROUND(IF($AF$85&lt;=0,0,$AF$85*$AF$3/12),2)</f>
        <v>0</v>
      </c>
      <c r="AH85">
        <f>ROUND(IF($AF$85&lt;=0,0,MIN($AF$4,$AF$85+$AG$85)),2)</f>
        <v>0</v>
      </c>
      <c r="AI85">
        <f>ROUND(IF($AF$85&lt;=0,0,MIN(MAX(0,$AF$85+$AG$85-$AH$85),MAX(0,$F$85-$J$85-$O$85-$T$85-$Y$85-$AD$85))),2)</f>
        <v>0</v>
      </c>
      <c r="AJ85">
        <f>ROUND(MAX(0,$AF$85+$AG$85-$AH$85-$AI$85),2)</f>
        <v>0</v>
      </c>
      <c r="AK85">
        <f>$AO$84</f>
        <v>0</v>
      </c>
      <c r="AL85">
        <f>ROUND(IF($AK$85&lt;=0,0,$AK$85*$AK$3/12),2)</f>
        <v>0</v>
      </c>
      <c r="AM85">
        <f>ROUND(IF($AK$85&lt;=0,0,MIN($AK$4,$AK$85+$AL$85)),2)</f>
        <v>0</v>
      </c>
      <c r="AN85">
        <f>ROUND(IF($AK$85&lt;=0,0,MIN(MAX(0,$AK$85+$AL$85-$AM$85),MAX(0,$F$85-$J$85-$O$85-$T$85-$Y$85-$AD$85-$AI$85))),2)</f>
        <v>0</v>
      </c>
      <c r="AO85">
        <f>ROUND(MAX(0,$AK$85+$AL$85-$AM$85-$AN$85),2)</f>
        <v>0</v>
      </c>
      <c r="AP85">
        <f>$AT$84</f>
        <v>0</v>
      </c>
      <c r="AQ85">
        <f>ROUND(IF($AP$85&lt;=0,0,$AP$85*$AP$3/12),2)</f>
        <v>0</v>
      </c>
      <c r="AR85">
        <f>ROUND(IF($AP$85&lt;=0,0,MIN($AP$4,$AP$85+$AQ$85)),2)</f>
        <v>0</v>
      </c>
      <c r="AS85">
        <f>ROUND(IF($AP$85&lt;=0,0,MIN(MAX(0,$AP$85+$AQ$85-$AR$85),MAX(0,$F$85-$J$85-$O$85-$T$85-$Y$85-$AD$85-$AI$85-$AN$85))),2)</f>
        <v>0</v>
      </c>
      <c r="AT85">
        <f>ROUND(MAX(0,$AP$85+$AQ$85-$AR$85-$AS$85),2)</f>
        <v>0</v>
      </c>
      <c r="AU85">
        <f>$AY$84</f>
        <v>0</v>
      </c>
      <c r="AV85">
        <f>ROUND(IF($AU$85&lt;=0,0,$AU$85*$AU$3/12),2)</f>
        <v>0</v>
      </c>
      <c r="AW85">
        <f>ROUND(IF($AU$85&lt;=0,0,MIN($AU$4,$AU$85+$AV$85)),2)</f>
        <v>0</v>
      </c>
      <c r="AX85">
        <f>ROUND(IF($AU$85&lt;=0,0,MIN(MAX(0,$AU$85+$AV$85-$AW$85),MAX(0,$F$85-$J$85-$O$85-$T$85-$Y$85-$AD$85-$AI$85-$AN$85-$AS$85))),2)</f>
        <v>0</v>
      </c>
      <c r="AY85">
        <f>ROUND(MAX(0,$AU$85+$AV$85-$AW$85-$AX$85),2)</f>
        <v>0</v>
      </c>
      <c r="AZ85">
        <f>$BD$84</f>
        <v>0</v>
      </c>
      <c r="BA85">
        <f>ROUND(IF($AZ$85&lt;=0,0,$AZ$85*$AZ$3/12),2)</f>
        <v>0</v>
      </c>
      <c r="BB85">
        <f>ROUND(IF($AZ$85&lt;=0,0,MIN($AZ$4,$AZ$85+$BA$85)),2)</f>
        <v>0</v>
      </c>
      <c r="BC85">
        <f>ROUND(IF($AZ$85&lt;=0,0,MIN(MAX(0,$AZ$85+$BA$85-$BB$85),MAX(0,$F$85-$J$85-$O$85-$T$85-$Y$85-$AD$85-$AI$85-$AN$85-$AS$85-$AX$85))),2)</f>
        <v>0</v>
      </c>
      <c r="BD85">
        <f>ROUND(MAX(0,$AZ$85+$BA$85-$BB$85-$BC$85),2)</f>
        <v>0</v>
      </c>
    </row>
    <row r="86" spans="1:56">
      <c r="A86">
        <f>ROW()-7</f>
        <v>79</v>
      </c>
      <c r="B86">
        <f>EDATE(StartDate,A86-1)</f>
        <v>0</v>
      </c>
      <c r="C86">
        <f>ROUND(SUM($G$86,$L$86,$Q$86,$V$86,$AA$86,$AF$86,$AK$86,$AP$86,$AU$86,$AZ$86)-SUM($K$86,$P$86,$U$86,$Z$86,$AE$86,$AJ$86,$AO$86,$AT$86,$AY$86,$BD$86),2)</f>
        <v>0</v>
      </c>
      <c r="D86">
        <f>ROUND(SUM($H$86,$M$86,$R$86,$W$86,$AB$86,$AG$86,$AL$86,$AQ$86,$AV$86,$BA$86),2)</f>
        <v>0</v>
      </c>
      <c r="E86">
        <f>ROUND(SUM($K$86,$P$86,$U$86,$Z$86,$AE$86,$AJ$86,$AO$86,$AT$86,$AY$86,$BD$86),2)</f>
        <v>0</v>
      </c>
      <c r="F86">
        <f>ROUND(MAX(MonthlyBudget-SUM($I$86,$N$86,$S$86,$X$86,$AC$86,$AH$86,$AM$86,$AR$86,$AW$86,$BB$86),0),2)</f>
        <v>0</v>
      </c>
      <c r="G86">
        <f>$K$85</f>
        <v>0</v>
      </c>
      <c r="H86">
        <f>ROUND(IF($G$86&lt;=0,0,$G$86*$G$3/12),2)</f>
        <v>0</v>
      </c>
      <c r="I86">
        <f>ROUND(IF($G$86&lt;=0,0,MIN($G$4,$G$86+$H$86)),2)</f>
        <v>0</v>
      </c>
      <c r="J86">
        <f>ROUND(IF($G$86&lt;=0,0,MIN(MAX(0,$G$86+$H$86-$I$86),$F$86)),2)</f>
        <v>0</v>
      </c>
      <c r="K86">
        <f>ROUND(MAX(0,$G$86+$H$86-$I$86-$J$86),2)</f>
        <v>0</v>
      </c>
      <c r="L86">
        <f>$P$85</f>
        <v>0</v>
      </c>
      <c r="M86">
        <f>ROUND(IF($L$86&lt;=0,0,$L$86*$L$3/12),2)</f>
        <v>0</v>
      </c>
      <c r="N86">
        <f>ROUND(IF($L$86&lt;=0,0,MIN($L$4,$L$86+$M$86)),2)</f>
        <v>0</v>
      </c>
      <c r="O86">
        <f>ROUND(IF($L$86&lt;=0,0,MIN(MAX(0,$L$86+$M$86-$N$86),MAX(0,$F$86-$J$86))),2)</f>
        <v>0</v>
      </c>
      <c r="P86">
        <f>ROUND(MAX(0,$L$86+$M$86-$N$86-$O$86),2)</f>
        <v>0</v>
      </c>
      <c r="Q86">
        <f>$U$85</f>
        <v>0</v>
      </c>
      <c r="R86">
        <f>ROUND(IF($Q$86&lt;=0,0,$Q$86*$Q$3/12),2)</f>
        <v>0</v>
      </c>
      <c r="S86">
        <f>ROUND(IF($Q$86&lt;=0,0,MIN($Q$4,$Q$86+$R$86)),2)</f>
        <v>0</v>
      </c>
      <c r="T86">
        <f>ROUND(IF($Q$86&lt;=0,0,MIN(MAX(0,$Q$86+$R$86-$S$86),MAX(0,$F$86-$J$86-$O$86))),2)</f>
        <v>0</v>
      </c>
      <c r="U86">
        <f>ROUND(MAX(0,$Q$86+$R$86-$S$86-$T$86),2)</f>
        <v>0</v>
      </c>
      <c r="V86">
        <f>$Z$85</f>
        <v>0</v>
      </c>
      <c r="W86">
        <f>ROUND(IF($V$86&lt;=0,0,$V$86*$V$3/12),2)</f>
        <v>0</v>
      </c>
      <c r="X86">
        <f>ROUND(IF($V$86&lt;=0,0,MIN($V$4,$V$86+$W$86)),2)</f>
        <v>0</v>
      </c>
      <c r="Y86">
        <f>ROUND(IF($V$86&lt;=0,0,MIN(MAX(0,$V$86+$W$86-$X$86),MAX(0,$F$86-$J$86-$O$86-$T$86))),2)</f>
        <v>0</v>
      </c>
      <c r="Z86">
        <f>ROUND(MAX(0,$V$86+$W$86-$X$86-$Y$86),2)</f>
        <v>0</v>
      </c>
      <c r="AA86">
        <f>$AE$85</f>
        <v>0</v>
      </c>
      <c r="AB86">
        <f>ROUND(IF($AA$86&lt;=0,0,$AA$86*$AA$3/12),2)</f>
        <v>0</v>
      </c>
      <c r="AC86">
        <f>ROUND(IF($AA$86&lt;=0,0,MIN($AA$4,$AA$86+$AB$86)),2)</f>
        <v>0</v>
      </c>
      <c r="AD86">
        <f>ROUND(IF($AA$86&lt;=0,0,MIN(MAX(0,$AA$86+$AB$86-$AC$86),MAX(0,$F$86-$J$86-$O$86-$T$86-$Y$86))),2)</f>
        <v>0</v>
      </c>
      <c r="AE86">
        <f>ROUND(MAX(0,$AA$86+$AB$86-$AC$86-$AD$86),2)</f>
        <v>0</v>
      </c>
      <c r="AF86">
        <f>$AJ$85</f>
        <v>0</v>
      </c>
      <c r="AG86">
        <f>ROUND(IF($AF$86&lt;=0,0,$AF$86*$AF$3/12),2)</f>
        <v>0</v>
      </c>
      <c r="AH86">
        <f>ROUND(IF($AF$86&lt;=0,0,MIN($AF$4,$AF$86+$AG$86)),2)</f>
        <v>0</v>
      </c>
      <c r="AI86">
        <f>ROUND(IF($AF$86&lt;=0,0,MIN(MAX(0,$AF$86+$AG$86-$AH$86),MAX(0,$F$86-$J$86-$O$86-$T$86-$Y$86-$AD$86))),2)</f>
        <v>0</v>
      </c>
      <c r="AJ86">
        <f>ROUND(MAX(0,$AF$86+$AG$86-$AH$86-$AI$86),2)</f>
        <v>0</v>
      </c>
      <c r="AK86">
        <f>$AO$85</f>
        <v>0</v>
      </c>
      <c r="AL86">
        <f>ROUND(IF($AK$86&lt;=0,0,$AK$86*$AK$3/12),2)</f>
        <v>0</v>
      </c>
      <c r="AM86">
        <f>ROUND(IF($AK$86&lt;=0,0,MIN($AK$4,$AK$86+$AL$86)),2)</f>
        <v>0</v>
      </c>
      <c r="AN86">
        <f>ROUND(IF($AK$86&lt;=0,0,MIN(MAX(0,$AK$86+$AL$86-$AM$86),MAX(0,$F$86-$J$86-$O$86-$T$86-$Y$86-$AD$86-$AI$86))),2)</f>
        <v>0</v>
      </c>
      <c r="AO86">
        <f>ROUND(MAX(0,$AK$86+$AL$86-$AM$86-$AN$86),2)</f>
        <v>0</v>
      </c>
      <c r="AP86">
        <f>$AT$85</f>
        <v>0</v>
      </c>
      <c r="AQ86">
        <f>ROUND(IF($AP$86&lt;=0,0,$AP$86*$AP$3/12),2)</f>
        <v>0</v>
      </c>
      <c r="AR86">
        <f>ROUND(IF($AP$86&lt;=0,0,MIN($AP$4,$AP$86+$AQ$86)),2)</f>
        <v>0</v>
      </c>
      <c r="AS86">
        <f>ROUND(IF($AP$86&lt;=0,0,MIN(MAX(0,$AP$86+$AQ$86-$AR$86),MAX(0,$F$86-$J$86-$O$86-$T$86-$Y$86-$AD$86-$AI$86-$AN$86))),2)</f>
        <v>0</v>
      </c>
      <c r="AT86">
        <f>ROUND(MAX(0,$AP$86+$AQ$86-$AR$86-$AS$86),2)</f>
        <v>0</v>
      </c>
      <c r="AU86">
        <f>$AY$85</f>
        <v>0</v>
      </c>
      <c r="AV86">
        <f>ROUND(IF($AU$86&lt;=0,0,$AU$86*$AU$3/12),2)</f>
        <v>0</v>
      </c>
      <c r="AW86">
        <f>ROUND(IF($AU$86&lt;=0,0,MIN($AU$4,$AU$86+$AV$86)),2)</f>
        <v>0</v>
      </c>
      <c r="AX86">
        <f>ROUND(IF($AU$86&lt;=0,0,MIN(MAX(0,$AU$86+$AV$86-$AW$86),MAX(0,$F$86-$J$86-$O$86-$T$86-$Y$86-$AD$86-$AI$86-$AN$86-$AS$86))),2)</f>
        <v>0</v>
      </c>
      <c r="AY86">
        <f>ROUND(MAX(0,$AU$86+$AV$86-$AW$86-$AX$86),2)</f>
        <v>0</v>
      </c>
      <c r="AZ86">
        <f>$BD$85</f>
        <v>0</v>
      </c>
      <c r="BA86">
        <f>ROUND(IF($AZ$86&lt;=0,0,$AZ$86*$AZ$3/12),2)</f>
        <v>0</v>
      </c>
      <c r="BB86">
        <f>ROUND(IF($AZ$86&lt;=0,0,MIN($AZ$4,$AZ$86+$BA$86)),2)</f>
        <v>0</v>
      </c>
      <c r="BC86">
        <f>ROUND(IF($AZ$86&lt;=0,0,MIN(MAX(0,$AZ$86+$BA$86-$BB$86),MAX(0,$F$86-$J$86-$O$86-$T$86-$Y$86-$AD$86-$AI$86-$AN$86-$AS$86-$AX$86))),2)</f>
        <v>0</v>
      </c>
      <c r="BD86">
        <f>ROUND(MAX(0,$AZ$86+$BA$86-$BB$86-$BC$86),2)</f>
        <v>0</v>
      </c>
    </row>
    <row r="87" spans="1:56">
      <c r="A87">
        <f>ROW()-7</f>
        <v>80</v>
      </c>
      <c r="B87">
        <f>EDATE(StartDate,A87-1)</f>
        <v>0</v>
      </c>
      <c r="C87">
        <f>ROUND(SUM($G$87,$L$87,$Q$87,$V$87,$AA$87,$AF$87,$AK$87,$AP$87,$AU$87,$AZ$87)-SUM($K$87,$P$87,$U$87,$Z$87,$AE$87,$AJ$87,$AO$87,$AT$87,$AY$87,$BD$87),2)</f>
        <v>0</v>
      </c>
      <c r="D87">
        <f>ROUND(SUM($H$87,$M$87,$R$87,$W$87,$AB$87,$AG$87,$AL$87,$AQ$87,$AV$87,$BA$87),2)</f>
        <v>0</v>
      </c>
      <c r="E87">
        <f>ROUND(SUM($K$87,$P$87,$U$87,$Z$87,$AE$87,$AJ$87,$AO$87,$AT$87,$AY$87,$BD$87),2)</f>
        <v>0</v>
      </c>
      <c r="F87">
        <f>ROUND(MAX(MonthlyBudget-SUM($I$87,$N$87,$S$87,$X$87,$AC$87,$AH$87,$AM$87,$AR$87,$AW$87,$BB$87),0),2)</f>
        <v>0</v>
      </c>
      <c r="G87">
        <f>$K$86</f>
        <v>0</v>
      </c>
      <c r="H87">
        <f>ROUND(IF($G$87&lt;=0,0,$G$87*$G$3/12),2)</f>
        <v>0</v>
      </c>
      <c r="I87">
        <f>ROUND(IF($G$87&lt;=0,0,MIN($G$4,$G$87+$H$87)),2)</f>
        <v>0</v>
      </c>
      <c r="J87">
        <f>ROUND(IF($G$87&lt;=0,0,MIN(MAX(0,$G$87+$H$87-$I$87),$F$87)),2)</f>
        <v>0</v>
      </c>
      <c r="K87">
        <f>ROUND(MAX(0,$G$87+$H$87-$I$87-$J$87),2)</f>
        <v>0</v>
      </c>
      <c r="L87">
        <f>$P$86</f>
        <v>0</v>
      </c>
      <c r="M87">
        <f>ROUND(IF($L$87&lt;=0,0,$L$87*$L$3/12),2)</f>
        <v>0</v>
      </c>
      <c r="N87">
        <f>ROUND(IF($L$87&lt;=0,0,MIN($L$4,$L$87+$M$87)),2)</f>
        <v>0</v>
      </c>
      <c r="O87">
        <f>ROUND(IF($L$87&lt;=0,0,MIN(MAX(0,$L$87+$M$87-$N$87),MAX(0,$F$87-$J$87))),2)</f>
        <v>0</v>
      </c>
      <c r="P87">
        <f>ROUND(MAX(0,$L$87+$M$87-$N$87-$O$87),2)</f>
        <v>0</v>
      </c>
      <c r="Q87">
        <f>$U$86</f>
        <v>0</v>
      </c>
      <c r="R87">
        <f>ROUND(IF($Q$87&lt;=0,0,$Q$87*$Q$3/12),2)</f>
        <v>0</v>
      </c>
      <c r="S87">
        <f>ROUND(IF($Q$87&lt;=0,0,MIN($Q$4,$Q$87+$R$87)),2)</f>
        <v>0</v>
      </c>
      <c r="T87">
        <f>ROUND(IF($Q$87&lt;=0,0,MIN(MAX(0,$Q$87+$R$87-$S$87),MAX(0,$F$87-$J$87-$O$87))),2)</f>
        <v>0</v>
      </c>
      <c r="U87">
        <f>ROUND(MAX(0,$Q$87+$R$87-$S$87-$T$87),2)</f>
        <v>0</v>
      </c>
      <c r="V87">
        <f>$Z$86</f>
        <v>0</v>
      </c>
      <c r="W87">
        <f>ROUND(IF($V$87&lt;=0,0,$V$87*$V$3/12),2)</f>
        <v>0</v>
      </c>
      <c r="X87">
        <f>ROUND(IF($V$87&lt;=0,0,MIN($V$4,$V$87+$W$87)),2)</f>
        <v>0</v>
      </c>
      <c r="Y87">
        <f>ROUND(IF($V$87&lt;=0,0,MIN(MAX(0,$V$87+$W$87-$X$87),MAX(0,$F$87-$J$87-$O$87-$T$87))),2)</f>
        <v>0</v>
      </c>
      <c r="Z87">
        <f>ROUND(MAX(0,$V$87+$W$87-$X$87-$Y$87),2)</f>
        <v>0</v>
      </c>
      <c r="AA87">
        <f>$AE$86</f>
        <v>0</v>
      </c>
      <c r="AB87">
        <f>ROUND(IF($AA$87&lt;=0,0,$AA$87*$AA$3/12),2)</f>
        <v>0</v>
      </c>
      <c r="AC87">
        <f>ROUND(IF($AA$87&lt;=0,0,MIN($AA$4,$AA$87+$AB$87)),2)</f>
        <v>0</v>
      </c>
      <c r="AD87">
        <f>ROUND(IF($AA$87&lt;=0,0,MIN(MAX(0,$AA$87+$AB$87-$AC$87),MAX(0,$F$87-$J$87-$O$87-$T$87-$Y$87))),2)</f>
        <v>0</v>
      </c>
      <c r="AE87">
        <f>ROUND(MAX(0,$AA$87+$AB$87-$AC$87-$AD$87),2)</f>
        <v>0</v>
      </c>
      <c r="AF87">
        <f>$AJ$86</f>
        <v>0</v>
      </c>
      <c r="AG87">
        <f>ROUND(IF($AF$87&lt;=0,0,$AF$87*$AF$3/12),2)</f>
        <v>0</v>
      </c>
      <c r="AH87">
        <f>ROUND(IF($AF$87&lt;=0,0,MIN($AF$4,$AF$87+$AG$87)),2)</f>
        <v>0</v>
      </c>
      <c r="AI87">
        <f>ROUND(IF($AF$87&lt;=0,0,MIN(MAX(0,$AF$87+$AG$87-$AH$87),MAX(0,$F$87-$J$87-$O$87-$T$87-$Y$87-$AD$87))),2)</f>
        <v>0</v>
      </c>
      <c r="AJ87">
        <f>ROUND(MAX(0,$AF$87+$AG$87-$AH$87-$AI$87),2)</f>
        <v>0</v>
      </c>
      <c r="AK87">
        <f>$AO$86</f>
        <v>0</v>
      </c>
      <c r="AL87">
        <f>ROUND(IF($AK$87&lt;=0,0,$AK$87*$AK$3/12),2)</f>
        <v>0</v>
      </c>
      <c r="AM87">
        <f>ROUND(IF($AK$87&lt;=0,0,MIN($AK$4,$AK$87+$AL$87)),2)</f>
        <v>0</v>
      </c>
      <c r="AN87">
        <f>ROUND(IF($AK$87&lt;=0,0,MIN(MAX(0,$AK$87+$AL$87-$AM$87),MAX(0,$F$87-$J$87-$O$87-$T$87-$Y$87-$AD$87-$AI$87))),2)</f>
        <v>0</v>
      </c>
      <c r="AO87">
        <f>ROUND(MAX(0,$AK$87+$AL$87-$AM$87-$AN$87),2)</f>
        <v>0</v>
      </c>
      <c r="AP87">
        <f>$AT$86</f>
        <v>0</v>
      </c>
      <c r="AQ87">
        <f>ROUND(IF($AP$87&lt;=0,0,$AP$87*$AP$3/12),2)</f>
        <v>0</v>
      </c>
      <c r="AR87">
        <f>ROUND(IF($AP$87&lt;=0,0,MIN($AP$4,$AP$87+$AQ$87)),2)</f>
        <v>0</v>
      </c>
      <c r="AS87">
        <f>ROUND(IF($AP$87&lt;=0,0,MIN(MAX(0,$AP$87+$AQ$87-$AR$87),MAX(0,$F$87-$J$87-$O$87-$T$87-$Y$87-$AD$87-$AI$87-$AN$87))),2)</f>
        <v>0</v>
      </c>
      <c r="AT87">
        <f>ROUND(MAX(0,$AP$87+$AQ$87-$AR$87-$AS$87),2)</f>
        <v>0</v>
      </c>
      <c r="AU87">
        <f>$AY$86</f>
        <v>0</v>
      </c>
      <c r="AV87">
        <f>ROUND(IF($AU$87&lt;=0,0,$AU$87*$AU$3/12),2)</f>
        <v>0</v>
      </c>
      <c r="AW87">
        <f>ROUND(IF($AU$87&lt;=0,0,MIN($AU$4,$AU$87+$AV$87)),2)</f>
        <v>0</v>
      </c>
      <c r="AX87">
        <f>ROUND(IF($AU$87&lt;=0,0,MIN(MAX(0,$AU$87+$AV$87-$AW$87),MAX(0,$F$87-$J$87-$O$87-$T$87-$Y$87-$AD$87-$AI$87-$AN$87-$AS$87))),2)</f>
        <v>0</v>
      </c>
      <c r="AY87">
        <f>ROUND(MAX(0,$AU$87+$AV$87-$AW$87-$AX$87),2)</f>
        <v>0</v>
      </c>
      <c r="AZ87">
        <f>$BD$86</f>
        <v>0</v>
      </c>
      <c r="BA87">
        <f>ROUND(IF($AZ$87&lt;=0,0,$AZ$87*$AZ$3/12),2)</f>
        <v>0</v>
      </c>
      <c r="BB87">
        <f>ROUND(IF($AZ$87&lt;=0,0,MIN($AZ$4,$AZ$87+$BA$87)),2)</f>
        <v>0</v>
      </c>
      <c r="BC87">
        <f>ROUND(IF($AZ$87&lt;=0,0,MIN(MAX(0,$AZ$87+$BA$87-$BB$87),MAX(0,$F$87-$J$87-$O$87-$T$87-$Y$87-$AD$87-$AI$87-$AN$87-$AS$87-$AX$87))),2)</f>
        <v>0</v>
      </c>
      <c r="BD87">
        <f>ROUND(MAX(0,$AZ$87+$BA$87-$BB$87-$BC$87),2)</f>
        <v>0</v>
      </c>
    </row>
    <row r="88" spans="1:56">
      <c r="A88">
        <f>ROW()-7</f>
        <v>81</v>
      </c>
      <c r="B88">
        <f>EDATE(StartDate,A88-1)</f>
        <v>0</v>
      </c>
      <c r="C88">
        <f>ROUND(SUM($G$88,$L$88,$Q$88,$V$88,$AA$88,$AF$88,$AK$88,$AP$88,$AU$88,$AZ$88)-SUM($K$88,$P$88,$U$88,$Z$88,$AE$88,$AJ$88,$AO$88,$AT$88,$AY$88,$BD$88),2)</f>
        <v>0</v>
      </c>
      <c r="D88">
        <f>ROUND(SUM($H$88,$M$88,$R$88,$W$88,$AB$88,$AG$88,$AL$88,$AQ$88,$AV$88,$BA$88),2)</f>
        <v>0</v>
      </c>
      <c r="E88">
        <f>ROUND(SUM($K$88,$P$88,$U$88,$Z$88,$AE$88,$AJ$88,$AO$88,$AT$88,$AY$88,$BD$88),2)</f>
        <v>0</v>
      </c>
      <c r="F88">
        <f>ROUND(MAX(MonthlyBudget-SUM($I$88,$N$88,$S$88,$X$88,$AC$88,$AH$88,$AM$88,$AR$88,$AW$88,$BB$88),0),2)</f>
        <v>0</v>
      </c>
      <c r="G88">
        <f>$K$87</f>
        <v>0</v>
      </c>
      <c r="H88">
        <f>ROUND(IF($G$88&lt;=0,0,$G$88*$G$3/12),2)</f>
        <v>0</v>
      </c>
      <c r="I88">
        <f>ROUND(IF($G$88&lt;=0,0,MIN($G$4,$G$88+$H$88)),2)</f>
        <v>0</v>
      </c>
      <c r="J88">
        <f>ROUND(IF($G$88&lt;=0,0,MIN(MAX(0,$G$88+$H$88-$I$88),$F$88)),2)</f>
        <v>0</v>
      </c>
      <c r="K88">
        <f>ROUND(MAX(0,$G$88+$H$88-$I$88-$J$88),2)</f>
        <v>0</v>
      </c>
      <c r="L88">
        <f>$P$87</f>
        <v>0</v>
      </c>
      <c r="M88">
        <f>ROUND(IF($L$88&lt;=0,0,$L$88*$L$3/12),2)</f>
        <v>0</v>
      </c>
      <c r="N88">
        <f>ROUND(IF($L$88&lt;=0,0,MIN($L$4,$L$88+$M$88)),2)</f>
        <v>0</v>
      </c>
      <c r="O88">
        <f>ROUND(IF($L$88&lt;=0,0,MIN(MAX(0,$L$88+$M$88-$N$88),MAX(0,$F$88-$J$88))),2)</f>
        <v>0</v>
      </c>
      <c r="P88">
        <f>ROUND(MAX(0,$L$88+$M$88-$N$88-$O$88),2)</f>
        <v>0</v>
      </c>
      <c r="Q88">
        <f>$U$87</f>
        <v>0</v>
      </c>
      <c r="R88">
        <f>ROUND(IF($Q$88&lt;=0,0,$Q$88*$Q$3/12),2)</f>
        <v>0</v>
      </c>
      <c r="S88">
        <f>ROUND(IF($Q$88&lt;=0,0,MIN($Q$4,$Q$88+$R$88)),2)</f>
        <v>0</v>
      </c>
      <c r="T88">
        <f>ROUND(IF($Q$88&lt;=0,0,MIN(MAX(0,$Q$88+$R$88-$S$88),MAX(0,$F$88-$J$88-$O$88))),2)</f>
        <v>0</v>
      </c>
      <c r="U88">
        <f>ROUND(MAX(0,$Q$88+$R$88-$S$88-$T$88),2)</f>
        <v>0</v>
      </c>
      <c r="V88">
        <f>$Z$87</f>
        <v>0</v>
      </c>
      <c r="W88">
        <f>ROUND(IF($V$88&lt;=0,0,$V$88*$V$3/12),2)</f>
        <v>0</v>
      </c>
      <c r="X88">
        <f>ROUND(IF($V$88&lt;=0,0,MIN($V$4,$V$88+$W$88)),2)</f>
        <v>0</v>
      </c>
      <c r="Y88">
        <f>ROUND(IF($V$88&lt;=0,0,MIN(MAX(0,$V$88+$W$88-$X$88),MAX(0,$F$88-$J$88-$O$88-$T$88))),2)</f>
        <v>0</v>
      </c>
      <c r="Z88">
        <f>ROUND(MAX(0,$V$88+$W$88-$X$88-$Y$88),2)</f>
        <v>0</v>
      </c>
      <c r="AA88">
        <f>$AE$87</f>
        <v>0</v>
      </c>
      <c r="AB88">
        <f>ROUND(IF($AA$88&lt;=0,0,$AA$88*$AA$3/12),2)</f>
        <v>0</v>
      </c>
      <c r="AC88">
        <f>ROUND(IF($AA$88&lt;=0,0,MIN($AA$4,$AA$88+$AB$88)),2)</f>
        <v>0</v>
      </c>
      <c r="AD88">
        <f>ROUND(IF($AA$88&lt;=0,0,MIN(MAX(0,$AA$88+$AB$88-$AC$88),MAX(0,$F$88-$J$88-$O$88-$T$88-$Y$88))),2)</f>
        <v>0</v>
      </c>
      <c r="AE88">
        <f>ROUND(MAX(0,$AA$88+$AB$88-$AC$88-$AD$88),2)</f>
        <v>0</v>
      </c>
      <c r="AF88">
        <f>$AJ$87</f>
        <v>0</v>
      </c>
      <c r="AG88">
        <f>ROUND(IF($AF$88&lt;=0,0,$AF$88*$AF$3/12),2)</f>
        <v>0</v>
      </c>
      <c r="AH88">
        <f>ROUND(IF($AF$88&lt;=0,0,MIN($AF$4,$AF$88+$AG$88)),2)</f>
        <v>0</v>
      </c>
      <c r="AI88">
        <f>ROUND(IF($AF$88&lt;=0,0,MIN(MAX(0,$AF$88+$AG$88-$AH$88),MAX(0,$F$88-$J$88-$O$88-$T$88-$Y$88-$AD$88))),2)</f>
        <v>0</v>
      </c>
      <c r="AJ88">
        <f>ROUND(MAX(0,$AF$88+$AG$88-$AH$88-$AI$88),2)</f>
        <v>0</v>
      </c>
      <c r="AK88">
        <f>$AO$87</f>
        <v>0</v>
      </c>
      <c r="AL88">
        <f>ROUND(IF($AK$88&lt;=0,0,$AK$88*$AK$3/12),2)</f>
        <v>0</v>
      </c>
      <c r="AM88">
        <f>ROUND(IF($AK$88&lt;=0,0,MIN($AK$4,$AK$88+$AL$88)),2)</f>
        <v>0</v>
      </c>
      <c r="AN88">
        <f>ROUND(IF($AK$88&lt;=0,0,MIN(MAX(0,$AK$88+$AL$88-$AM$88),MAX(0,$F$88-$J$88-$O$88-$T$88-$Y$88-$AD$88-$AI$88))),2)</f>
        <v>0</v>
      </c>
      <c r="AO88">
        <f>ROUND(MAX(0,$AK$88+$AL$88-$AM$88-$AN$88),2)</f>
        <v>0</v>
      </c>
      <c r="AP88">
        <f>$AT$87</f>
        <v>0</v>
      </c>
      <c r="AQ88">
        <f>ROUND(IF($AP$88&lt;=0,0,$AP$88*$AP$3/12),2)</f>
        <v>0</v>
      </c>
      <c r="AR88">
        <f>ROUND(IF($AP$88&lt;=0,0,MIN($AP$4,$AP$88+$AQ$88)),2)</f>
        <v>0</v>
      </c>
      <c r="AS88">
        <f>ROUND(IF($AP$88&lt;=0,0,MIN(MAX(0,$AP$88+$AQ$88-$AR$88),MAX(0,$F$88-$J$88-$O$88-$T$88-$Y$88-$AD$88-$AI$88-$AN$88))),2)</f>
        <v>0</v>
      </c>
      <c r="AT88">
        <f>ROUND(MAX(0,$AP$88+$AQ$88-$AR$88-$AS$88),2)</f>
        <v>0</v>
      </c>
      <c r="AU88">
        <f>$AY$87</f>
        <v>0</v>
      </c>
      <c r="AV88">
        <f>ROUND(IF($AU$88&lt;=0,0,$AU$88*$AU$3/12),2)</f>
        <v>0</v>
      </c>
      <c r="AW88">
        <f>ROUND(IF($AU$88&lt;=0,0,MIN($AU$4,$AU$88+$AV$88)),2)</f>
        <v>0</v>
      </c>
      <c r="AX88">
        <f>ROUND(IF($AU$88&lt;=0,0,MIN(MAX(0,$AU$88+$AV$88-$AW$88),MAX(0,$F$88-$J$88-$O$88-$T$88-$Y$88-$AD$88-$AI$88-$AN$88-$AS$88))),2)</f>
        <v>0</v>
      </c>
      <c r="AY88">
        <f>ROUND(MAX(0,$AU$88+$AV$88-$AW$88-$AX$88),2)</f>
        <v>0</v>
      </c>
      <c r="AZ88">
        <f>$BD$87</f>
        <v>0</v>
      </c>
      <c r="BA88">
        <f>ROUND(IF($AZ$88&lt;=0,0,$AZ$88*$AZ$3/12),2)</f>
        <v>0</v>
      </c>
      <c r="BB88">
        <f>ROUND(IF($AZ$88&lt;=0,0,MIN($AZ$4,$AZ$88+$BA$88)),2)</f>
        <v>0</v>
      </c>
      <c r="BC88">
        <f>ROUND(IF($AZ$88&lt;=0,0,MIN(MAX(0,$AZ$88+$BA$88-$BB$88),MAX(0,$F$88-$J$88-$O$88-$T$88-$Y$88-$AD$88-$AI$88-$AN$88-$AS$88-$AX$88))),2)</f>
        <v>0</v>
      </c>
      <c r="BD88">
        <f>ROUND(MAX(0,$AZ$88+$BA$88-$BB$88-$BC$88),2)</f>
        <v>0</v>
      </c>
    </row>
    <row r="89" spans="1:56">
      <c r="A89">
        <f>ROW()-7</f>
        <v>82</v>
      </c>
      <c r="B89">
        <f>EDATE(StartDate,A89-1)</f>
        <v>0</v>
      </c>
      <c r="C89">
        <f>ROUND(SUM($G$89,$L$89,$Q$89,$V$89,$AA$89,$AF$89,$AK$89,$AP$89,$AU$89,$AZ$89)-SUM($K$89,$P$89,$U$89,$Z$89,$AE$89,$AJ$89,$AO$89,$AT$89,$AY$89,$BD$89),2)</f>
        <v>0</v>
      </c>
      <c r="D89">
        <f>ROUND(SUM($H$89,$M$89,$R$89,$W$89,$AB$89,$AG$89,$AL$89,$AQ$89,$AV$89,$BA$89),2)</f>
        <v>0</v>
      </c>
      <c r="E89">
        <f>ROUND(SUM($K$89,$P$89,$U$89,$Z$89,$AE$89,$AJ$89,$AO$89,$AT$89,$AY$89,$BD$89),2)</f>
        <v>0</v>
      </c>
      <c r="F89">
        <f>ROUND(MAX(MonthlyBudget-SUM($I$89,$N$89,$S$89,$X$89,$AC$89,$AH$89,$AM$89,$AR$89,$AW$89,$BB$89),0),2)</f>
        <v>0</v>
      </c>
      <c r="G89">
        <f>$K$88</f>
        <v>0</v>
      </c>
      <c r="H89">
        <f>ROUND(IF($G$89&lt;=0,0,$G$89*$G$3/12),2)</f>
        <v>0</v>
      </c>
      <c r="I89">
        <f>ROUND(IF($G$89&lt;=0,0,MIN($G$4,$G$89+$H$89)),2)</f>
        <v>0</v>
      </c>
      <c r="J89">
        <f>ROUND(IF($G$89&lt;=0,0,MIN(MAX(0,$G$89+$H$89-$I$89),$F$89)),2)</f>
        <v>0</v>
      </c>
      <c r="K89">
        <f>ROUND(MAX(0,$G$89+$H$89-$I$89-$J$89),2)</f>
        <v>0</v>
      </c>
      <c r="L89">
        <f>$P$88</f>
        <v>0</v>
      </c>
      <c r="M89">
        <f>ROUND(IF($L$89&lt;=0,0,$L$89*$L$3/12),2)</f>
        <v>0</v>
      </c>
      <c r="N89">
        <f>ROUND(IF($L$89&lt;=0,0,MIN($L$4,$L$89+$M$89)),2)</f>
        <v>0</v>
      </c>
      <c r="O89">
        <f>ROUND(IF($L$89&lt;=0,0,MIN(MAX(0,$L$89+$M$89-$N$89),MAX(0,$F$89-$J$89))),2)</f>
        <v>0</v>
      </c>
      <c r="P89">
        <f>ROUND(MAX(0,$L$89+$M$89-$N$89-$O$89),2)</f>
        <v>0</v>
      </c>
      <c r="Q89">
        <f>$U$88</f>
        <v>0</v>
      </c>
      <c r="R89">
        <f>ROUND(IF($Q$89&lt;=0,0,$Q$89*$Q$3/12),2)</f>
        <v>0</v>
      </c>
      <c r="S89">
        <f>ROUND(IF($Q$89&lt;=0,0,MIN($Q$4,$Q$89+$R$89)),2)</f>
        <v>0</v>
      </c>
      <c r="T89">
        <f>ROUND(IF($Q$89&lt;=0,0,MIN(MAX(0,$Q$89+$R$89-$S$89),MAX(0,$F$89-$J$89-$O$89))),2)</f>
        <v>0</v>
      </c>
      <c r="U89">
        <f>ROUND(MAX(0,$Q$89+$R$89-$S$89-$T$89),2)</f>
        <v>0</v>
      </c>
      <c r="V89">
        <f>$Z$88</f>
        <v>0</v>
      </c>
      <c r="W89">
        <f>ROUND(IF($V$89&lt;=0,0,$V$89*$V$3/12),2)</f>
        <v>0</v>
      </c>
      <c r="X89">
        <f>ROUND(IF($V$89&lt;=0,0,MIN($V$4,$V$89+$W$89)),2)</f>
        <v>0</v>
      </c>
      <c r="Y89">
        <f>ROUND(IF($V$89&lt;=0,0,MIN(MAX(0,$V$89+$W$89-$X$89),MAX(0,$F$89-$J$89-$O$89-$T$89))),2)</f>
        <v>0</v>
      </c>
      <c r="Z89">
        <f>ROUND(MAX(0,$V$89+$W$89-$X$89-$Y$89),2)</f>
        <v>0</v>
      </c>
      <c r="AA89">
        <f>$AE$88</f>
        <v>0</v>
      </c>
      <c r="AB89">
        <f>ROUND(IF($AA$89&lt;=0,0,$AA$89*$AA$3/12),2)</f>
        <v>0</v>
      </c>
      <c r="AC89">
        <f>ROUND(IF($AA$89&lt;=0,0,MIN($AA$4,$AA$89+$AB$89)),2)</f>
        <v>0</v>
      </c>
      <c r="AD89">
        <f>ROUND(IF($AA$89&lt;=0,0,MIN(MAX(0,$AA$89+$AB$89-$AC$89),MAX(0,$F$89-$J$89-$O$89-$T$89-$Y$89))),2)</f>
        <v>0</v>
      </c>
      <c r="AE89">
        <f>ROUND(MAX(0,$AA$89+$AB$89-$AC$89-$AD$89),2)</f>
        <v>0</v>
      </c>
      <c r="AF89">
        <f>$AJ$88</f>
        <v>0</v>
      </c>
      <c r="AG89">
        <f>ROUND(IF($AF$89&lt;=0,0,$AF$89*$AF$3/12),2)</f>
        <v>0</v>
      </c>
      <c r="AH89">
        <f>ROUND(IF($AF$89&lt;=0,0,MIN($AF$4,$AF$89+$AG$89)),2)</f>
        <v>0</v>
      </c>
      <c r="AI89">
        <f>ROUND(IF($AF$89&lt;=0,0,MIN(MAX(0,$AF$89+$AG$89-$AH$89),MAX(0,$F$89-$J$89-$O$89-$T$89-$Y$89-$AD$89))),2)</f>
        <v>0</v>
      </c>
      <c r="AJ89">
        <f>ROUND(MAX(0,$AF$89+$AG$89-$AH$89-$AI$89),2)</f>
        <v>0</v>
      </c>
      <c r="AK89">
        <f>$AO$88</f>
        <v>0</v>
      </c>
      <c r="AL89">
        <f>ROUND(IF($AK$89&lt;=0,0,$AK$89*$AK$3/12),2)</f>
        <v>0</v>
      </c>
      <c r="AM89">
        <f>ROUND(IF($AK$89&lt;=0,0,MIN($AK$4,$AK$89+$AL$89)),2)</f>
        <v>0</v>
      </c>
      <c r="AN89">
        <f>ROUND(IF($AK$89&lt;=0,0,MIN(MAX(0,$AK$89+$AL$89-$AM$89),MAX(0,$F$89-$J$89-$O$89-$T$89-$Y$89-$AD$89-$AI$89))),2)</f>
        <v>0</v>
      </c>
      <c r="AO89">
        <f>ROUND(MAX(0,$AK$89+$AL$89-$AM$89-$AN$89),2)</f>
        <v>0</v>
      </c>
      <c r="AP89">
        <f>$AT$88</f>
        <v>0</v>
      </c>
      <c r="AQ89">
        <f>ROUND(IF($AP$89&lt;=0,0,$AP$89*$AP$3/12),2)</f>
        <v>0</v>
      </c>
      <c r="AR89">
        <f>ROUND(IF($AP$89&lt;=0,0,MIN($AP$4,$AP$89+$AQ$89)),2)</f>
        <v>0</v>
      </c>
      <c r="AS89">
        <f>ROUND(IF($AP$89&lt;=0,0,MIN(MAX(0,$AP$89+$AQ$89-$AR$89),MAX(0,$F$89-$J$89-$O$89-$T$89-$Y$89-$AD$89-$AI$89-$AN$89))),2)</f>
        <v>0</v>
      </c>
      <c r="AT89">
        <f>ROUND(MAX(0,$AP$89+$AQ$89-$AR$89-$AS$89),2)</f>
        <v>0</v>
      </c>
      <c r="AU89">
        <f>$AY$88</f>
        <v>0</v>
      </c>
      <c r="AV89">
        <f>ROUND(IF($AU$89&lt;=0,0,$AU$89*$AU$3/12),2)</f>
        <v>0</v>
      </c>
      <c r="AW89">
        <f>ROUND(IF($AU$89&lt;=0,0,MIN($AU$4,$AU$89+$AV$89)),2)</f>
        <v>0</v>
      </c>
      <c r="AX89">
        <f>ROUND(IF($AU$89&lt;=0,0,MIN(MAX(0,$AU$89+$AV$89-$AW$89),MAX(0,$F$89-$J$89-$O$89-$T$89-$Y$89-$AD$89-$AI$89-$AN$89-$AS$89))),2)</f>
        <v>0</v>
      </c>
      <c r="AY89">
        <f>ROUND(MAX(0,$AU$89+$AV$89-$AW$89-$AX$89),2)</f>
        <v>0</v>
      </c>
      <c r="AZ89">
        <f>$BD$88</f>
        <v>0</v>
      </c>
      <c r="BA89">
        <f>ROUND(IF($AZ$89&lt;=0,0,$AZ$89*$AZ$3/12),2)</f>
        <v>0</v>
      </c>
      <c r="BB89">
        <f>ROUND(IF($AZ$89&lt;=0,0,MIN($AZ$4,$AZ$89+$BA$89)),2)</f>
        <v>0</v>
      </c>
      <c r="BC89">
        <f>ROUND(IF($AZ$89&lt;=0,0,MIN(MAX(0,$AZ$89+$BA$89-$BB$89),MAX(0,$F$89-$J$89-$O$89-$T$89-$Y$89-$AD$89-$AI$89-$AN$89-$AS$89-$AX$89))),2)</f>
        <v>0</v>
      </c>
      <c r="BD89">
        <f>ROUND(MAX(0,$AZ$89+$BA$89-$BB$89-$BC$89),2)</f>
        <v>0</v>
      </c>
    </row>
    <row r="90" spans="1:56">
      <c r="A90">
        <f>ROW()-7</f>
        <v>83</v>
      </c>
      <c r="B90">
        <f>EDATE(StartDate,A90-1)</f>
        <v>0</v>
      </c>
      <c r="C90">
        <f>ROUND(SUM($G$90,$L$90,$Q$90,$V$90,$AA$90,$AF$90,$AK$90,$AP$90,$AU$90,$AZ$90)-SUM($K$90,$P$90,$U$90,$Z$90,$AE$90,$AJ$90,$AO$90,$AT$90,$AY$90,$BD$90),2)</f>
        <v>0</v>
      </c>
      <c r="D90">
        <f>ROUND(SUM($H$90,$M$90,$R$90,$W$90,$AB$90,$AG$90,$AL$90,$AQ$90,$AV$90,$BA$90),2)</f>
        <v>0</v>
      </c>
      <c r="E90">
        <f>ROUND(SUM($K$90,$P$90,$U$90,$Z$90,$AE$90,$AJ$90,$AO$90,$AT$90,$AY$90,$BD$90),2)</f>
        <v>0</v>
      </c>
      <c r="F90">
        <f>ROUND(MAX(MonthlyBudget-SUM($I$90,$N$90,$S$90,$X$90,$AC$90,$AH$90,$AM$90,$AR$90,$AW$90,$BB$90),0),2)</f>
        <v>0</v>
      </c>
      <c r="G90">
        <f>$K$89</f>
        <v>0</v>
      </c>
      <c r="H90">
        <f>ROUND(IF($G$90&lt;=0,0,$G$90*$G$3/12),2)</f>
        <v>0</v>
      </c>
      <c r="I90">
        <f>ROUND(IF($G$90&lt;=0,0,MIN($G$4,$G$90+$H$90)),2)</f>
        <v>0</v>
      </c>
      <c r="J90">
        <f>ROUND(IF($G$90&lt;=0,0,MIN(MAX(0,$G$90+$H$90-$I$90),$F$90)),2)</f>
        <v>0</v>
      </c>
      <c r="K90">
        <f>ROUND(MAX(0,$G$90+$H$90-$I$90-$J$90),2)</f>
        <v>0</v>
      </c>
      <c r="L90">
        <f>$P$89</f>
        <v>0</v>
      </c>
      <c r="M90">
        <f>ROUND(IF($L$90&lt;=0,0,$L$90*$L$3/12),2)</f>
        <v>0</v>
      </c>
      <c r="N90">
        <f>ROUND(IF($L$90&lt;=0,0,MIN($L$4,$L$90+$M$90)),2)</f>
        <v>0</v>
      </c>
      <c r="O90">
        <f>ROUND(IF($L$90&lt;=0,0,MIN(MAX(0,$L$90+$M$90-$N$90),MAX(0,$F$90-$J$90))),2)</f>
        <v>0</v>
      </c>
      <c r="P90">
        <f>ROUND(MAX(0,$L$90+$M$90-$N$90-$O$90),2)</f>
        <v>0</v>
      </c>
      <c r="Q90">
        <f>$U$89</f>
        <v>0</v>
      </c>
      <c r="R90">
        <f>ROUND(IF($Q$90&lt;=0,0,$Q$90*$Q$3/12),2)</f>
        <v>0</v>
      </c>
      <c r="S90">
        <f>ROUND(IF($Q$90&lt;=0,0,MIN($Q$4,$Q$90+$R$90)),2)</f>
        <v>0</v>
      </c>
      <c r="T90">
        <f>ROUND(IF($Q$90&lt;=0,0,MIN(MAX(0,$Q$90+$R$90-$S$90),MAX(0,$F$90-$J$90-$O$90))),2)</f>
        <v>0</v>
      </c>
      <c r="U90">
        <f>ROUND(MAX(0,$Q$90+$R$90-$S$90-$T$90),2)</f>
        <v>0</v>
      </c>
      <c r="V90">
        <f>$Z$89</f>
        <v>0</v>
      </c>
      <c r="W90">
        <f>ROUND(IF($V$90&lt;=0,0,$V$90*$V$3/12),2)</f>
        <v>0</v>
      </c>
      <c r="X90">
        <f>ROUND(IF($V$90&lt;=0,0,MIN($V$4,$V$90+$W$90)),2)</f>
        <v>0</v>
      </c>
      <c r="Y90">
        <f>ROUND(IF($V$90&lt;=0,0,MIN(MAX(0,$V$90+$W$90-$X$90),MAX(0,$F$90-$J$90-$O$90-$T$90))),2)</f>
        <v>0</v>
      </c>
      <c r="Z90">
        <f>ROUND(MAX(0,$V$90+$W$90-$X$90-$Y$90),2)</f>
        <v>0</v>
      </c>
      <c r="AA90">
        <f>$AE$89</f>
        <v>0</v>
      </c>
      <c r="AB90">
        <f>ROUND(IF($AA$90&lt;=0,0,$AA$90*$AA$3/12),2)</f>
        <v>0</v>
      </c>
      <c r="AC90">
        <f>ROUND(IF($AA$90&lt;=0,0,MIN($AA$4,$AA$90+$AB$90)),2)</f>
        <v>0</v>
      </c>
      <c r="AD90">
        <f>ROUND(IF($AA$90&lt;=0,0,MIN(MAX(0,$AA$90+$AB$90-$AC$90),MAX(0,$F$90-$J$90-$O$90-$T$90-$Y$90))),2)</f>
        <v>0</v>
      </c>
      <c r="AE90">
        <f>ROUND(MAX(0,$AA$90+$AB$90-$AC$90-$AD$90),2)</f>
        <v>0</v>
      </c>
      <c r="AF90">
        <f>$AJ$89</f>
        <v>0</v>
      </c>
      <c r="AG90">
        <f>ROUND(IF($AF$90&lt;=0,0,$AF$90*$AF$3/12),2)</f>
        <v>0</v>
      </c>
      <c r="AH90">
        <f>ROUND(IF($AF$90&lt;=0,0,MIN($AF$4,$AF$90+$AG$90)),2)</f>
        <v>0</v>
      </c>
      <c r="AI90">
        <f>ROUND(IF($AF$90&lt;=0,0,MIN(MAX(0,$AF$90+$AG$90-$AH$90),MAX(0,$F$90-$J$90-$O$90-$T$90-$Y$90-$AD$90))),2)</f>
        <v>0</v>
      </c>
      <c r="AJ90">
        <f>ROUND(MAX(0,$AF$90+$AG$90-$AH$90-$AI$90),2)</f>
        <v>0</v>
      </c>
      <c r="AK90">
        <f>$AO$89</f>
        <v>0</v>
      </c>
      <c r="AL90">
        <f>ROUND(IF($AK$90&lt;=0,0,$AK$90*$AK$3/12),2)</f>
        <v>0</v>
      </c>
      <c r="AM90">
        <f>ROUND(IF($AK$90&lt;=0,0,MIN($AK$4,$AK$90+$AL$90)),2)</f>
        <v>0</v>
      </c>
      <c r="AN90">
        <f>ROUND(IF($AK$90&lt;=0,0,MIN(MAX(0,$AK$90+$AL$90-$AM$90),MAX(0,$F$90-$J$90-$O$90-$T$90-$Y$90-$AD$90-$AI$90))),2)</f>
        <v>0</v>
      </c>
      <c r="AO90">
        <f>ROUND(MAX(0,$AK$90+$AL$90-$AM$90-$AN$90),2)</f>
        <v>0</v>
      </c>
      <c r="AP90">
        <f>$AT$89</f>
        <v>0</v>
      </c>
      <c r="AQ90">
        <f>ROUND(IF($AP$90&lt;=0,0,$AP$90*$AP$3/12),2)</f>
        <v>0</v>
      </c>
      <c r="AR90">
        <f>ROUND(IF($AP$90&lt;=0,0,MIN($AP$4,$AP$90+$AQ$90)),2)</f>
        <v>0</v>
      </c>
      <c r="AS90">
        <f>ROUND(IF($AP$90&lt;=0,0,MIN(MAX(0,$AP$90+$AQ$90-$AR$90),MAX(0,$F$90-$J$90-$O$90-$T$90-$Y$90-$AD$90-$AI$90-$AN$90))),2)</f>
        <v>0</v>
      </c>
      <c r="AT90">
        <f>ROUND(MAX(0,$AP$90+$AQ$90-$AR$90-$AS$90),2)</f>
        <v>0</v>
      </c>
      <c r="AU90">
        <f>$AY$89</f>
        <v>0</v>
      </c>
      <c r="AV90">
        <f>ROUND(IF($AU$90&lt;=0,0,$AU$90*$AU$3/12),2)</f>
        <v>0</v>
      </c>
      <c r="AW90">
        <f>ROUND(IF($AU$90&lt;=0,0,MIN($AU$4,$AU$90+$AV$90)),2)</f>
        <v>0</v>
      </c>
      <c r="AX90">
        <f>ROUND(IF($AU$90&lt;=0,0,MIN(MAX(0,$AU$90+$AV$90-$AW$90),MAX(0,$F$90-$J$90-$O$90-$T$90-$Y$90-$AD$90-$AI$90-$AN$90-$AS$90))),2)</f>
        <v>0</v>
      </c>
      <c r="AY90">
        <f>ROUND(MAX(0,$AU$90+$AV$90-$AW$90-$AX$90),2)</f>
        <v>0</v>
      </c>
      <c r="AZ90">
        <f>$BD$89</f>
        <v>0</v>
      </c>
      <c r="BA90">
        <f>ROUND(IF($AZ$90&lt;=0,0,$AZ$90*$AZ$3/12),2)</f>
        <v>0</v>
      </c>
      <c r="BB90">
        <f>ROUND(IF($AZ$90&lt;=0,0,MIN($AZ$4,$AZ$90+$BA$90)),2)</f>
        <v>0</v>
      </c>
      <c r="BC90">
        <f>ROUND(IF($AZ$90&lt;=0,0,MIN(MAX(0,$AZ$90+$BA$90-$BB$90),MAX(0,$F$90-$J$90-$O$90-$T$90-$Y$90-$AD$90-$AI$90-$AN$90-$AS$90-$AX$90))),2)</f>
        <v>0</v>
      </c>
      <c r="BD90">
        <f>ROUND(MAX(0,$AZ$90+$BA$90-$BB$90-$BC$90),2)</f>
        <v>0</v>
      </c>
    </row>
    <row r="91" spans="1:56">
      <c r="A91">
        <f>ROW()-7</f>
        <v>84</v>
      </c>
      <c r="B91">
        <f>EDATE(StartDate,A91-1)</f>
        <v>0</v>
      </c>
      <c r="C91">
        <f>ROUND(SUM($G$91,$L$91,$Q$91,$V$91,$AA$91,$AF$91,$AK$91,$AP$91,$AU$91,$AZ$91)-SUM($K$91,$P$91,$U$91,$Z$91,$AE$91,$AJ$91,$AO$91,$AT$91,$AY$91,$BD$91),2)</f>
        <v>0</v>
      </c>
      <c r="D91">
        <f>ROUND(SUM($H$91,$M$91,$R$91,$W$91,$AB$91,$AG$91,$AL$91,$AQ$91,$AV$91,$BA$91),2)</f>
        <v>0</v>
      </c>
      <c r="E91">
        <f>ROUND(SUM($K$91,$P$91,$U$91,$Z$91,$AE$91,$AJ$91,$AO$91,$AT$91,$AY$91,$BD$91),2)</f>
        <v>0</v>
      </c>
      <c r="F91">
        <f>ROUND(MAX(MonthlyBudget-SUM($I$91,$N$91,$S$91,$X$91,$AC$91,$AH$91,$AM$91,$AR$91,$AW$91,$BB$91),0),2)</f>
        <v>0</v>
      </c>
      <c r="G91">
        <f>$K$90</f>
        <v>0</v>
      </c>
      <c r="H91">
        <f>ROUND(IF($G$91&lt;=0,0,$G$91*$G$3/12),2)</f>
        <v>0</v>
      </c>
      <c r="I91">
        <f>ROUND(IF($G$91&lt;=0,0,MIN($G$4,$G$91+$H$91)),2)</f>
        <v>0</v>
      </c>
      <c r="J91">
        <f>ROUND(IF($G$91&lt;=0,0,MIN(MAX(0,$G$91+$H$91-$I$91),$F$91)),2)</f>
        <v>0</v>
      </c>
      <c r="K91">
        <f>ROUND(MAX(0,$G$91+$H$91-$I$91-$J$91),2)</f>
        <v>0</v>
      </c>
      <c r="L91">
        <f>$P$90</f>
        <v>0</v>
      </c>
      <c r="M91">
        <f>ROUND(IF($L$91&lt;=0,0,$L$91*$L$3/12),2)</f>
        <v>0</v>
      </c>
      <c r="N91">
        <f>ROUND(IF($L$91&lt;=0,0,MIN($L$4,$L$91+$M$91)),2)</f>
        <v>0</v>
      </c>
      <c r="O91">
        <f>ROUND(IF($L$91&lt;=0,0,MIN(MAX(0,$L$91+$M$91-$N$91),MAX(0,$F$91-$J$91))),2)</f>
        <v>0</v>
      </c>
      <c r="P91">
        <f>ROUND(MAX(0,$L$91+$M$91-$N$91-$O$91),2)</f>
        <v>0</v>
      </c>
      <c r="Q91">
        <f>$U$90</f>
        <v>0</v>
      </c>
      <c r="R91">
        <f>ROUND(IF($Q$91&lt;=0,0,$Q$91*$Q$3/12),2)</f>
        <v>0</v>
      </c>
      <c r="S91">
        <f>ROUND(IF($Q$91&lt;=0,0,MIN($Q$4,$Q$91+$R$91)),2)</f>
        <v>0</v>
      </c>
      <c r="T91">
        <f>ROUND(IF($Q$91&lt;=0,0,MIN(MAX(0,$Q$91+$R$91-$S$91),MAX(0,$F$91-$J$91-$O$91))),2)</f>
        <v>0</v>
      </c>
      <c r="U91">
        <f>ROUND(MAX(0,$Q$91+$R$91-$S$91-$T$91),2)</f>
        <v>0</v>
      </c>
      <c r="V91">
        <f>$Z$90</f>
        <v>0</v>
      </c>
      <c r="W91">
        <f>ROUND(IF($V$91&lt;=0,0,$V$91*$V$3/12),2)</f>
        <v>0</v>
      </c>
      <c r="X91">
        <f>ROUND(IF($V$91&lt;=0,0,MIN($V$4,$V$91+$W$91)),2)</f>
        <v>0</v>
      </c>
      <c r="Y91">
        <f>ROUND(IF($V$91&lt;=0,0,MIN(MAX(0,$V$91+$W$91-$X$91),MAX(0,$F$91-$J$91-$O$91-$T$91))),2)</f>
        <v>0</v>
      </c>
      <c r="Z91">
        <f>ROUND(MAX(0,$V$91+$W$91-$X$91-$Y$91),2)</f>
        <v>0</v>
      </c>
      <c r="AA91">
        <f>$AE$90</f>
        <v>0</v>
      </c>
      <c r="AB91">
        <f>ROUND(IF($AA$91&lt;=0,0,$AA$91*$AA$3/12),2)</f>
        <v>0</v>
      </c>
      <c r="AC91">
        <f>ROUND(IF($AA$91&lt;=0,0,MIN($AA$4,$AA$91+$AB$91)),2)</f>
        <v>0</v>
      </c>
      <c r="AD91">
        <f>ROUND(IF($AA$91&lt;=0,0,MIN(MAX(0,$AA$91+$AB$91-$AC$91),MAX(0,$F$91-$J$91-$O$91-$T$91-$Y$91))),2)</f>
        <v>0</v>
      </c>
      <c r="AE91">
        <f>ROUND(MAX(0,$AA$91+$AB$91-$AC$91-$AD$91),2)</f>
        <v>0</v>
      </c>
      <c r="AF91">
        <f>$AJ$90</f>
        <v>0</v>
      </c>
      <c r="AG91">
        <f>ROUND(IF($AF$91&lt;=0,0,$AF$91*$AF$3/12),2)</f>
        <v>0</v>
      </c>
      <c r="AH91">
        <f>ROUND(IF($AF$91&lt;=0,0,MIN($AF$4,$AF$91+$AG$91)),2)</f>
        <v>0</v>
      </c>
      <c r="AI91">
        <f>ROUND(IF($AF$91&lt;=0,0,MIN(MAX(0,$AF$91+$AG$91-$AH$91),MAX(0,$F$91-$J$91-$O$91-$T$91-$Y$91-$AD$91))),2)</f>
        <v>0</v>
      </c>
      <c r="AJ91">
        <f>ROUND(MAX(0,$AF$91+$AG$91-$AH$91-$AI$91),2)</f>
        <v>0</v>
      </c>
      <c r="AK91">
        <f>$AO$90</f>
        <v>0</v>
      </c>
      <c r="AL91">
        <f>ROUND(IF($AK$91&lt;=0,0,$AK$91*$AK$3/12),2)</f>
        <v>0</v>
      </c>
      <c r="AM91">
        <f>ROUND(IF($AK$91&lt;=0,0,MIN($AK$4,$AK$91+$AL$91)),2)</f>
        <v>0</v>
      </c>
      <c r="AN91">
        <f>ROUND(IF($AK$91&lt;=0,0,MIN(MAX(0,$AK$91+$AL$91-$AM$91),MAX(0,$F$91-$J$91-$O$91-$T$91-$Y$91-$AD$91-$AI$91))),2)</f>
        <v>0</v>
      </c>
      <c r="AO91">
        <f>ROUND(MAX(0,$AK$91+$AL$91-$AM$91-$AN$91),2)</f>
        <v>0</v>
      </c>
      <c r="AP91">
        <f>$AT$90</f>
        <v>0</v>
      </c>
      <c r="AQ91">
        <f>ROUND(IF($AP$91&lt;=0,0,$AP$91*$AP$3/12),2)</f>
        <v>0</v>
      </c>
      <c r="AR91">
        <f>ROUND(IF($AP$91&lt;=0,0,MIN($AP$4,$AP$91+$AQ$91)),2)</f>
        <v>0</v>
      </c>
      <c r="AS91">
        <f>ROUND(IF($AP$91&lt;=0,0,MIN(MAX(0,$AP$91+$AQ$91-$AR$91),MAX(0,$F$91-$J$91-$O$91-$T$91-$Y$91-$AD$91-$AI$91-$AN$91))),2)</f>
        <v>0</v>
      </c>
      <c r="AT91">
        <f>ROUND(MAX(0,$AP$91+$AQ$91-$AR$91-$AS$91),2)</f>
        <v>0</v>
      </c>
      <c r="AU91">
        <f>$AY$90</f>
        <v>0</v>
      </c>
      <c r="AV91">
        <f>ROUND(IF($AU$91&lt;=0,0,$AU$91*$AU$3/12),2)</f>
        <v>0</v>
      </c>
      <c r="AW91">
        <f>ROUND(IF($AU$91&lt;=0,0,MIN($AU$4,$AU$91+$AV$91)),2)</f>
        <v>0</v>
      </c>
      <c r="AX91">
        <f>ROUND(IF($AU$91&lt;=0,0,MIN(MAX(0,$AU$91+$AV$91-$AW$91),MAX(0,$F$91-$J$91-$O$91-$T$91-$Y$91-$AD$91-$AI$91-$AN$91-$AS$91))),2)</f>
        <v>0</v>
      </c>
      <c r="AY91">
        <f>ROUND(MAX(0,$AU$91+$AV$91-$AW$91-$AX$91),2)</f>
        <v>0</v>
      </c>
      <c r="AZ91">
        <f>$BD$90</f>
        <v>0</v>
      </c>
      <c r="BA91">
        <f>ROUND(IF($AZ$91&lt;=0,0,$AZ$91*$AZ$3/12),2)</f>
        <v>0</v>
      </c>
      <c r="BB91">
        <f>ROUND(IF($AZ$91&lt;=0,0,MIN($AZ$4,$AZ$91+$BA$91)),2)</f>
        <v>0</v>
      </c>
      <c r="BC91">
        <f>ROUND(IF($AZ$91&lt;=0,0,MIN(MAX(0,$AZ$91+$BA$91-$BB$91),MAX(0,$F$91-$J$91-$O$91-$T$91-$Y$91-$AD$91-$AI$91-$AN$91-$AS$91-$AX$91))),2)</f>
        <v>0</v>
      </c>
      <c r="BD91">
        <f>ROUND(MAX(0,$AZ$91+$BA$91-$BB$91-$BC$91),2)</f>
        <v>0</v>
      </c>
    </row>
    <row r="92" spans="1:56">
      <c r="A92">
        <f>ROW()-7</f>
        <v>85</v>
      </c>
      <c r="B92">
        <f>EDATE(StartDate,A92-1)</f>
        <v>0</v>
      </c>
      <c r="C92">
        <f>ROUND(SUM($G$92,$L$92,$Q$92,$V$92,$AA$92,$AF$92,$AK$92,$AP$92,$AU$92,$AZ$92)-SUM($K$92,$P$92,$U$92,$Z$92,$AE$92,$AJ$92,$AO$92,$AT$92,$AY$92,$BD$92),2)</f>
        <v>0</v>
      </c>
      <c r="D92">
        <f>ROUND(SUM($H$92,$M$92,$R$92,$W$92,$AB$92,$AG$92,$AL$92,$AQ$92,$AV$92,$BA$92),2)</f>
        <v>0</v>
      </c>
      <c r="E92">
        <f>ROUND(SUM($K$92,$P$92,$U$92,$Z$92,$AE$92,$AJ$92,$AO$92,$AT$92,$AY$92,$BD$92),2)</f>
        <v>0</v>
      </c>
      <c r="F92">
        <f>ROUND(MAX(MonthlyBudget-SUM($I$92,$N$92,$S$92,$X$92,$AC$92,$AH$92,$AM$92,$AR$92,$AW$92,$BB$92),0),2)</f>
        <v>0</v>
      </c>
      <c r="G92">
        <f>$K$91</f>
        <v>0</v>
      </c>
      <c r="H92">
        <f>ROUND(IF($G$92&lt;=0,0,$G$92*$G$3/12),2)</f>
        <v>0</v>
      </c>
      <c r="I92">
        <f>ROUND(IF($G$92&lt;=0,0,MIN($G$4,$G$92+$H$92)),2)</f>
        <v>0</v>
      </c>
      <c r="J92">
        <f>ROUND(IF($G$92&lt;=0,0,MIN(MAX(0,$G$92+$H$92-$I$92),$F$92)),2)</f>
        <v>0</v>
      </c>
      <c r="K92">
        <f>ROUND(MAX(0,$G$92+$H$92-$I$92-$J$92),2)</f>
        <v>0</v>
      </c>
      <c r="L92">
        <f>$P$91</f>
        <v>0</v>
      </c>
      <c r="M92">
        <f>ROUND(IF($L$92&lt;=0,0,$L$92*$L$3/12),2)</f>
        <v>0</v>
      </c>
      <c r="N92">
        <f>ROUND(IF($L$92&lt;=0,0,MIN($L$4,$L$92+$M$92)),2)</f>
        <v>0</v>
      </c>
      <c r="O92">
        <f>ROUND(IF($L$92&lt;=0,0,MIN(MAX(0,$L$92+$M$92-$N$92),MAX(0,$F$92-$J$92))),2)</f>
        <v>0</v>
      </c>
      <c r="P92">
        <f>ROUND(MAX(0,$L$92+$M$92-$N$92-$O$92),2)</f>
        <v>0</v>
      </c>
      <c r="Q92">
        <f>$U$91</f>
        <v>0</v>
      </c>
      <c r="R92">
        <f>ROUND(IF($Q$92&lt;=0,0,$Q$92*$Q$3/12),2)</f>
        <v>0</v>
      </c>
      <c r="S92">
        <f>ROUND(IF($Q$92&lt;=0,0,MIN($Q$4,$Q$92+$R$92)),2)</f>
        <v>0</v>
      </c>
      <c r="T92">
        <f>ROUND(IF($Q$92&lt;=0,0,MIN(MAX(0,$Q$92+$R$92-$S$92),MAX(0,$F$92-$J$92-$O$92))),2)</f>
        <v>0</v>
      </c>
      <c r="U92">
        <f>ROUND(MAX(0,$Q$92+$R$92-$S$92-$T$92),2)</f>
        <v>0</v>
      </c>
      <c r="V92">
        <f>$Z$91</f>
        <v>0</v>
      </c>
      <c r="W92">
        <f>ROUND(IF($V$92&lt;=0,0,$V$92*$V$3/12),2)</f>
        <v>0</v>
      </c>
      <c r="X92">
        <f>ROUND(IF($V$92&lt;=0,0,MIN($V$4,$V$92+$W$92)),2)</f>
        <v>0</v>
      </c>
      <c r="Y92">
        <f>ROUND(IF($V$92&lt;=0,0,MIN(MAX(0,$V$92+$W$92-$X$92),MAX(0,$F$92-$J$92-$O$92-$T$92))),2)</f>
        <v>0</v>
      </c>
      <c r="Z92">
        <f>ROUND(MAX(0,$V$92+$W$92-$X$92-$Y$92),2)</f>
        <v>0</v>
      </c>
      <c r="AA92">
        <f>$AE$91</f>
        <v>0</v>
      </c>
      <c r="AB92">
        <f>ROUND(IF($AA$92&lt;=0,0,$AA$92*$AA$3/12),2)</f>
        <v>0</v>
      </c>
      <c r="AC92">
        <f>ROUND(IF($AA$92&lt;=0,0,MIN($AA$4,$AA$92+$AB$92)),2)</f>
        <v>0</v>
      </c>
      <c r="AD92">
        <f>ROUND(IF($AA$92&lt;=0,0,MIN(MAX(0,$AA$92+$AB$92-$AC$92),MAX(0,$F$92-$J$92-$O$92-$T$92-$Y$92))),2)</f>
        <v>0</v>
      </c>
      <c r="AE92">
        <f>ROUND(MAX(0,$AA$92+$AB$92-$AC$92-$AD$92),2)</f>
        <v>0</v>
      </c>
      <c r="AF92">
        <f>$AJ$91</f>
        <v>0</v>
      </c>
      <c r="AG92">
        <f>ROUND(IF($AF$92&lt;=0,0,$AF$92*$AF$3/12),2)</f>
        <v>0</v>
      </c>
      <c r="AH92">
        <f>ROUND(IF($AF$92&lt;=0,0,MIN($AF$4,$AF$92+$AG$92)),2)</f>
        <v>0</v>
      </c>
      <c r="AI92">
        <f>ROUND(IF($AF$92&lt;=0,0,MIN(MAX(0,$AF$92+$AG$92-$AH$92),MAX(0,$F$92-$J$92-$O$92-$T$92-$Y$92-$AD$92))),2)</f>
        <v>0</v>
      </c>
      <c r="AJ92">
        <f>ROUND(MAX(0,$AF$92+$AG$92-$AH$92-$AI$92),2)</f>
        <v>0</v>
      </c>
      <c r="AK92">
        <f>$AO$91</f>
        <v>0</v>
      </c>
      <c r="AL92">
        <f>ROUND(IF($AK$92&lt;=0,0,$AK$92*$AK$3/12),2)</f>
        <v>0</v>
      </c>
      <c r="AM92">
        <f>ROUND(IF($AK$92&lt;=0,0,MIN($AK$4,$AK$92+$AL$92)),2)</f>
        <v>0</v>
      </c>
      <c r="AN92">
        <f>ROUND(IF($AK$92&lt;=0,0,MIN(MAX(0,$AK$92+$AL$92-$AM$92),MAX(0,$F$92-$J$92-$O$92-$T$92-$Y$92-$AD$92-$AI$92))),2)</f>
        <v>0</v>
      </c>
      <c r="AO92">
        <f>ROUND(MAX(0,$AK$92+$AL$92-$AM$92-$AN$92),2)</f>
        <v>0</v>
      </c>
      <c r="AP92">
        <f>$AT$91</f>
        <v>0</v>
      </c>
      <c r="AQ92">
        <f>ROUND(IF($AP$92&lt;=0,0,$AP$92*$AP$3/12),2)</f>
        <v>0</v>
      </c>
      <c r="AR92">
        <f>ROUND(IF($AP$92&lt;=0,0,MIN($AP$4,$AP$92+$AQ$92)),2)</f>
        <v>0</v>
      </c>
      <c r="AS92">
        <f>ROUND(IF($AP$92&lt;=0,0,MIN(MAX(0,$AP$92+$AQ$92-$AR$92),MAX(0,$F$92-$J$92-$O$92-$T$92-$Y$92-$AD$92-$AI$92-$AN$92))),2)</f>
        <v>0</v>
      </c>
      <c r="AT92">
        <f>ROUND(MAX(0,$AP$92+$AQ$92-$AR$92-$AS$92),2)</f>
        <v>0</v>
      </c>
      <c r="AU92">
        <f>$AY$91</f>
        <v>0</v>
      </c>
      <c r="AV92">
        <f>ROUND(IF($AU$92&lt;=0,0,$AU$92*$AU$3/12),2)</f>
        <v>0</v>
      </c>
      <c r="AW92">
        <f>ROUND(IF($AU$92&lt;=0,0,MIN($AU$4,$AU$92+$AV$92)),2)</f>
        <v>0</v>
      </c>
      <c r="AX92">
        <f>ROUND(IF($AU$92&lt;=0,0,MIN(MAX(0,$AU$92+$AV$92-$AW$92),MAX(0,$F$92-$J$92-$O$92-$T$92-$Y$92-$AD$92-$AI$92-$AN$92-$AS$92))),2)</f>
        <v>0</v>
      </c>
      <c r="AY92">
        <f>ROUND(MAX(0,$AU$92+$AV$92-$AW$92-$AX$92),2)</f>
        <v>0</v>
      </c>
      <c r="AZ92">
        <f>$BD$91</f>
        <v>0</v>
      </c>
      <c r="BA92">
        <f>ROUND(IF($AZ$92&lt;=0,0,$AZ$92*$AZ$3/12),2)</f>
        <v>0</v>
      </c>
      <c r="BB92">
        <f>ROUND(IF($AZ$92&lt;=0,0,MIN($AZ$4,$AZ$92+$BA$92)),2)</f>
        <v>0</v>
      </c>
      <c r="BC92">
        <f>ROUND(IF($AZ$92&lt;=0,0,MIN(MAX(0,$AZ$92+$BA$92-$BB$92),MAX(0,$F$92-$J$92-$O$92-$T$92-$Y$92-$AD$92-$AI$92-$AN$92-$AS$92-$AX$92))),2)</f>
        <v>0</v>
      </c>
      <c r="BD92">
        <f>ROUND(MAX(0,$AZ$92+$BA$92-$BB$92-$BC$92),2)</f>
        <v>0</v>
      </c>
    </row>
    <row r="93" spans="1:56">
      <c r="A93">
        <f>ROW()-7</f>
        <v>86</v>
      </c>
      <c r="B93">
        <f>EDATE(StartDate,A93-1)</f>
        <v>0</v>
      </c>
      <c r="C93">
        <f>ROUND(SUM($G$93,$L$93,$Q$93,$V$93,$AA$93,$AF$93,$AK$93,$AP$93,$AU$93,$AZ$93)-SUM($K$93,$P$93,$U$93,$Z$93,$AE$93,$AJ$93,$AO$93,$AT$93,$AY$93,$BD$93),2)</f>
        <v>0</v>
      </c>
      <c r="D93">
        <f>ROUND(SUM($H$93,$M$93,$R$93,$W$93,$AB$93,$AG$93,$AL$93,$AQ$93,$AV$93,$BA$93),2)</f>
        <v>0</v>
      </c>
      <c r="E93">
        <f>ROUND(SUM($K$93,$P$93,$U$93,$Z$93,$AE$93,$AJ$93,$AO$93,$AT$93,$AY$93,$BD$93),2)</f>
        <v>0</v>
      </c>
      <c r="F93">
        <f>ROUND(MAX(MonthlyBudget-SUM($I$93,$N$93,$S$93,$X$93,$AC$93,$AH$93,$AM$93,$AR$93,$AW$93,$BB$93),0),2)</f>
        <v>0</v>
      </c>
      <c r="G93">
        <f>$K$92</f>
        <v>0</v>
      </c>
      <c r="H93">
        <f>ROUND(IF($G$93&lt;=0,0,$G$93*$G$3/12),2)</f>
        <v>0</v>
      </c>
      <c r="I93">
        <f>ROUND(IF($G$93&lt;=0,0,MIN($G$4,$G$93+$H$93)),2)</f>
        <v>0</v>
      </c>
      <c r="J93">
        <f>ROUND(IF($G$93&lt;=0,0,MIN(MAX(0,$G$93+$H$93-$I$93),$F$93)),2)</f>
        <v>0</v>
      </c>
      <c r="K93">
        <f>ROUND(MAX(0,$G$93+$H$93-$I$93-$J$93),2)</f>
        <v>0</v>
      </c>
      <c r="L93">
        <f>$P$92</f>
        <v>0</v>
      </c>
      <c r="M93">
        <f>ROUND(IF($L$93&lt;=0,0,$L$93*$L$3/12),2)</f>
        <v>0</v>
      </c>
      <c r="N93">
        <f>ROUND(IF($L$93&lt;=0,0,MIN($L$4,$L$93+$M$93)),2)</f>
        <v>0</v>
      </c>
      <c r="O93">
        <f>ROUND(IF($L$93&lt;=0,0,MIN(MAX(0,$L$93+$M$93-$N$93),MAX(0,$F$93-$J$93))),2)</f>
        <v>0</v>
      </c>
      <c r="P93">
        <f>ROUND(MAX(0,$L$93+$M$93-$N$93-$O$93),2)</f>
        <v>0</v>
      </c>
      <c r="Q93">
        <f>$U$92</f>
        <v>0</v>
      </c>
      <c r="R93">
        <f>ROUND(IF($Q$93&lt;=0,0,$Q$93*$Q$3/12),2)</f>
        <v>0</v>
      </c>
      <c r="S93">
        <f>ROUND(IF($Q$93&lt;=0,0,MIN($Q$4,$Q$93+$R$93)),2)</f>
        <v>0</v>
      </c>
      <c r="T93">
        <f>ROUND(IF($Q$93&lt;=0,0,MIN(MAX(0,$Q$93+$R$93-$S$93),MAX(0,$F$93-$J$93-$O$93))),2)</f>
        <v>0</v>
      </c>
      <c r="U93">
        <f>ROUND(MAX(0,$Q$93+$R$93-$S$93-$T$93),2)</f>
        <v>0</v>
      </c>
      <c r="V93">
        <f>$Z$92</f>
        <v>0</v>
      </c>
      <c r="W93">
        <f>ROUND(IF($V$93&lt;=0,0,$V$93*$V$3/12),2)</f>
        <v>0</v>
      </c>
      <c r="X93">
        <f>ROUND(IF($V$93&lt;=0,0,MIN($V$4,$V$93+$W$93)),2)</f>
        <v>0</v>
      </c>
      <c r="Y93">
        <f>ROUND(IF($V$93&lt;=0,0,MIN(MAX(0,$V$93+$W$93-$X$93),MAX(0,$F$93-$J$93-$O$93-$T$93))),2)</f>
        <v>0</v>
      </c>
      <c r="Z93">
        <f>ROUND(MAX(0,$V$93+$W$93-$X$93-$Y$93),2)</f>
        <v>0</v>
      </c>
      <c r="AA93">
        <f>$AE$92</f>
        <v>0</v>
      </c>
      <c r="AB93">
        <f>ROUND(IF($AA$93&lt;=0,0,$AA$93*$AA$3/12),2)</f>
        <v>0</v>
      </c>
      <c r="AC93">
        <f>ROUND(IF($AA$93&lt;=0,0,MIN($AA$4,$AA$93+$AB$93)),2)</f>
        <v>0</v>
      </c>
      <c r="AD93">
        <f>ROUND(IF($AA$93&lt;=0,0,MIN(MAX(0,$AA$93+$AB$93-$AC$93),MAX(0,$F$93-$J$93-$O$93-$T$93-$Y$93))),2)</f>
        <v>0</v>
      </c>
      <c r="AE93">
        <f>ROUND(MAX(0,$AA$93+$AB$93-$AC$93-$AD$93),2)</f>
        <v>0</v>
      </c>
      <c r="AF93">
        <f>$AJ$92</f>
        <v>0</v>
      </c>
      <c r="AG93">
        <f>ROUND(IF($AF$93&lt;=0,0,$AF$93*$AF$3/12),2)</f>
        <v>0</v>
      </c>
      <c r="AH93">
        <f>ROUND(IF($AF$93&lt;=0,0,MIN($AF$4,$AF$93+$AG$93)),2)</f>
        <v>0</v>
      </c>
      <c r="AI93">
        <f>ROUND(IF($AF$93&lt;=0,0,MIN(MAX(0,$AF$93+$AG$93-$AH$93),MAX(0,$F$93-$J$93-$O$93-$T$93-$Y$93-$AD$93))),2)</f>
        <v>0</v>
      </c>
      <c r="AJ93">
        <f>ROUND(MAX(0,$AF$93+$AG$93-$AH$93-$AI$93),2)</f>
        <v>0</v>
      </c>
      <c r="AK93">
        <f>$AO$92</f>
        <v>0</v>
      </c>
      <c r="AL93">
        <f>ROUND(IF($AK$93&lt;=0,0,$AK$93*$AK$3/12),2)</f>
        <v>0</v>
      </c>
      <c r="AM93">
        <f>ROUND(IF($AK$93&lt;=0,0,MIN($AK$4,$AK$93+$AL$93)),2)</f>
        <v>0</v>
      </c>
      <c r="AN93">
        <f>ROUND(IF($AK$93&lt;=0,0,MIN(MAX(0,$AK$93+$AL$93-$AM$93),MAX(0,$F$93-$J$93-$O$93-$T$93-$Y$93-$AD$93-$AI$93))),2)</f>
        <v>0</v>
      </c>
      <c r="AO93">
        <f>ROUND(MAX(0,$AK$93+$AL$93-$AM$93-$AN$93),2)</f>
        <v>0</v>
      </c>
      <c r="AP93">
        <f>$AT$92</f>
        <v>0</v>
      </c>
      <c r="AQ93">
        <f>ROUND(IF($AP$93&lt;=0,0,$AP$93*$AP$3/12),2)</f>
        <v>0</v>
      </c>
      <c r="AR93">
        <f>ROUND(IF($AP$93&lt;=0,0,MIN($AP$4,$AP$93+$AQ$93)),2)</f>
        <v>0</v>
      </c>
      <c r="AS93">
        <f>ROUND(IF($AP$93&lt;=0,0,MIN(MAX(0,$AP$93+$AQ$93-$AR$93),MAX(0,$F$93-$J$93-$O$93-$T$93-$Y$93-$AD$93-$AI$93-$AN$93))),2)</f>
        <v>0</v>
      </c>
      <c r="AT93">
        <f>ROUND(MAX(0,$AP$93+$AQ$93-$AR$93-$AS$93),2)</f>
        <v>0</v>
      </c>
      <c r="AU93">
        <f>$AY$92</f>
        <v>0</v>
      </c>
      <c r="AV93">
        <f>ROUND(IF($AU$93&lt;=0,0,$AU$93*$AU$3/12),2)</f>
        <v>0</v>
      </c>
      <c r="AW93">
        <f>ROUND(IF($AU$93&lt;=0,0,MIN($AU$4,$AU$93+$AV$93)),2)</f>
        <v>0</v>
      </c>
      <c r="AX93">
        <f>ROUND(IF($AU$93&lt;=0,0,MIN(MAX(0,$AU$93+$AV$93-$AW$93),MAX(0,$F$93-$J$93-$O$93-$T$93-$Y$93-$AD$93-$AI$93-$AN$93-$AS$93))),2)</f>
        <v>0</v>
      </c>
      <c r="AY93">
        <f>ROUND(MAX(0,$AU$93+$AV$93-$AW$93-$AX$93),2)</f>
        <v>0</v>
      </c>
      <c r="AZ93">
        <f>$BD$92</f>
        <v>0</v>
      </c>
      <c r="BA93">
        <f>ROUND(IF($AZ$93&lt;=0,0,$AZ$93*$AZ$3/12),2)</f>
        <v>0</v>
      </c>
      <c r="BB93">
        <f>ROUND(IF($AZ$93&lt;=0,0,MIN($AZ$4,$AZ$93+$BA$93)),2)</f>
        <v>0</v>
      </c>
      <c r="BC93">
        <f>ROUND(IF($AZ$93&lt;=0,0,MIN(MAX(0,$AZ$93+$BA$93-$BB$93),MAX(0,$F$93-$J$93-$O$93-$T$93-$Y$93-$AD$93-$AI$93-$AN$93-$AS$93-$AX$93))),2)</f>
        <v>0</v>
      </c>
      <c r="BD93">
        <f>ROUND(MAX(0,$AZ$93+$BA$93-$BB$93-$BC$93),2)</f>
        <v>0</v>
      </c>
    </row>
    <row r="94" spans="1:56">
      <c r="A94">
        <f>ROW()-7</f>
        <v>87</v>
      </c>
      <c r="B94">
        <f>EDATE(StartDate,A94-1)</f>
        <v>0</v>
      </c>
      <c r="C94">
        <f>ROUND(SUM($G$94,$L$94,$Q$94,$V$94,$AA$94,$AF$94,$AK$94,$AP$94,$AU$94,$AZ$94)-SUM($K$94,$P$94,$U$94,$Z$94,$AE$94,$AJ$94,$AO$94,$AT$94,$AY$94,$BD$94),2)</f>
        <v>0</v>
      </c>
      <c r="D94">
        <f>ROUND(SUM($H$94,$M$94,$R$94,$W$94,$AB$94,$AG$94,$AL$94,$AQ$94,$AV$94,$BA$94),2)</f>
        <v>0</v>
      </c>
      <c r="E94">
        <f>ROUND(SUM($K$94,$P$94,$U$94,$Z$94,$AE$94,$AJ$94,$AO$94,$AT$94,$AY$94,$BD$94),2)</f>
        <v>0</v>
      </c>
      <c r="F94">
        <f>ROUND(MAX(MonthlyBudget-SUM($I$94,$N$94,$S$94,$X$94,$AC$94,$AH$94,$AM$94,$AR$94,$AW$94,$BB$94),0),2)</f>
        <v>0</v>
      </c>
      <c r="G94">
        <f>$K$93</f>
        <v>0</v>
      </c>
      <c r="H94">
        <f>ROUND(IF($G$94&lt;=0,0,$G$94*$G$3/12),2)</f>
        <v>0</v>
      </c>
      <c r="I94">
        <f>ROUND(IF($G$94&lt;=0,0,MIN($G$4,$G$94+$H$94)),2)</f>
        <v>0</v>
      </c>
      <c r="J94">
        <f>ROUND(IF($G$94&lt;=0,0,MIN(MAX(0,$G$94+$H$94-$I$94),$F$94)),2)</f>
        <v>0</v>
      </c>
      <c r="K94">
        <f>ROUND(MAX(0,$G$94+$H$94-$I$94-$J$94),2)</f>
        <v>0</v>
      </c>
      <c r="L94">
        <f>$P$93</f>
        <v>0</v>
      </c>
      <c r="M94">
        <f>ROUND(IF($L$94&lt;=0,0,$L$94*$L$3/12),2)</f>
        <v>0</v>
      </c>
      <c r="N94">
        <f>ROUND(IF($L$94&lt;=0,0,MIN($L$4,$L$94+$M$94)),2)</f>
        <v>0</v>
      </c>
      <c r="O94">
        <f>ROUND(IF($L$94&lt;=0,0,MIN(MAX(0,$L$94+$M$94-$N$94),MAX(0,$F$94-$J$94))),2)</f>
        <v>0</v>
      </c>
      <c r="P94">
        <f>ROUND(MAX(0,$L$94+$M$94-$N$94-$O$94),2)</f>
        <v>0</v>
      </c>
      <c r="Q94">
        <f>$U$93</f>
        <v>0</v>
      </c>
      <c r="R94">
        <f>ROUND(IF($Q$94&lt;=0,0,$Q$94*$Q$3/12),2)</f>
        <v>0</v>
      </c>
      <c r="S94">
        <f>ROUND(IF($Q$94&lt;=0,0,MIN($Q$4,$Q$94+$R$94)),2)</f>
        <v>0</v>
      </c>
      <c r="T94">
        <f>ROUND(IF($Q$94&lt;=0,0,MIN(MAX(0,$Q$94+$R$94-$S$94),MAX(0,$F$94-$J$94-$O$94))),2)</f>
        <v>0</v>
      </c>
      <c r="U94">
        <f>ROUND(MAX(0,$Q$94+$R$94-$S$94-$T$94),2)</f>
        <v>0</v>
      </c>
      <c r="V94">
        <f>$Z$93</f>
        <v>0</v>
      </c>
      <c r="W94">
        <f>ROUND(IF($V$94&lt;=0,0,$V$94*$V$3/12),2)</f>
        <v>0</v>
      </c>
      <c r="X94">
        <f>ROUND(IF($V$94&lt;=0,0,MIN($V$4,$V$94+$W$94)),2)</f>
        <v>0</v>
      </c>
      <c r="Y94">
        <f>ROUND(IF($V$94&lt;=0,0,MIN(MAX(0,$V$94+$W$94-$X$94),MAX(0,$F$94-$J$94-$O$94-$T$94))),2)</f>
        <v>0</v>
      </c>
      <c r="Z94">
        <f>ROUND(MAX(0,$V$94+$W$94-$X$94-$Y$94),2)</f>
        <v>0</v>
      </c>
      <c r="AA94">
        <f>$AE$93</f>
        <v>0</v>
      </c>
      <c r="AB94">
        <f>ROUND(IF($AA$94&lt;=0,0,$AA$94*$AA$3/12),2)</f>
        <v>0</v>
      </c>
      <c r="AC94">
        <f>ROUND(IF($AA$94&lt;=0,0,MIN($AA$4,$AA$94+$AB$94)),2)</f>
        <v>0</v>
      </c>
      <c r="AD94">
        <f>ROUND(IF($AA$94&lt;=0,0,MIN(MAX(0,$AA$94+$AB$94-$AC$94),MAX(0,$F$94-$J$94-$O$94-$T$94-$Y$94))),2)</f>
        <v>0</v>
      </c>
      <c r="AE94">
        <f>ROUND(MAX(0,$AA$94+$AB$94-$AC$94-$AD$94),2)</f>
        <v>0</v>
      </c>
      <c r="AF94">
        <f>$AJ$93</f>
        <v>0</v>
      </c>
      <c r="AG94">
        <f>ROUND(IF($AF$94&lt;=0,0,$AF$94*$AF$3/12),2)</f>
        <v>0</v>
      </c>
      <c r="AH94">
        <f>ROUND(IF($AF$94&lt;=0,0,MIN($AF$4,$AF$94+$AG$94)),2)</f>
        <v>0</v>
      </c>
      <c r="AI94">
        <f>ROUND(IF($AF$94&lt;=0,0,MIN(MAX(0,$AF$94+$AG$94-$AH$94),MAX(0,$F$94-$J$94-$O$94-$T$94-$Y$94-$AD$94))),2)</f>
        <v>0</v>
      </c>
      <c r="AJ94">
        <f>ROUND(MAX(0,$AF$94+$AG$94-$AH$94-$AI$94),2)</f>
        <v>0</v>
      </c>
      <c r="AK94">
        <f>$AO$93</f>
        <v>0</v>
      </c>
      <c r="AL94">
        <f>ROUND(IF($AK$94&lt;=0,0,$AK$94*$AK$3/12),2)</f>
        <v>0</v>
      </c>
      <c r="AM94">
        <f>ROUND(IF($AK$94&lt;=0,0,MIN($AK$4,$AK$94+$AL$94)),2)</f>
        <v>0</v>
      </c>
      <c r="AN94">
        <f>ROUND(IF($AK$94&lt;=0,0,MIN(MAX(0,$AK$94+$AL$94-$AM$94),MAX(0,$F$94-$J$94-$O$94-$T$94-$Y$94-$AD$94-$AI$94))),2)</f>
        <v>0</v>
      </c>
      <c r="AO94">
        <f>ROUND(MAX(0,$AK$94+$AL$94-$AM$94-$AN$94),2)</f>
        <v>0</v>
      </c>
      <c r="AP94">
        <f>$AT$93</f>
        <v>0</v>
      </c>
      <c r="AQ94">
        <f>ROUND(IF($AP$94&lt;=0,0,$AP$94*$AP$3/12),2)</f>
        <v>0</v>
      </c>
      <c r="AR94">
        <f>ROUND(IF($AP$94&lt;=0,0,MIN($AP$4,$AP$94+$AQ$94)),2)</f>
        <v>0</v>
      </c>
      <c r="AS94">
        <f>ROUND(IF($AP$94&lt;=0,0,MIN(MAX(0,$AP$94+$AQ$94-$AR$94),MAX(0,$F$94-$J$94-$O$94-$T$94-$Y$94-$AD$94-$AI$94-$AN$94))),2)</f>
        <v>0</v>
      </c>
      <c r="AT94">
        <f>ROUND(MAX(0,$AP$94+$AQ$94-$AR$94-$AS$94),2)</f>
        <v>0</v>
      </c>
      <c r="AU94">
        <f>$AY$93</f>
        <v>0</v>
      </c>
      <c r="AV94">
        <f>ROUND(IF($AU$94&lt;=0,0,$AU$94*$AU$3/12),2)</f>
        <v>0</v>
      </c>
      <c r="AW94">
        <f>ROUND(IF($AU$94&lt;=0,0,MIN($AU$4,$AU$94+$AV$94)),2)</f>
        <v>0</v>
      </c>
      <c r="AX94">
        <f>ROUND(IF($AU$94&lt;=0,0,MIN(MAX(0,$AU$94+$AV$94-$AW$94),MAX(0,$F$94-$J$94-$O$94-$T$94-$Y$94-$AD$94-$AI$94-$AN$94-$AS$94))),2)</f>
        <v>0</v>
      </c>
      <c r="AY94">
        <f>ROUND(MAX(0,$AU$94+$AV$94-$AW$94-$AX$94),2)</f>
        <v>0</v>
      </c>
      <c r="AZ94">
        <f>$BD$93</f>
        <v>0</v>
      </c>
      <c r="BA94">
        <f>ROUND(IF($AZ$94&lt;=0,0,$AZ$94*$AZ$3/12),2)</f>
        <v>0</v>
      </c>
      <c r="BB94">
        <f>ROUND(IF($AZ$94&lt;=0,0,MIN($AZ$4,$AZ$94+$BA$94)),2)</f>
        <v>0</v>
      </c>
      <c r="BC94">
        <f>ROUND(IF($AZ$94&lt;=0,0,MIN(MAX(0,$AZ$94+$BA$94-$BB$94),MAX(0,$F$94-$J$94-$O$94-$T$94-$Y$94-$AD$94-$AI$94-$AN$94-$AS$94-$AX$94))),2)</f>
        <v>0</v>
      </c>
      <c r="BD94">
        <f>ROUND(MAX(0,$AZ$94+$BA$94-$BB$94-$BC$94),2)</f>
        <v>0</v>
      </c>
    </row>
    <row r="95" spans="1:56">
      <c r="A95">
        <f>ROW()-7</f>
        <v>88</v>
      </c>
      <c r="B95">
        <f>EDATE(StartDate,A95-1)</f>
        <v>0</v>
      </c>
      <c r="C95">
        <f>ROUND(SUM($G$95,$L$95,$Q$95,$V$95,$AA$95,$AF$95,$AK$95,$AP$95,$AU$95,$AZ$95)-SUM($K$95,$P$95,$U$95,$Z$95,$AE$95,$AJ$95,$AO$95,$AT$95,$AY$95,$BD$95),2)</f>
        <v>0</v>
      </c>
      <c r="D95">
        <f>ROUND(SUM($H$95,$M$95,$R$95,$W$95,$AB$95,$AG$95,$AL$95,$AQ$95,$AV$95,$BA$95),2)</f>
        <v>0</v>
      </c>
      <c r="E95">
        <f>ROUND(SUM($K$95,$P$95,$U$95,$Z$95,$AE$95,$AJ$95,$AO$95,$AT$95,$AY$95,$BD$95),2)</f>
        <v>0</v>
      </c>
      <c r="F95">
        <f>ROUND(MAX(MonthlyBudget-SUM($I$95,$N$95,$S$95,$X$95,$AC$95,$AH$95,$AM$95,$AR$95,$AW$95,$BB$95),0),2)</f>
        <v>0</v>
      </c>
      <c r="G95">
        <f>$K$94</f>
        <v>0</v>
      </c>
      <c r="H95">
        <f>ROUND(IF($G$95&lt;=0,0,$G$95*$G$3/12),2)</f>
        <v>0</v>
      </c>
      <c r="I95">
        <f>ROUND(IF($G$95&lt;=0,0,MIN($G$4,$G$95+$H$95)),2)</f>
        <v>0</v>
      </c>
      <c r="J95">
        <f>ROUND(IF($G$95&lt;=0,0,MIN(MAX(0,$G$95+$H$95-$I$95),$F$95)),2)</f>
        <v>0</v>
      </c>
      <c r="K95">
        <f>ROUND(MAX(0,$G$95+$H$95-$I$95-$J$95),2)</f>
        <v>0</v>
      </c>
      <c r="L95">
        <f>$P$94</f>
        <v>0</v>
      </c>
      <c r="M95">
        <f>ROUND(IF($L$95&lt;=0,0,$L$95*$L$3/12),2)</f>
        <v>0</v>
      </c>
      <c r="N95">
        <f>ROUND(IF($L$95&lt;=0,0,MIN($L$4,$L$95+$M$95)),2)</f>
        <v>0</v>
      </c>
      <c r="O95">
        <f>ROUND(IF($L$95&lt;=0,0,MIN(MAX(0,$L$95+$M$95-$N$95),MAX(0,$F$95-$J$95))),2)</f>
        <v>0</v>
      </c>
      <c r="P95">
        <f>ROUND(MAX(0,$L$95+$M$95-$N$95-$O$95),2)</f>
        <v>0</v>
      </c>
      <c r="Q95">
        <f>$U$94</f>
        <v>0</v>
      </c>
      <c r="R95">
        <f>ROUND(IF($Q$95&lt;=0,0,$Q$95*$Q$3/12),2)</f>
        <v>0</v>
      </c>
      <c r="S95">
        <f>ROUND(IF($Q$95&lt;=0,0,MIN($Q$4,$Q$95+$R$95)),2)</f>
        <v>0</v>
      </c>
      <c r="T95">
        <f>ROUND(IF($Q$95&lt;=0,0,MIN(MAX(0,$Q$95+$R$95-$S$95),MAX(0,$F$95-$J$95-$O$95))),2)</f>
        <v>0</v>
      </c>
      <c r="U95">
        <f>ROUND(MAX(0,$Q$95+$R$95-$S$95-$T$95),2)</f>
        <v>0</v>
      </c>
      <c r="V95">
        <f>$Z$94</f>
        <v>0</v>
      </c>
      <c r="W95">
        <f>ROUND(IF($V$95&lt;=0,0,$V$95*$V$3/12),2)</f>
        <v>0</v>
      </c>
      <c r="X95">
        <f>ROUND(IF($V$95&lt;=0,0,MIN($V$4,$V$95+$W$95)),2)</f>
        <v>0</v>
      </c>
      <c r="Y95">
        <f>ROUND(IF($V$95&lt;=0,0,MIN(MAX(0,$V$95+$W$95-$X$95),MAX(0,$F$95-$J$95-$O$95-$T$95))),2)</f>
        <v>0</v>
      </c>
      <c r="Z95">
        <f>ROUND(MAX(0,$V$95+$W$95-$X$95-$Y$95),2)</f>
        <v>0</v>
      </c>
      <c r="AA95">
        <f>$AE$94</f>
        <v>0</v>
      </c>
      <c r="AB95">
        <f>ROUND(IF($AA$95&lt;=0,0,$AA$95*$AA$3/12),2)</f>
        <v>0</v>
      </c>
      <c r="AC95">
        <f>ROUND(IF($AA$95&lt;=0,0,MIN($AA$4,$AA$95+$AB$95)),2)</f>
        <v>0</v>
      </c>
      <c r="AD95">
        <f>ROUND(IF($AA$95&lt;=0,0,MIN(MAX(0,$AA$95+$AB$95-$AC$95),MAX(0,$F$95-$J$95-$O$95-$T$95-$Y$95))),2)</f>
        <v>0</v>
      </c>
      <c r="AE95">
        <f>ROUND(MAX(0,$AA$95+$AB$95-$AC$95-$AD$95),2)</f>
        <v>0</v>
      </c>
      <c r="AF95">
        <f>$AJ$94</f>
        <v>0</v>
      </c>
      <c r="AG95">
        <f>ROUND(IF($AF$95&lt;=0,0,$AF$95*$AF$3/12),2)</f>
        <v>0</v>
      </c>
      <c r="AH95">
        <f>ROUND(IF($AF$95&lt;=0,0,MIN($AF$4,$AF$95+$AG$95)),2)</f>
        <v>0</v>
      </c>
      <c r="AI95">
        <f>ROUND(IF($AF$95&lt;=0,0,MIN(MAX(0,$AF$95+$AG$95-$AH$95),MAX(0,$F$95-$J$95-$O$95-$T$95-$Y$95-$AD$95))),2)</f>
        <v>0</v>
      </c>
      <c r="AJ95">
        <f>ROUND(MAX(0,$AF$95+$AG$95-$AH$95-$AI$95),2)</f>
        <v>0</v>
      </c>
      <c r="AK95">
        <f>$AO$94</f>
        <v>0</v>
      </c>
      <c r="AL95">
        <f>ROUND(IF($AK$95&lt;=0,0,$AK$95*$AK$3/12),2)</f>
        <v>0</v>
      </c>
      <c r="AM95">
        <f>ROUND(IF($AK$95&lt;=0,0,MIN($AK$4,$AK$95+$AL$95)),2)</f>
        <v>0</v>
      </c>
      <c r="AN95">
        <f>ROUND(IF($AK$95&lt;=0,0,MIN(MAX(0,$AK$95+$AL$95-$AM$95),MAX(0,$F$95-$J$95-$O$95-$T$95-$Y$95-$AD$95-$AI$95))),2)</f>
        <v>0</v>
      </c>
      <c r="AO95">
        <f>ROUND(MAX(0,$AK$95+$AL$95-$AM$95-$AN$95),2)</f>
        <v>0</v>
      </c>
      <c r="AP95">
        <f>$AT$94</f>
        <v>0</v>
      </c>
      <c r="AQ95">
        <f>ROUND(IF($AP$95&lt;=0,0,$AP$95*$AP$3/12),2)</f>
        <v>0</v>
      </c>
      <c r="AR95">
        <f>ROUND(IF($AP$95&lt;=0,0,MIN($AP$4,$AP$95+$AQ$95)),2)</f>
        <v>0</v>
      </c>
      <c r="AS95">
        <f>ROUND(IF($AP$95&lt;=0,0,MIN(MAX(0,$AP$95+$AQ$95-$AR$95),MAX(0,$F$95-$J$95-$O$95-$T$95-$Y$95-$AD$95-$AI$95-$AN$95))),2)</f>
        <v>0</v>
      </c>
      <c r="AT95">
        <f>ROUND(MAX(0,$AP$95+$AQ$95-$AR$95-$AS$95),2)</f>
        <v>0</v>
      </c>
      <c r="AU95">
        <f>$AY$94</f>
        <v>0</v>
      </c>
      <c r="AV95">
        <f>ROUND(IF($AU$95&lt;=0,0,$AU$95*$AU$3/12),2)</f>
        <v>0</v>
      </c>
      <c r="AW95">
        <f>ROUND(IF($AU$95&lt;=0,0,MIN($AU$4,$AU$95+$AV$95)),2)</f>
        <v>0</v>
      </c>
      <c r="AX95">
        <f>ROUND(IF($AU$95&lt;=0,0,MIN(MAX(0,$AU$95+$AV$95-$AW$95),MAX(0,$F$95-$J$95-$O$95-$T$95-$Y$95-$AD$95-$AI$95-$AN$95-$AS$95))),2)</f>
        <v>0</v>
      </c>
      <c r="AY95">
        <f>ROUND(MAX(0,$AU$95+$AV$95-$AW$95-$AX$95),2)</f>
        <v>0</v>
      </c>
      <c r="AZ95">
        <f>$BD$94</f>
        <v>0</v>
      </c>
      <c r="BA95">
        <f>ROUND(IF($AZ$95&lt;=0,0,$AZ$95*$AZ$3/12),2)</f>
        <v>0</v>
      </c>
      <c r="BB95">
        <f>ROUND(IF($AZ$95&lt;=0,0,MIN($AZ$4,$AZ$95+$BA$95)),2)</f>
        <v>0</v>
      </c>
      <c r="BC95">
        <f>ROUND(IF($AZ$95&lt;=0,0,MIN(MAX(0,$AZ$95+$BA$95-$BB$95),MAX(0,$F$95-$J$95-$O$95-$T$95-$Y$95-$AD$95-$AI$95-$AN$95-$AS$95-$AX$95))),2)</f>
        <v>0</v>
      </c>
      <c r="BD95">
        <f>ROUND(MAX(0,$AZ$95+$BA$95-$BB$95-$BC$95),2)</f>
        <v>0</v>
      </c>
    </row>
    <row r="96" spans="1:56">
      <c r="A96">
        <f>ROW()-7</f>
        <v>89</v>
      </c>
      <c r="B96">
        <f>EDATE(StartDate,A96-1)</f>
        <v>0</v>
      </c>
      <c r="C96">
        <f>ROUND(SUM($G$96,$L$96,$Q$96,$V$96,$AA$96,$AF$96,$AK$96,$AP$96,$AU$96,$AZ$96)-SUM($K$96,$P$96,$U$96,$Z$96,$AE$96,$AJ$96,$AO$96,$AT$96,$AY$96,$BD$96),2)</f>
        <v>0</v>
      </c>
      <c r="D96">
        <f>ROUND(SUM($H$96,$M$96,$R$96,$W$96,$AB$96,$AG$96,$AL$96,$AQ$96,$AV$96,$BA$96),2)</f>
        <v>0</v>
      </c>
      <c r="E96">
        <f>ROUND(SUM($K$96,$P$96,$U$96,$Z$96,$AE$96,$AJ$96,$AO$96,$AT$96,$AY$96,$BD$96),2)</f>
        <v>0</v>
      </c>
      <c r="F96">
        <f>ROUND(MAX(MonthlyBudget-SUM($I$96,$N$96,$S$96,$X$96,$AC$96,$AH$96,$AM$96,$AR$96,$AW$96,$BB$96),0),2)</f>
        <v>0</v>
      </c>
      <c r="G96">
        <f>$K$95</f>
        <v>0</v>
      </c>
      <c r="H96">
        <f>ROUND(IF($G$96&lt;=0,0,$G$96*$G$3/12),2)</f>
        <v>0</v>
      </c>
      <c r="I96">
        <f>ROUND(IF($G$96&lt;=0,0,MIN($G$4,$G$96+$H$96)),2)</f>
        <v>0</v>
      </c>
      <c r="J96">
        <f>ROUND(IF($G$96&lt;=0,0,MIN(MAX(0,$G$96+$H$96-$I$96),$F$96)),2)</f>
        <v>0</v>
      </c>
      <c r="K96">
        <f>ROUND(MAX(0,$G$96+$H$96-$I$96-$J$96),2)</f>
        <v>0</v>
      </c>
      <c r="L96">
        <f>$P$95</f>
        <v>0</v>
      </c>
      <c r="M96">
        <f>ROUND(IF($L$96&lt;=0,0,$L$96*$L$3/12),2)</f>
        <v>0</v>
      </c>
      <c r="N96">
        <f>ROUND(IF($L$96&lt;=0,0,MIN($L$4,$L$96+$M$96)),2)</f>
        <v>0</v>
      </c>
      <c r="O96">
        <f>ROUND(IF($L$96&lt;=0,0,MIN(MAX(0,$L$96+$M$96-$N$96),MAX(0,$F$96-$J$96))),2)</f>
        <v>0</v>
      </c>
      <c r="P96">
        <f>ROUND(MAX(0,$L$96+$M$96-$N$96-$O$96),2)</f>
        <v>0</v>
      </c>
      <c r="Q96">
        <f>$U$95</f>
        <v>0</v>
      </c>
      <c r="R96">
        <f>ROUND(IF($Q$96&lt;=0,0,$Q$96*$Q$3/12),2)</f>
        <v>0</v>
      </c>
      <c r="S96">
        <f>ROUND(IF($Q$96&lt;=0,0,MIN($Q$4,$Q$96+$R$96)),2)</f>
        <v>0</v>
      </c>
      <c r="T96">
        <f>ROUND(IF($Q$96&lt;=0,0,MIN(MAX(0,$Q$96+$R$96-$S$96),MAX(0,$F$96-$J$96-$O$96))),2)</f>
        <v>0</v>
      </c>
      <c r="U96">
        <f>ROUND(MAX(0,$Q$96+$R$96-$S$96-$T$96),2)</f>
        <v>0</v>
      </c>
      <c r="V96">
        <f>$Z$95</f>
        <v>0</v>
      </c>
      <c r="W96">
        <f>ROUND(IF($V$96&lt;=0,0,$V$96*$V$3/12),2)</f>
        <v>0</v>
      </c>
      <c r="X96">
        <f>ROUND(IF($V$96&lt;=0,0,MIN($V$4,$V$96+$W$96)),2)</f>
        <v>0</v>
      </c>
      <c r="Y96">
        <f>ROUND(IF($V$96&lt;=0,0,MIN(MAX(0,$V$96+$W$96-$X$96),MAX(0,$F$96-$J$96-$O$96-$T$96))),2)</f>
        <v>0</v>
      </c>
      <c r="Z96">
        <f>ROUND(MAX(0,$V$96+$W$96-$X$96-$Y$96),2)</f>
        <v>0</v>
      </c>
      <c r="AA96">
        <f>$AE$95</f>
        <v>0</v>
      </c>
      <c r="AB96">
        <f>ROUND(IF($AA$96&lt;=0,0,$AA$96*$AA$3/12),2)</f>
        <v>0</v>
      </c>
      <c r="AC96">
        <f>ROUND(IF($AA$96&lt;=0,0,MIN($AA$4,$AA$96+$AB$96)),2)</f>
        <v>0</v>
      </c>
      <c r="AD96">
        <f>ROUND(IF($AA$96&lt;=0,0,MIN(MAX(0,$AA$96+$AB$96-$AC$96),MAX(0,$F$96-$J$96-$O$96-$T$96-$Y$96))),2)</f>
        <v>0</v>
      </c>
      <c r="AE96">
        <f>ROUND(MAX(0,$AA$96+$AB$96-$AC$96-$AD$96),2)</f>
        <v>0</v>
      </c>
      <c r="AF96">
        <f>$AJ$95</f>
        <v>0</v>
      </c>
      <c r="AG96">
        <f>ROUND(IF($AF$96&lt;=0,0,$AF$96*$AF$3/12),2)</f>
        <v>0</v>
      </c>
      <c r="AH96">
        <f>ROUND(IF($AF$96&lt;=0,0,MIN($AF$4,$AF$96+$AG$96)),2)</f>
        <v>0</v>
      </c>
      <c r="AI96">
        <f>ROUND(IF($AF$96&lt;=0,0,MIN(MAX(0,$AF$96+$AG$96-$AH$96),MAX(0,$F$96-$J$96-$O$96-$T$96-$Y$96-$AD$96))),2)</f>
        <v>0</v>
      </c>
      <c r="AJ96">
        <f>ROUND(MAX(0,$AF$96+$AG$96-$AH$96-$AI$96),2)</f>
        <v>0</v>
      </c>
      <c r="AK96">
        <f>$AO$95</f>
        <v>0</v>
      </c>
      <c r="AL96">
        <f>ROUND(IF($AK$96&lt;=0,0,$AK$96*$AK$3/12),2)</f>
        <v>0</v>
      </c>
      <c r="AM96">
        <f>ROUND(IF($AK$96&lt;=0,0,MIN($AK$4,$AK$96+$AL$96)),2)</f>
        <v>0</v>
      </c>
      <c r="AN96">
        <f>ROUND(IF($AK$96&lt;=0,0,MIN(MAX(0,$AK$96+$AL$96-$AM$96),MAX(0,$F$96-$J$96-$O$96-$T$96-$Y$96-$AD$96-$AI$96))),2)</f>
        <v>0</v>
      </c>
      <c r="AO96">
        <f>ROUND(MAX(0,$AK$96+$AL$96-$AM$96-$AN$96),2)</f>
        <v>0</v>
      </c>
      <c r="AP96">
        <f>$AT$95</f>
        <v>0</v>
      </c>
      <c r="AQ96">
        <f>ROUND(IF($AP$96&lt;=0,0,$AP$96*$AP$3/12),2)</f>
        <v>0</v>
      </c>
      <c r="AR96">
        <f>ROUND(IF($AP$96&lt;=0,0,MIN($AP$4,$AP$96+$AQ$96)),2)</f>
        <v>0</v>
      </c>
      <c r="AS96">
        <f>ROUND(IF($AP$96&lt;=0,0,MIN(MAX(0,$AP$96+$AQ$96-$AR$96),MAX(0,$F$96-$J$96-$O$96-$T$96-$Y$96-$AD$96-$AI$96-$AN$96))),2)</f>
        <v>0</v>
      </c>
      <c r="AT96">
        <f>ROUND(MAX(0,$AP$96+$AQ$96-$AR$96-$AS$96),2)</f>
        <v>0</v>
      </c>
      <c r="AU96">
        <f>$AY$95</f>
        <v>0</v>
      </c>
      <c r="AV96">
        <f>ROUND(IF($AU$96&lt;=0,0,$AU$96*$AU$3/12),2)</f>
        <v>0</v>
      </c>
      <c r="AW96">
        <f>ROUND(IF($AU$96&lt;=0,0,MIN($AU$4,$AU$96+$AV$96)),2)</f>
        <v>0</v>
      </c>
      <c r="AX96">
        <f>ROUND(IF($AU$96&lt;=0,0,MIN(MAX(0,$AU$96+$AV$96-$AW$96),MAX(0,$F$96-$J$96-$O$96-$T$96-$Y$96-$AD$96-$AI$96-$AN$96-$AS$96))),2)</f>
        <v>0</v>
      </c>
      <c r="AY96">
        <f>ROUND(MAX(0,$AU$96+$AV$96-$AW$96-$AX$96),2)</f>
        <v>0</v>
      </c>
      <c r="AZ96">
        <f>$BD$95</f>
        <v>0</v>
      </c>
      <c r="BA96">
        <f>ROUND(IF($AZ$96&lt;=0,0,$AZ$96*$AZ$3/12),2)</f>
        <v>0</v>
      </c>
      <c r="BB96">
        <f>ROUND(IF($AZ$96&lt;=0,0,MIN($AZ$4,$AZ$96+$BA$96)),2)</f>
        <v>0</v>
      </c>
      <c r="BC96">
        <f>ROUND(IF($AZ$96&lt;=0,0,MIN(MAX(0,$AZ$96+$BA$96-$BB$96),MAX(0,$F$96-$J$96-$O$96-$T$96-$Y$96-$AD$96-$AI$96-$AN$96-$AS$96-$AX$96))),2)</f>
        <v>0</v>
      </c>
      <c r="BD96">
        <f>ROUND(MAX(0,$AZ$96+$BA$96-$BB$96-$BC$96),2)</f>
        <v>0</v>
      </c>
    </row>
    <row r="97" spans="1:56">
      <c r="A97">
        <f>ROW()-7</f>
        <v>90</v>
      </c>
      <c r="B97">
        <f>EDATE(StartDate,A97-1)</f>
        <v>0</v>
      </c>
      <c r="C97">
        <f>ROUND(SUM($G$97,$L$97,$Q$97,$V$97,$AA$97,$AF$97,$AK$97,$AP$97,$AU$97,$AZ$97)-SUM($K$97,$P$97,$U$97,$Z$97,$AE$97,$AJ$97,$AO$97,$AT$97,$AY$97,$BD$97),2)</f>
        <v>0</v>
      </c>
      <c r="D97">
        <f>ROUND(SUM($H$97,$M$97,$R$97,$W$97,$AB$97,$AG$97,$AL$97,$AQ$97,$AV$97,$BA$97),2)</f>
        <v>0</v>
      </c>
      <c r="E97">
        <f>ROUND(SUM($K$97,$P$97,$U$97,$Z$97,$AE$97,$AJ$97,$AO$97,$AT$97,$AY$97,$BD$97),2)</f>
        <v>0</v>
      </c>
      <c r="F97">
        <f>ROUND(MAX(MonthlyBudget-SUM($I$97,$N$97,$S$97,$X$97,$AC$97,$AH$97,$AM$97,$AR$97,$AW$97,$BB$97),0),2)</f>
        <v>0</v>
      </c>
      <c r="G97">
        <f>$K$96</f>
        <v>0</v>
      </c>
      <c r="H97">
        <f>ROUND(IF($G$97&lt;=0,0,$G$97*$G$3/12),2)</f>
        <v>0</v>
      </c>
      <c r="I97">
        <f>ROUND(IF($G$97&lt;=0,0,MIN($G$4,$G$97+$H$97)),2)</f>
        <v>0</v>
      </c>
      <c r="J97">
        <f>ROUND(IF($G$97&lt;=0,0,MIN(MAX(0,$G$97+$H$97-$I$97),$F$97)),2)</f>
        <v>0</v>
      </c>
      <c r="K97">
        <f>ROUND(MAX(0,$G$97+$H$97-$I$97-$J$97),2)</f>
        <v>0</v>
      </c>
      <c r="L97">
        <f>$P$96</f>
        <v>0</v>
      </c>
      <c r="M97">
        <f>ROUND(IF($L$97&lt;=0,0,$L$97*$L$3/12),2)</f>
        <v>0</v>
      </c>
      <c r="N97">
        <f>ROUND(IF($L$97&lt;=0,0,MIN($L$4,$L$97+$M$97)),2)</f>
        <v>0</v>
      </c>
      <c r="O97">
        <f>ROUND(IF($L$97&lt;=0,0,MIN(MAX(0,$L$97+$M$97-$N$97),MAX(0,$F$97-$J$97))),2)</f>
        <v>0</v>
      </c>
      <c r="P97">
        <f>ROUND(MAX(0,$L$97+$M$97-$N$97-$O$97),2)</f>
        <v>0</v>
      </c>
      <c r="Q97">
        <f>$U$96</f>
        <v>0</v>
      </c>
      <c r="R97">
        <f>ROUND(IF($Q$97&lt;=0,0,$Q$97*$Q$3/12),2)</f>
        <v>0</v>
      </c>
      <c r="S97">
        <f>ROUND(IF($Q$97&lt;=0,0,MIN($Q$4,$Q$97+$R$97)),2)</f>
        <v>0</v>
      </c>
      <c r="T97">
        <f>ROUND(IF($Q$97&lt;=0,0,MIN(MAX(0,$Q$97+$R$97-$S$97),MAX(0,$F$97-$J$97-$O$97))),2)</f>
        <v>0</v>
      </c>
      <c r="U97">
        <f>ROUND(MAX(0,$Q$97+$R$97-$S$97-$T$97),2)</f>
        <v>0</v>
      </c>
      <c r="V97">
        <f>$Z$96</f>
        <v>0</v>
      </c>
      <c r="W97">
        <f>ROUND(IF($V$97&lt;=0,0,$V$97*$V$3/12),2)</f>
        <v>0</v>
      </c>
      <c r="X97">
        <f>ROUND(IF($V$97&lt;=0,0,MIN($V$4,$V$97+$W$97)),2)</f>
        <v>0</v>
      </c>
      <c r="Y97">
        <f>ROUND(IF($V$97&lt;=0,0,MIN(MAX(0,$V$97+$W$97-$X$97),MAX(0,$F$97-$J$97-$O$97-$T$97))),2)</f>
        <v>0</v>
      </c>
      <c r="Z97">
        <f>ROUND(MAX(0,$V$97+$W$97-$X$97-$Y$97),2)</f>
        <v>0</v>
      </c>
      <c r="AA97">
        <f>$AE$96</f>
        <v>0</v>
      </c>
      <c r="AB97">
        <f>ROUND(IF($AA$97&lt;=0,0,$AA$97*$AA$3/12),2)</f>
        <v>0</v>
      </c>
      <c r="AC97">
        <f>ROUND(IF($AA$97&lt;=0,0,MIN($AA$4,$AA$97+$AB$97)),2)</f>
        <v>0</v>
      </c>
      <c r="AD97">
        <f>ROUND(IF($AA$97&lt;=0,0,MIN(MAX(0,$AA$97+$AB$97-$AC$97),MAX(0,$F$97-$J$97-$O$97-$T$97-$Y$97))),2)</f>
        <v>0</v>
      </c>
      <c r="AE97">
        <f>ROUND(MAX(0,$AA$97+$AB$97-$AC$97-$AD$97),2)</f>
        <v>0</v>
      </c>
      <c r="AF97">
        <f>$AJ$96</f>
        <v>0</v>
      </c>
      <c r="AG97">
        <f>ROUND(IF($AF$97&lt;=0,0,$AF$97*$AF$3/12),2)</f>
        <v>0</v>
      </c>
      <c r="AH97">
        <f>ROUND(IF($AF$97&lt;=0,0,MIN($AF$4,$AF$97+$AG$97)),2)</f>
        <v>0</v>
      </c>
      <c r="AI97">
        <f>ROUND(IF($AF$97&lt;=0,0,MIN(MAX(0,$AF$97+$AG$97-$AH$97),MAX(0,$F$97-$J$97-$O$97-$T$97-$Y$97-$AD$97))),2)</f>
        <v>0</v>
      </c>
      <c r="AJ97">
        <f>ROUND(MAX(0,$AF$97+$AG$97-$AH$97-$AI$97),2)</f>
        <v>0</v>
      </c>
      <c r="AK97">
        <f>$AO$96</f>
        <v>0</v>
      </c>
      <c r="AL97">
        <f>ROUND(IF($AK$97&lt;=0,0,$AK$97*$AK$3/12),2)</f>
        <v>0</v>
      </c>
      <c r="AM97">
        <f>ROUND(IF($AK$97&lt;=0,0,MIN($AK$4,$AK$97+$AL$97)),2)</f>
        <v>0</v>
      </c>
      <c r="AN97">
        <f>ROUND(IF($AK$97&lt;=0,0,MIN(MAX(0,$AK$97+$AL$97-$AM$97),MAX(0,$F$97-$J$97-$O$97-$T$97-$Y$97-$AD$97-$AI$97))),2)</f>
        <v>0</v>
      </c>
      <c r="AO97">
        <f>ROUND(MAX(0,$AK$97+$AL$97-$AM$97-$AN$97),2)</f>
        <v>0</v>
      </c>
      <c r="AP97">
        <f>$AT$96</f>
        <v>0</v>
      </c>
      <c r="AQ97">
        <f>ROUND(IF($AP$97&lt;=0,0,$AP$97*$AP$3/12),2)</f>
        <v>0</v>
      </c>
      <c r="AR97">
        <f>ROUND(IF($AP$97&lt;=0,0,MIN($AP$4,$AP$97+$AQ$97)),2)</f>
        <v>0</v>
      </c>
      <c r="AS97">
        <f>ROUND(IF($AP$97&lt;=0,0,MIN(MAX(0,$AP$97+$AQ$97-$AR$97),MAX(0,$F$97-$J$97-$O$97-$T$97-$Y$97-$AD$97-$AI$97-$AN$97))),2)</f>
        <v>0</v>
      </c>
      <c r="AT97">
        <f>ROUND(MAX(0,$AP$97+$AQ$97-$AR$97-$AS$97),2)</f>
        <v>0</v>
      </c>
      <c r="AU97">
        <f>$AY$96</f>
        <v>0</v>
      </c>
      <c r="AV97">
        <f>ROUND(IF($AU$97&lt;=0,0,$AU$97*$AU$3/12),2)</f>
        <v>0</v>
      </c>
      <c r="AW97">
        <f>ROUND(IF($AU$97&lt;=0,0,MIN($AU$4,$AU$97+$AV$97)),2)</f>
        <v>0</v>
      </c>
      <c r="AX97">
        <f>ROUND(IF($AU$97&lt;=0,0,MIN(MAX(0,$AU$97+$AV$97-$AW$97),MAX(0,$F$97-$J$97-$O$97-$T$97-$Y$97-$AD$97-$AI$97-$AN$97-$AS$97))),2)</f>
        <v>0</v>
      </c>
      <c r="AY97">
        <f>ROUND(MAX(0,$AU$97+$AV$97-$AW$97-$AX$97),2)</f>
        <v>0</v>
      </c>
      <c r="AZ97">
        <f>$BD$96</f>
        <v>0</v>
      </c>
      <c r="BA97">
        <f>ROUND(IF($AZ$97&lt;=0,0,$AZ$97*$AZ$3/12),2)</f>
        <v>0</v>
      </c>
      <c r="BB97">
        <f>ROUND(IF($AZ$97&lt;=0,0,MIN($AZ$4,$AZ$97+$BA$97)),2)</f>
        <v>0</v>
      </c>
      <c r="BC97">
        <f>ROUND(IF($AZ$97&lt;=0,0,MIN(MAX(0,$AZ$97+$BA$97-$BB$97),MAX(0,$F$97-$J$97-$O$97-$T$97-$Y$97-$AD$97-$AI$97-$AN$97-$AS$97-$AX$97))),2)</f>
        <v>0</v>
      </c>
      <c r="BD97">
        <f>ROUND(MAX(0,$AZ$97+$BA$97-$BB$97-$BC$97),2)</f>
        <v>0</v>
      </c>
    </row>
    <row r="98" spans="1:56">
      <c r="A98">
        <f>ROW()-7</f>
        <v>91</v>
      </c>
      <c r="B98">
        <f>EDATE(StartDate,A98-1)</f>
        <v>0</v>
      </c>
      <c r="C98">
        <f>ROUND(SUM($G$98,$L$98,$Q$98,$V$98,$AA$98,$AF$98,$AK$98,$AP$98,$AU$98,$AZ$98)-SUM($K$98,$P$98,$U$98,$Z$98,$AE$98,$AJ$98,$AO$98,$AT$98,$AY$98,$BD$98),2)</f>
        <v>0</v>
      </c>
      <c r="D98">
        <f>ROUND(SUM($H$98,$M$98,$R$98,$W$98,$AB$98,$AG$98,$AL$98,$AQ$98,$AV$98,$BA$98),2)</f>
        <v>0</v>
      </c>
      <c r="E98">
        <f>ROUND(SUM($K$98,$P$98,$U$98,$Z$98,$AE$98,$AJ$98,$AO$98,$AT$98,$AY$98,$BD$98),2)</f>
        <v>0</v>
      </c>
      <c r="F98">
        <f>ROUND(MAX(MonthlyBudget-SUM($I$98,$N$98,$S$98,$X$98,$AC$98,$AH$98,$AM$98,$AR$98,$AW$98,$BB$98),0),2)</f>
        <v>0</v>
      </c>
      <c r="G98">
        <f>$K$97</f>
        <v>0</v>
      </c>
      <c r="H98">
        <f>ROUND(IF($G$98&lt;=0,0,$G$98*$G$3/12),2)</f>
        <v>0</v>
      </c>
      <c r="I98">
        <f>ROUND(IF($G$98&lt;=0,0,MIN($G$4,$G$98+$H$98)),2)</f>
        <v>0</v>
      </c>
      <c r="J98">
        <f>ROUND(IF($G$98&lt;=0,0,MIN(MAX(0,$G$98+$H$98-$I$98),$F$98)),2)</f>
        <v>0</v>
      </c>
      <c r="K98">
        <f>ROUND(MAX(0,$G$98+$H$98-$I$98-$J$98),2)</f>
        <v>0</v>
      </c>
      <c r="L98">
        <f>$P$97</f>
        <v>0</v>
      </c>
      <c r="M98">
        <f>ROUND(IF($L$98&lt;=0,0,$L$98*$L$3/12),2)</f>
        <v>0</v>
      </c>
      <c r="N98">
        <f>ROUND(IF($L$98&lt;=0,0,MIN($L$4,$L$98+$M$98)),2)</f>
        <v>0</v>
      </c>
      <c r="O98">
        <f>ROUND(IF($L$98&lt;=0,0,MIN(MAX(0,$L$98+$M$98-$N$98),MAX(0,$F$98-$J$98))),2)</f>
        <v>0</v>
      </c>
      <c r="P98">
        <f>ROUND(MAX(0,$L$98+$M$98-$N$98-$O$98),2)</f>
        <v>0</v>
      </c>
      <c r="Q98">
        <f>$U$97</f>
        <v>0</v>
      </c>
      <c r="R98">
        <f>ROUND(IF($Q$98&lt;=0,0,$Q$98*$Q$3/12),2)</f>
        <v>0</v>
      </c>
      <c r="S98">
        <f>ROUND(IF($Q$98&lt;=0,0,MIN($Q$4,$Q$98+$R$98)),2)</f>
        <v>0</v>
      </c>
      <c r="T98">
        <f>ROUND(IF($Q$98&lt;=0,0,MIN(MAX(0,$Q$98+$R$98-$S$98),MAX(0,$F$98-$J$98-$O$98))),2)</f>
        <v>0</v>
      </c>
      <c r="U98">
        <f>ROUND(MAX(0,$Q$98+$R$98-$S$98-$T$98),2)</f>
        <v>0</v>
      </c>
      <c r="V98">
        <f>$Z$97</f>
        <v>0</v>
      </c>
      <c r="W98">
        <f>ROUND(IF($V$98&lt;=0,0,$V$98*$V$3/12),2)</f>
        <v>0</v>
      </c>
      <c r="X98">
        <f>ROUND(IF($V$98&lt;=0,0,MIN($V$4,$V$98+$W$98)),2)</f>
        <v>0</v>
      </c>
      <c r="Y98">
        <f>ROUND(IF($V$98&lt;=0,0,MIN(MAX(0,$V$98+$W$98-$X$98),MAX(0,$F$98-$J$98-$O$98-$T$98))),2)</f>
        <v>0</v>
      </c>
      <c r="Z98">
        <f>ROUND(MAX(0,$V$98+$W$98-$X$98-$Y$98),2)</f>
        <v>0</v>
      </c>
      <c r="AA98">
        <f>$AE$97</f>
        <v>0</v>
      </c>
      <c r="AB98">
        <f>ROUND(IF($AA$98&lt;=0,0,$AA$98*$AA$3/12),2)</f>
        <v>0</v>
      </c>
      <c r="AC98">
        <f>ROUND(IF($AA$98&lt;=0,0,MIN($AA$4,$AA$98+$AB$98)),2)</f>
        <v>0</v>
      </c>
      <c r="AD98">
        <f>ROUND(IF($AA$98&lt;=0,0,MIN(MAX(0,$AA$98+$AB$98-$AC$98),MAX(0,$F$98-$J$98-$O$98-$T$98-$Y$98))),2)</f>
        <v>0</v>
      </c>
      <c r="AE98">
        <f>ROUND(MAX(0,$AA$98+$AB$98-$AC$98-$AD$98),2)</f>
        <v>0</v>
      </c>
      <c r="AF98">
        <f>$AJ$97</f>
        <v>0</v>
      </c>
      <c r="AG98">
        <f>ROUND(IF($AF$98&lt;=0,0,$AF$98*$AF$3/12),2)</f>
        <v>0</v>
      </c>
      <c r="AH98">
        <f>ROUND(IF($AF$98&lt;=0,0,MIN($AF$4,$AF$98+$AG$98)),2)</f>
        <v>0</v>
      </c>
      <c r="AI98">
        <f>ROUND(IF($AF$98&lt;=0,0,MIN(MAX(0,$AF$98+$AG$98-$AH$98),MAX(0,$F$98-$J$98-$O$98-$T$98-$Y$98-$AD$98))),2)</f>
        <v>0</v>
      </c>
      <c r="AJ98">
        <f>ROUND(MAX(0,$AF$98+$AG$98-$AH$98-$AI$98),2)</f>
        <v>0</v>
      </c>
      <c r="AK98">
        <f>$AO$97</f>
        <v>0</v>
      </c>
      <c r="AL98">
        <f>ROUND(IF($AK$98&lt;=0,0,$AK$98*$AK$3/12),2)</f>
        <v>0</v>
      </c>
      <c r="AM98">
        <f>ROUND(IF($AK$98&lt;=0,0,MIN($AK$4,$AK$98+$AL$98)),2)</f>
        <v>0</v>
      </c>
      <c r="AN98">
        <f>ROUND(IF($AK$98&lt;=0,0,MIN(MAX(0,$AK$98+$AL$98-$AM$98),MAX(0,$F$98-$J$98-$O$98-$T$98-$Y$98-$AD$98-$AI$98))),2)</f>
        <v>0</v>
      </c>
      <c r="AO98">
        <f>ROUND(MAX(0,$AK$98+$AL$98-$AM$98-$AN$98),2)</f>
        <v>0</v>
      </c>
      <c r="AP98">
        <f>$AT$97</f>
        <v>0</v>
      </c>
      <c r="AQ98">
        <f>ROUND(IF($AP$98&lt;=0,0,$AP$98*$AP$3/12),2)</f>
        <v>0</v>
      </c>
      <c r="AR98">
        <f>ROUND(IF($AP$98&lt;=0,0,MIN($AP$4,$AP$98+$AQ$98)),2)</f>
        <v>0</v>
      </c>
      <c r="AS98">
        <f>ROUND(IF($AP$98&lt;=0,0,MIN(MAX(0,$AP$98+$AQ$98-$AR$98),MAX(0,$F$98-$J$98-$O$98-$T$98-$Y$98-$AD$98-$AI$98-$AN$98))),2)</f>
        <v>0</v>
      </c>
      <c r="AT98">
        <f>ROUND(MAX(0,$AP$98+$AQ$98-$AR$98-$AS$98),2)</f>
        <v>0</v>
      </c>
      <c r="AU98">
        <f>$AY$97</f>
        <v>0</v>
      </c>
      <c r="AV98">
        <f>ROUND(IF($AU$98&lt;=0,0,$AU$98*$AU$3/12),2)</f>
        <v>0</v>
      </c>
      <c r="AW98">
        <f>ROUND(IF($AU$98&lt;=0,0,MIN($AU$4,$AU$98+$AV$98)),2)</f>
        <v>0</v>
      </c>
      <c r="AX98">
        <f>ROUND(IF($AU$98&lt;=0,0,MIN(MAX(0,$AU$98+$AV$98-$AW$98),MAX(0,$F$98-$J$98-$O$98-$T$98-$Y$98-$AD$98-$AI$98-$AN$98-$AS$98))),2)</f>
        <v>0</v>
      </c>
      <c r="AY98">
        <f>ROUND(MAX(0,$AU$98+$AV$98-$AW$98-$AX$98),2)</f>
        <v>0</v>
      </c>
      <c r="AZ98">
        <f>$BD$97</f>
        <v>0</v>
      </c>
      <c r="BA98">
        <f>ROUND(IF($AZ$98&lt;=0,0,$AZ$98*$AZ$3/12),2)</f>
        <v>0</v>
      </c>
      <c r="BB98">
        <f>ROUND(IF($AZ$98&lt;=0,0,MIN($AZ$4,$AZ$98+$BA$98)),2)</f>
        <v>0</v>
      </c>
      <c r="BC98">
        <f>ROUND(IF($AZ$98&lt;=0,0,MIN(MAX(0,$AZ$98+$BA$98-$BB$98),MAX(0,$F$98-$J$98-$O$98-$T$98-$Y$98-$AD$98-$AI$98-$AN$98-$AS$98-$AX$98))),2)</f>
        <v>0</v>
      </c>
      <c r="BD98">
        <f>ROUND(MAX(0,$AZ$98+$BA$98-$BB$98-$BC$98),2)</f>
        <v>0</v>
      </c>
    </row>
    <row r="99" spans="1:56">
      <c r="A99">
        <f>ROW()-7</f>
        <v>92</v>
      </c>
      <c r="B99">
        <f>EDATE(StartDate,A99-1)</f>
        <v>0</v>
      </c>
      <c r="C99">
        <f>ROUND(SUM($G$99,$L$99,$Q$99,$V$99,$AA$99,$AF$99,$AK$99,$AP$99,$AU$99,$AZ$99)-SUM($K$99,$P$99,$U$99,$Z$99,$AE$99,$AJ$99,$AO$99,$AT$99,$AY$99,$BD$99),2)</f>
        <v>0</v>
      </c>
      <c r="D99">
        <f>ROUND(SUM($H$99,$M$99,$R$99,$W$99,$AB$99,$AG$99,$AL$99,$AQ$99,$AV$99,$BA$99),2)</f>
        <v>0</v>
      </c>
      <c r="E99">
        <f>ROUND(SUM($K$99,$P$99,$U$99,$Z$99,$AE$99,$AJ$99,$AO$99,$AT$99,$AY$99,$BD$99),2)</f>
        <v>0</v>
      </c>
      <c r="F99">
        <f>ROUND(MAX(MonthlyBudget-SUM($I$99,$N$99,$S$99,$X$99,$AC$99,$AH$99,$AM$99,$AR$99,$AW$99,$BB$99),0),2)</f>
        <v>0</v>
      </c>
      <c r="G99">
        <f>$K$98</f>
        <v>0</v>
      </c>
      <c r="H99">
        <f>ROUND(IF($G$99&lt;=0,0,$G$99*$G$3/12),2)</f>
        <v>0</v>
      </c>
      <c r="I99">
        <f>ROUND(IF($G$99&lt;=0,0,MIN($G$4,$G$99+$H$99)),2)</f>
        <v>0</v>
      </c>
      <c r="J99">
        <f>ROUND(IF($G$99&lt;=0,0,MIN(MAX(0,$G$99+$H$99-$I$99),$F$99)),2)</f>
        <v>0</v>
      </c>
      <c r="K99">
        <f>ROUND(MAX(0,$G$99+$H$99-$I$99-$J$99),2)</f>
        <v>0</v>
      </c>
      <c r="L99">
        <f>$P$98</f>
        <v>0</v>
      </c>
      <c r="M99">
        <f>ROUND(IF($L$99&lt;=0,0,$L$99*$L$3/12),2)</f>
        <v>0</v>
      </c>
      <c r="N99">
        <f>ROUND(IF($L$99&lt;=0,0,MIN($L$4,$L$99+$M$99)),2)</f>
        <v>0</v>
      </c>
      <c r="O99">
        <f>ROUND(IF($L$99&lt;=0,0,MIN(MAX(0,$L$99+$M$99-$N$99),MAX(0,$F$99-$J$99))),2)</f>
        <v>0</v>
      </c>
      <c r="P99">
        <f>ROUND(MAX(0,$L$99+$M$99-$N$99-$O$99),2)</f>
        <v>0</v>
      </c>
      <c r="Q99">
        <f>$U$98</f>
        <v>0</v>
      </c>
      <c r="R99">
        <f>ROUND(IF($Q$99&lt;=0,0,$Q$99*$Q$3/12),2)</f>
        <v>0</v>
      </c>
      <c r="S99">
        <f>ROUND(IF($Q$99&lt;=0,0,MIN($Q$4,$Q$99+$R$99)),2)</f>
        <v>0</v>
      </c>
      <c r="T99">
        <f>ROUND(IF($Q$99&lt;=0,0,MIN(MAX(0,$Q$99+$R$99-$S$99),MAX(0,$F$99-$J$99-$O$99))),2)</f>
        <v>0</v>
      </c>
      <c r="U99">
        <f>ROUND(MAX(0,$Q$99+$R$99-$S$99-$T$99),2)</f>
        <v>0</v>
      </c>
      <c r="V99">
        <f>$Z$98</f>
        <v>0</v>
      </c>
      <c r="W99">
        <f>ROUND(IF($V$99&lt;=0,0,$V$99*$V$3/12),2)</f>
        <v>0</v>
      </c>
      <c r="X99">
        <f>ROUND(IF($V$99&lt;=0,0,MIN($V$4,$V$99+$W$99)),2)</f>
        <v>0</v>
      </c>
      <c r="Y99">
        <f>ROUND(IF($V$99&lt;=0,0,MIN(MAX(0,$V$99+$W$99-$X$99),MAX(0,$F$99-$J$99-$O$99-$T$99))),2)</f>
        <v>0</v>
      </c>
      <c r="Z99">
        <f>ROUND(MAX(0,$V$99+$W$99-$X$99-$Y$99),2)</f>
        <v>0</v>
      </c>
      <c r="AA99">
        <f>$AE$98</f>
        <v>0</v>
      </c>
      <c r="AB99">
        <f>ROUND(IF($AA$99&lt;=0,0,$AA$99*$AA$3/12),2)</f>
        <v>0</v>
      </c>
      <c r="AC99">
        <f>ROUND(IF($AA$99&lt;=0,0,MIN($AA$4,$AA$99+$AB$99)),2)</f>
        <v>0</v>
      </c>
      <c r="AD99">
        <f>ROUND(IF($AA$99&lt;=0,0,MIN(MAX(0,$AA$99+$AB$99-$AC$99),MAX(0,$F$99-$J$99-$O$99-$T$99-$Y$99))),2)</f>
        <v>0</v>
      </c>
      <c r="AE99">
        <f>ROUND(MAX(0,$AA$99+$AB$99-$AC$99-$AD$99),2)</f>
        <v>0</v>
      </c>
      <c r="AF99">
        <f>$AJ$98</f>
        <v>0</v>
      </c>
      <c r="AG99">
        <f>ROUND(IF($AF$99&lt;=0,0,$AF$99*$AF$3/12),2)</f>
        <v>0</v>
      </c>
      <c r="AH99">
        <f>ROUND(IF($AF$99&lt;=0,0,MIN($AF$4,$AF$99+$AG$99)),2)</f>
        <v>0</v>
      </c>
      <c r="AI99">
        <f>ROUND(IF($AF$99&lt;=0,0,MIN(MAX(0,$AF$99+$AG$99-$AH$99),MAX(0,$F$99-$J$99-$O$99-$T$99-$Y$99-$AD$99))),2)</f>
        <v>0</v>
      </c>
      <c r="AJ99">
        <f>ROUND(MAX(0,$AF$99+$AG$99-$AH$99-$AI$99),2)</f>
        <v>0</v>
      </c>
      <c r="AK99">
        <f>$AO$98</f>
        <v>0</v>
      </c>
      <c r="AL99">
        <f>ROUND(IF($AK$99&lt;=0,0,$AK$99*$AK$3/12),2)</f>
        <v>0</v>
      </c>
      <c r="AM99">
        <f>ROUND(IF($AK$99&lt;=0,0,MIN($AK$4,$AK$99+$AL$99)),2)</f>
        <v>0</v>
      </c>
      <c r="AN99">
        <f>ROUND(IF($AK$99&lt;=0,0,MIN(MAX(0,$AK$99+$AL$99-$AM$99),MAX(0,$F$99-$J$99-$O$99-$T$99-$Y$99-$AD$99-$AI$99))),2)</f>
        <v>0</v>
      </c>
      <c r="AO99">
        <f>ROUND(MAX(0,$AK$99+$AL$99-$AM$99-$AN$99),2)</f>
        <v>0</v>
      </c>
      <c r="AP99">
        <f>$AT$98</f>
        <v>0</v>
      </c>
      <c r="AQ99">
        <f>ROUND(IF($AP$99&lt;=0,0,$AP$99*$AP$3/12),2)</f>
        <v>0</v>
      </c>
      <c r="AR99">
        <f>ROUND(IF($AP$99&lt;=0,0,MIN($AP$4,$AP$99+$AQ$99)),2)</f>
        <v>0</v>
      </c>
      <c r="AS99">
        <f>ROUND(IF($AP$99&lt;=0,0,MIN(MAX(0,$AP$99+$AQ$99-$AR$99),MAX(0,$F$99-$J$99-$O$99-$T$99-$Y$99-$AD$99-$AI$99-$AN$99))),2)</f>
        <v>0</v>
      </c>
      <c r="AT99">
        <f>ROUND(MAX(0,$AP$99+$AQ$99-$AR$99-$AS$99),2)</f>
        <v>0</v>
      </c>
      <c r="AU99">
        <f>$AY$98</f>
        <v>0</v>
      </c>
      <c r="AV99">
        <f>ROUND(IF($AU$99&lt;=0,0,$AU$99*$AU$3/12),2)</f>
        <v>0</v>
      </c>
      <c r="AW99">
        <f>ROUND(IF($AU$99&lt;=0,0,MIN($AU$4,$AU$99+$AV$99)),2)</f>
        <v>0</v>
      </c>
      <c r="AX99">
        <f>ROUND(IF($AU$99&lt;=0,0,MIN(MAX(0,$AU$99+$AV$99-$AW$99),MAX(0,$F$99-$J$99-$O$99-$T$99-$Y$99-$AD$99-$AI$99-$AN$99-$AS$99))),2)</f>
        <v>0</v>
      </c>
      <c r="AY99">
        <f>ROUND(MAX(0,$AU$99+$AV$99-$AW$99-$AX$99),2)</f>
        <v>0</v>
      </c>
      <c r="AZ99">
        <f>$BD$98</f>
        <v>0</v>
      </c>
      <c r="BA99">
        <f>ROUND(IF($AZ$99&lt;=0,0,$AZ$99*$AZ$3/12),2)</f>
        <v>0</v>
      </c>
      <c r="BB99">
        <f>ROUND(IF($AZ$99&lt;=0,0,MIN($AZ$4,$AZ$99+$BA$99)),2)</f>
        <v>0</v>
      </c>
      <c r="BC99">
        <f>ROUND(IF($AZ$99&lt;=0,0,MIN(MAX(0,$AZ$99+$BA$99-$BB$99),MAX(0,$F$99-$J$99-$O$99-$T$99-$Y$99-$AD$99-$AI$99-$AN$99-$AS$99-$AX$99))),2)</f>
        <v>0</v>
      </c>
      <c r="BD99">
        <f>ROUND(MAX(0,$AZ$99+$BA$99-$BB$99-$BC$99),2)</f>
        <v>0</v>
      </c>
    </row>
    <row r="100" spans="1:56">
      <c r="A100">
        <f>ROW()-7</f>
        <v>93</v>
      </c>
      <c r="B100">
        <f>EDATE(StartDate,A100-1)</f>
        <v>0</v>
      </c>
      <c r="C100">
        <f>ROUND(SUM($G$100,$L$100,$Q$100,$V$100,$AA$100,$AF$100,$AK$100,$AP$100,$AU$100,$AZ$100)-SUM($K$100,$P$100,$U$100,$Z$100,$AE$100,$AJ$100,$AO$100,$AT$100,$AY$100,$BD$100),2)</f>
        <v>0</v>
      </c>
      <c r="D100">
        <f>ROUND(SUM($H$100,$M$100,$R$100,$W$100,$AB$100,$AG$100,$AL$100,$AQ$100,$AV$100,$BA$100),2)</f>
        <v>0</v>
      </c>
      <c r="E100">
        <f>ROUND(SUM($K$100,$P$100,$U$100,$Z$100,$AE$100,$AJ$100,$AO$100,$AT$100,$AY$100,$BD$100),2)</f>
        <v>0</v>
      </c>
      <c r="F100">
        <f>ROUND(MAX(MonthlyBudget-SUM($I$100,$N$100,$S$100,$X$100,$AC$100,$AH$100,$AM$100,$AR$100,$AW$100,$BB$100),0),2)</f>
        <v>0</v>
      </c>
      <c r="G100">
        <f>$K$99</f>
        <v>0</v>
      </c>
      <c r="H100">
        <f>ROUND(IF($G$100&lt;=0,0,$G$100*$G$3/12),2)</f>
        <v>0</v>
      </c>
      <c r="I100">
        <f>ROUND(IF($G$100&lt;=0,0,MIN($G$4,$G$100+$H$100)),2)</f>
        <v>0</v>
      </c>
      <c r="J100">
        <f>ROUND(IF($G$100&lt;=0,0,MIN(MAX(0,$G$100+$H$100-$I$100),$F$100)),2)</f>
        <v>0</v>
      </c>
      <c r="K100">
        <f>ROUND(MAX(0,$G$100+$H$100-$I$100-$J$100),2)</f>
        <v>0</v>
      </c>
      <c r="L100">
        <f>$P$99</f>
        <v>0</v>
      </c>
      <c r="M100">
        <f>ROUND(IF($L$100&lt;=0,0,$L$100*$L$3/12),2)</f>
        <v>0</v>
      </c>
      <c r="N100">
        <f>ROUND(IF($L$100&lt;=0,0,MIN($L$4,$L$100+$M$100)),2)</f>
        <v>0</v>
      </c>
      <c r="O100">
        <f>ROUND(IF($L$100&lt;=0,0,MIN(MAX(0,$L$100+$M$100-$N$100),MAX(0,$F$100-$J$100))),2)</f>
        <v>0</v>
      </c>
      <c r="P100">
        <f>ROUND(MAX(0,$L$100+$M$100-$N$100-$O$100),2)</f>
        <v>0</v>
      </c>
      <c r="Q100">
        <f>$U$99</f>
        <v>0</v>
      </c>
      <c r="R100">
        <f>ROUND(IF($Q$100&lt;=0,0,$Q$100*$Q$3/12),2)</f>
        <v>0</v>
      </c>
      <c r="S100">
        <f>ROUND(IF($Q$100&lt;=0,0,MIN($Q$4,$Q$100+$R$100)),2)</f>
        <v>0</v>
      </c>
      <c r="T100">
        <f>ROUND(IF($Q$100&lt;=0,0,MIN(MAX(0,$Q$100+$R$100-$S$100),MAX(0,$F$100-$J$100-$O$100))),2)</f>
        <v>0</v>
      </c>
      <c r="U100">
        <f>ROUND(MAX(0,$Q$100+$R$100-$S$100-$T$100),2)</f>
        <v>0</v>
      </c>
      <c r="V100">
        <f>$Z$99</f>
        <v>0</v>
      </c>
      <c r="W100">
        <f>ROUND(IF($V$100&lt;=0,0,$V$100*$V$3/12),2)</f>
        <v>0</v>
      </c>
      <c r="X100">
        <f>ROUND(IF($V$100&lt;=0,0,MIN($V$4,$V$100+$W$100)),2)</f>
        <v>0</v>
      </c>
      <c r="Y100">
        <f>ROUND(IF($V$100&lt;=0,0,MIN(MAX(0,$V$100+$W$100-$X$100),MAX(0,$F$100-$J$100-$O$100-$T$100))),2)</f>
        <v>0</v>
      </c>
      <c r="Z100">
        <f>ROUND(MAX(0,$V$100+$W$100-$X$100-$Y$100),2)</f>
        <v>0</v>
      </c>
      <c r="AA100">
        <f>$AE$99</f>
        <v>0</v>
      </c>
      <c r="AB100">
        <f>ROUND(IF($AA$100&lt;=0,0,$AA$100*$AA$3/12),2)</f>
        <v>0</v>
      </c>
      <c r="AC100">
        <f>ROUND(IF($AA$100&lt;=0,0,MIN($AA$4,$AA$100+$AB$100)),2)</f>
        <v>0</v>
      </c>
      <c r="AD100">
        <f>ROUND(IF($AA$100&lt;=0,0,MIN(MAX(0,$AA$100+$AB$100-$AC$100),MAX(0,$F$100-$J$100-$O$100-$T$100-$Y$100))),2)</f>
        <v>0</v>
      </c>
      <c r="AE100">
        <f>ROUND(MAX(0,$AA$100+$AB$100-$AC$100-$AD$100),2)</f>
        <v>0</v>
      </c>
      <c r="AF100">
        <f>$AJ$99</f>
        <v>0</v>
      </c>
      <c r="AG100">
        <f>ROUND(IF($AF$100&lt;=0,0,$AF$100*$AF$3/12),2)</f>
        <v>0</v>
      </c>
      <c r="AH100">
        <f>ROUND(IF($AF$100&lt;=0,0,MIN($AF$4,$AF$100+$AG$100)),2)</f>
        <v>0</v>
      </c>
      <c r="AI100">
        <f>ROUND(IF($AF$100&lt;=0,0,MIN(MAX(0,$AF$100+$AG$100-$AH$100),MAX(0,$F$100-$J$100-$O$100-$T$100-$Y$100-$AD$100))),2)</f>
        <v>0</v>
      </c>
      <c r="AJ100">
        <f>ROUND(MAX(0,$AF$100+$AG$100-$AH$100-$AI$100),2)</f>
        <v>0</v>
      </c>
      <c r="AK100">
        <f>$AO$99</f>
        <v>0</v>
      </c>
      <c r="AL100">
        <f>ROUND(IF($AK$100&lt;=0,0,$AK$100*$AK$3/12),2)</f>
        <v>0</v>
      </c>
      <c r="AM100">
        <f>ROUND(IF($AK$100&lt;=0,0,MIN($AK$4,$AK$100+$AL$100)),2)</f>
        <v>0</v>
      </c>
      <c r="AN100">
        <f>ROUND(IF($AK$100&lt;=0,0,MIN(MAX(0,$AK$100+$AL$100-$AM$100),MAX(0,$F$100-$J$100-$O$100-$T$100-$Y$100-$AD$100-$AI$100))),2)</f>
        <v>0</v>
      </c>
      <c r="AO100">
        <f>ROUND(MAX(0,$AK$100+$AL$100-$AM$100-$AN$100),2)</f>
        <v>0</v>
      </c>
      <c r="AP100">
        <f>$AT$99</f>
        <v>0</v>
      </c>
      <c r="AQ100">
        <f>ROUND(IF($AP$100&lt;=0,0,$AP$100*$AP$3/12),2)</f>
        <v>0</v>
      </c>
      <c r="AR100">
        <f>ROUND(IF($AP$100&lt;=0,0,MIN($AP$4,$AP$100+$AQ$100)),2)</f>
        <v>0</v>
      </c>
      <c r="AS100">
        <f>ROUND(IF($AP$100&lt;=0,0,MIN(MAX(0,$AP$100+$AQ$100-$AR$100),MAX(0,$F$100-$J$100-$O$100-$T$100-$Y$100-$AD$100-$AI$100-$AN$100))),2)</f>
        <v>0</v>
      </c>
      <c r="AT100">
        <f>ROUND(MAX(0,$AP$100+$AQ$100-$AR$100-$AS$100),2)</f>
        <v>0</v>
      </c>
      <c r="AU100">
        <f>$AY$99</f>
        <v>0</v>
      </c>
      <c r="AV100">
        <f>ROUND(IF($AU$100&lt;=0,0,$AU$100*$AU$3/12),2)</f>
        <v>0</v>
      </c>
      <c r="AW100">
        <f>ROUND(IF($AU$100&lt;=0,0,MIN($AU$4,$AU$100+$AV$100)),2)</f>
        <v>0</v>
      </c>
      <c r="AX100">
        <f>ROUND(IF($AU$100&lt;=0,0,MIN(MAX(0,$AU$100+$AV$100-$AW$100),MAX(0,$F$100-$J$100-$O$100-$T$100-$Y$100-$AD$100-$AI$100-$AN$100-$AS$100))),2)</f>
        <v>0</v>
      </c>
      <c r="AY100">
        <f>ROUND(MAX(0,$AU$100+$AV$100-$AW$100-$AX$100),2)</f>
        <v>0</v>
      </c>
      <c r="AZ100">
        <f>$BD$99</f>
        <v>0</v>
      </c>
      <c r="BA100">
        <f>ROUND(IF($AZ$100&lt;=0,0,$AZ$100*$AZ$3/12),2)</f>
        <v>0</v>
      </c>
      <c r="BB100">
        <f>ROUND(IF($AZ$100&lt;=0,0,MIN($AZ$4,$AZ$100+$BA$100)),2)</f>
        <v>0</v>
      </c>
      <c r="BC100">
        <f>ROUND(IF($AZ$100&lt;=0,0,MIN(MAX(0,$AZ$100+$BA$100-$BB$100),MAX(0,$F$100-$J$100-$O$100-$T$100-$Y$100-$AD$100-$AI$100-$AN$100-$AS$100-$AX$100))),2)</f>
        <v>0</v>
      </c>
      <c r="BD100">
        <f>ROUND(MAX(0,$AZ$100+$BA$100-$BB$100-$BC$100),2)</f>
        <v>0</v>
      </c>
    </row>
    <row r="101" spans="1:56">
      <c r="A101">
        <f>ROW()-7</f>
        <v>94</v>
      </c>
      <c r="B101">
        <f>EDATE(StartDate,A101-1)</f>
        <v>0</v>
      </c>
      <c r="C101">
        <f>ROUND(SUM($G$101,$L$101,$Q$101,$V$101,$AA$101,$AF$101,$AK$101,$AP$101,$AU$101,$AZ$101)-SUM($K$101,$P$101,$U$101,$Z$101,$AE$101,$AJ$101,$AO$101,$AT$101,$AY$101,$BD$101),2)</f>
        <v>0</v>
      </c>
      <c r="D101">
        <f>ROUND(SUM($H$101,$M$101,$R$101,$W$101,$AB$101,$AG$101,$AL$101,$AQ$101,$AV$101,$BA$101),2)</f>
        <v>0</v>
      </c>
      <c r="E101">
        <f>ROUND(SUM($K$101,$P$101,$U$101,$Z$101,$AE$101,$AJ$101,$AO$101,$AT$101,$AY$101,$BD$101),2)</f>
        <v>0</v>
      </c>
      <c r="F101">
        <f>ROUND(MAX(MonthlyBudget-SUM($I$101,$N$101,$S$101,$X$101,$AC$101,$AH$101,$AM$101,$AR$101,$AW$101,$BB$101),0),2)</f>
        <v>0</v>
      </c>
      <c r="G101">
        <f>$K$100</f>
        <v>0</v>
      </c>
      <c r="H101">
        <f>ROUND(IF($G$101&lt;=0,0,$G$101*$G$3/12),2)</f>
        <v>0</v>
      </c>
      <c r="I101">
        <f>ROUND(IF($G$101&lt;=0,0,MIN($G$4,$G$101+$H$101)),2)</f>
        <v>0</v>
      </c>
      <c r="J101">
        <f>ROUND(IF($G$101&lt;=0,0,MIN(MAX(0,$G$101+$H$101-$I$101),$F$101)),2)</f>
        <v>0</v>
      </c>
      <c r="K101">
        <f>ROUND(MAX(0,$G$101+$H$101-$I$101-$J$101),2)</f>
        <v>0</v>
      </c>
      <c r="L101">
        <f>$P$100</f>
        <v>0</v>
      </c>
      <c r="M101">
        <f>ROUND(IF($L$101&lt;=0,0,$L$101*$L$3/12),2)</f>
        <v>0</v>
      </c>
      <c r="N101">
        <f>ROUND(IF($L$101&lt;=0,0,MIN($L$4,$L$101+$M$101)),2)</f>
        <v>0</v>
      </c>
      <c r="O101">
        <f>ROUND(IF($L$101&lt;=0,0,MIN(MAX(0,$L$101+$M$101-$N$101),MAX(0,$F$101-$J$101))),2)</f>
        <v>0</v>
      </c>
      <c r="P101">
        <f>ROUND(MAX(0,$L$101+$M$101-$N$101-$O$101),2)</f>
        <v>0</v>
      </c>
      <c r="Q101">
        <f>$U$100</f>
        <v>0</v>
      </c>
      <c r="R101">
        <f>ROUND(IF($Q$101&lt;=0,0,$Q$101*$Q$3/12),2)</f>
        <v>0</v>
      </c>
      <c r="S101">
        <f>ROUND(IF($Q$101&lt;=0,0,MIN($Q$4,$Q$101+$R$101)),2)</f>
        <v>0</v>
      </c>
      <c r="T101">
        <f>ROUND(IF($Q$101&lt;=0,0,MIN(MAX(0,$Q$101+$R$101-$S$101),MAX(0,$F$101-$J$101-$O$101))),2)</f>
        <v>0</v>
      </c>
      <c r="U101">
        <f>ROUND(MAX(0,$Q$101+$R$101-$S$101-$T$101),2)</f>
        <v>0</v>
      </c>
      <c r="V101">
        <f>$Z$100</f>
        <v>0</v>
      </c>
      <c r="W101">
        <f>ROUND(IF($V$101&lt;=0,0,$V$101*$V$3/12),2)</f>
        <v>0</v>
      </c>
      <c r="X101">
        <f>ROUND(IF($V$101&lt;=0,0,MIN($V$4,$V$101+$W$101)),2)</f>
        <v>0</v>
      </c>
      <c r="Y101">
        <f>ROUND(IF($V$101&lt;=0,0,MIN(MAX(0,$V$101+$W$101-$X$101),MAX(0,$F$101-$J$101-$O$101-$T$101))),2)</f>
        <v>0</v>
      </c>
      <c r="Z101">
        <f>ROUND(MAX(0,$V$101+$W$101-$X$101-$Y$101),2)</f>
        <v>0</v>
      </c>
      <c r="AA101">
        <f>$AE$100</f>
        <v>0</v>
      </c>
      <c r="AB101">
        <f>ROUND(IF($AA$101&lt;=0,0,$AA$101*$AA$3/12),2)</f>
        <v>0</v>
      </c>
      <c r="AC101">
        <f>ROUND(IF($AA$101&lt;=0,0,MIN($AA$4,$AA$101+$AB$101)),2)</f>
        <v>0</v>
      </c>
      <c r="AD101">
        <f>ROUND(IF($AA$101&lt;=0,0,MIN(MAX(0,$AA$101+$AB$101-$AC$101),MAX(0,$F$101-$J$101-$O$101-$T$101-$Y$101))),2)</f>
        <v>0</v>
      </c>
      <c r="AE101">
        <f>ROUND(MAX(0,$AA$101+$AB$101-$AC$101-$AD$101),2)</f>
        <v>0</v>
      </c>
      <c r="AF101">
        <f>$AJ$100</f>
        <v>0</v>
      </c>
      <c r="AG101">
        <f>ROUND(IF($AF$101&lt;=0,0,$AF$101*$AF$3/12),2)</f>
        <v>0</v>
      </c>
      <c r="AH101">
        <f>ROUND(IF($AF$101&lt;=0,0,MIN($AF$4,$AF$101+$AG$101)),2)</f>
        <v>0</v>
      </c>
      <c r="AI101">
        <f>ROUND(IF($AF$101&lt;=0,0,MIN(MAX(0,$AF$101+$AG$101-$AH$101),MAX(0,$F$101-$J$101-$O$101-$T$101-$Y$101-$AD$101))),2)</f>
        <v>0</v>
      </c>
      <c r="AJ101">
        <f>ROUND(MAX(0,$AF$101+$AG$101-$AH$101-$AI$101),2)</f>
        <v>0</v>
      </c>
      <c r="AK101">
        <f>$AO$100</f>
        <v>0</v>
      </c>
      <c r="AL101">
        <f>ROUND(IF($AK$101&lt;=0,0,$AK$101*$AK$3/12),2)</f>
        <v>0</v>
      </c>
      <c r="AM101">
        <f>ROUND(IF($AK$101&lt;=0,0,MIN($AK$4,$AK$101+$AL$101)),2)</f>
        <v>0</v>
      </c>
      <c r="AN101">
        <f>ROUND(IF($AK$101&lt;=0,0,MIN(MAX(0,$AK$101+$AL$101-$AM$101),MAX(0,$F$101-$J$101-$O$101-$T$101-$Y$101-$AD$101-$AI$101))),2)</f>
        <v>0</v>
      </c>
      <c r="AO101">
        <f>ROUND(MAX(0,$AK$101+$AL$101-$AM$101-$AN$101),2)</f>
        <v>0</v>
      </c>
      <c r="AP101">
        <f>$AT$100</f>
        <v>0</v>
      </c>
      <c r="AQ101">
        <f>ROUND(IF($AP$101&lt;=0,0,$AP$101*$AP$3/12),2)</f>
        <v>0</v>
      </c>
      <c r="AR101">
        <f>ROUND(IF($AP$101&lt;=0,0,MIN($AP$4,$AP$101+$AQ$101)),2)</f>
        <v>0</v>
      </c>
      <c r="AS101">
        <f>ROUND(IF($AP$101&lt;=0,0,MIN(MAX(0,$AP$101+$AQ$101-$AR$101),MAX(0,$F$101-$J$101-$O$101-$T$101-$Y$101-$AD$101-$AI$101-$AN$101))),2)</f>
        <v>0</v>
      </c>
      <c r="AT101">
        <f>ROUND(MAX(0,$AP$101+$AQ$101-$AR$101-$AS$101),2)</f>
        <v>0</v>
      </c>
      <c r="AU101">
        <f>$AY$100</f>
        <v>0</v>
      </c>
      <c r="AV101">
        <f>ROUND(IF($AU$101&lt;=0,0,$AU$101*$AU$3/12),2)</f>
        <v>0</v>
      </c>
      <c r="AW101">
        <f>ROUND(IF($AU$101&lt;=0,0,MIN($AU$4,$AU$101+$AV$101)),2)</f>
        <v>0</v>
      </c>
      <c r="AX101">
        <f>ROUND(IF($AU$101&lt;=0,0,MIN(MAX(0,$AU$101+$AV$101-$AW$101),MAX(0,$F$101-$J$101-$O$101-$T$101-$Y$101-$AD$101-$AI$101-$AN$101-$AS$101))),2)</f>
        <v>0</v>
      </c>
      <c r="AY101">
        <f>ROUND(MAX(0,$AU$101+$AV$101-$AW$101-$AX$101),2)</f>
        <v>0</v>
      </c>
      <c r="AZ101">
        <f>$BD$100</f>
        <v>0</v>
      </c>
      <c r="BA101">
        <f>ROUND(IF($AZ$101&lt;=0,0,$AZ$101*$AZ$3/12),2)</f>
        <v>0</v>
      </c>
      <c r="BB101">
        <f>ROUND(IF($AZ$101&lt;=0,0,MIN($AZ$4,$AZ$101+$BA$101)),2)</f>
        <v>0</v>
      </c>
      <c r="BC101">
        <f>ROUND(IF($AZ$101&lt;=0,0,MIN(MAX(0,$AZ$101+$BA$101-$BB$101),MAX(0,$F$101-$J$101-$O$101-$T$101-$Y$101-$AD$101-$AI$101-$AN$101-$AS$101-$AX$101))),2)</f>
        <v>0</v>
      </c>
      <c r="BD101">
        <f>ROUND(MAX(0,$AZ$101+$BA$101-$BB$101-$BC$101),2)</f>
        <v>0</v>
      </c>
    </row>
    <row r="102" spans="1:56">
      <c r="A102">
        <f>ROW()-7</f>
        <v>95</v>
      </c>
      <c r="B102">
        <f>EDATE(StartDate,A102-1)</f>
        <v>0</v>
      </c>
      <c r="C102">
        <f>ROUND(SUM($G$102,$L$102,$Q$102,$V$102,$AA$102,$AF$102,$AK$102,$AP$102,$AU$102,$AZ$102)-SUM($K$102,$P$102,$U$102,$Z$102,$AE$102,$AJ$102,$AO$102,$AT$102,$AY$102,$BD$102),2)</f>
        <v>0</v>
      </c>
      <c r="D102">
        <f>ROUND(SUM($H$102,$M$102,$R$102,$W$102,$AB$102,$AG$102,$AL$102,$AQ$102,$AV$102,$BA$102),2)</f>
        <v>0</v>
      </c>
      <c r="E102">
        <f>ROUND(SUM($K$102,$P$102,$U$102,$Z$102,$AE$102,$AJ$102,$AO$102,$AT$102,$AY$102,$BD$102),2)</f>
        <v>0</v>
      </c>
      <c r="F102">
        <f>ROUND(MAX(MonthlyBudget-SUM($I$102,$N$102,$S$102,$X$102,$AC$102,$AH$102,$AM$102,$AR$102,$AW$102,$BB$102),0),2)</f>
        <v>0</v>
      </c>
      <c r="G102">
        <f>$K$101</f>
        <v>0</v>
      </c>
      <c r="H102">
        <f>ROUND(IF($G$102&lt;=0,0,$G$102*$G$3/12),2)</f>
        <v>0</v>
      </c>
      <c r="I102">
        <f>ROUND(IF($G$102&lt;=0,0,MIN($G$4,$G$102+$H$102)),2)</f>
        <v>0</v>
      </c>
      <c r="J102">
        <f>ROUND(IF($G$102&lt;=0,0,MIN(MAX(0,$G$102+$H$102-$I$102),$F$102)),2)</f>
        <v>0</v>
      </c>
      <c r="K102">
        <f>ROUND(MAX(0,$G$102+$H$102-$I$102-$J$102),2)</f>
        <v>0</v>
      </c>
      <c r="L102">
        <f>$P$101</f>
        <v>0</v>
      </c>
      <c r="M102">
        <f>ROUND(IF($L$102&lt;=0,0,$L$102*$L$3/12),2)</f>
        <v>0</v>
      </c>
      <c r="N102">
        <f>ROUND(IF($L$102&lt;=0,0,MIN($L$4,$L$102+$M$102)),2)</f>
        <v>0</v>
      </c>
      <c r="O102">
        <f>ROUND(IF($L$102&lt;=0,0,MIN(MAX(0,$L$102+$M$102-$N$102),MAX(0,$F$102-$J$102))),2)</f>
        <v>0</v>
      </c>
      <c r="P102">
        <f>ROUND(MAX(0,$L$102+$M$102-$N$102-$O$102),2)</f>
        <v>0</v>
      </c>
      <c r="Q102">
        <f>$U$101</f>
        <v>0</v>
      </c>
      <c r="R102">
        <f>ROUND(IF($Q$102&lt;=0,0,$Q$102*$Q$3/12),2)</f>
        <v>0</v>
      </c>
      <c r="S102">
        <f>ROUND(IF($Q$102&lt;=0,0,MIN($Q$4,$Q$102+$R$102)),2)</f>
        <v>0</v>
      </c>
      <c r="T102">
        <f>ROUND(IF($Q$102&lt;=0,0,MIN(MAX(0,$Q$102+$R$102-$S$102),MAX(0,$F$102-$J$102-$O$102))),2)</f>
        <v>0</v>
      </c>
      <c r="U102">
        <f>ROUND(MAX(0,$Q$102+$R$102-$S$102-$T$102),2)</f>
        <v>0</v>
      </c>
      <c r="V102">
        <f>$Z$101</f>
        <v>0</v>
      </c>
      <c r="W102">
        <f>ROUND(IF($V$102&lt;=0,0,$V$102*$V$3/12),2)</f>
        <v>0</v>
      </c>
      <c r="X102">
        <f>ROUND(IF($V$102&lt;=0,0,MIN($V$4,$V$102+$W$102)),2)</f>
        <v>0</v>
      </c>
      <c r="Y102">
        <f>ROUND(IF($V$102&lt;=0,0,MIN(MAX(0,$V$102+$W$102-$X$102),MAX(0,$F$102-$J$102-$O$102-$T$102))),2)</f>
        <v>0</v>
      </c>
      <c r="Z102">
        <f>ROUND(MAX(0,$V$102+$W$102-$X$102-$Y$102),2)</f>
        <v>0</v>
      </c>
      <c r="AA102">
        <f>$AE$101</f>
        <v>0</v>
      </c>
      <c r="AB102">
        <f>ROUND(IF($AA$102&lt;=0,0,$AA$102*$AA$3/12),2)</f>
        <v>0</v>
      </c>
      <c r="AC102">
        <f>ROUND(IF($AA$102&lt;=0,0,MIN($AA$4,$AA$102+$AB$102)),2)</f>
        <v>0</v>
      </c>
      <c r="AD102">
        <f>ROUND(IF($AA$102&lt;=0,0,MIN(MAX(0,$AA$102+$AB$102-$AC$102),MAX(0,$F$102-$J$102-$O$102-$T$102-$Y$102))),2)</f>
        <v>0</v>
      </c>
      <c r="AE102">
        <f>ROUND(MAX(0,$AA$102+$AB$102-$AC$102-$AD$102),2)</f>
        <v>0</v>
      </c>
      <c r="AF102">
        <f>$AJ$101</f>
        <v>0</v>
      </c>
      <c r="AG102">
        <f>ROUND(IF($AF$102&lt;=0,0,$AF$102*$AF$3/12),2)</f>
        <v>0</v>
      </c>
      <c r="AH102">
        <f>ROUND(IF($AF$102&lt;=0,0,MIN($AF$4,$AF$102+$AG$102)),2)</f>
        <v>0</v>
      </c>
      <c r="AI102">
        <f>ROUND(IF($AF$102&lt;=0,0,MIN(MAX(0,$AF$102+$AG$102-$AH$102),MAX(0,$F$102-$J$102-$O$102-$T$102-$Y$102-$AD$102))),2)</f>
        <v>0</v>
      </c>
      <c r="AJ102">
        <f>ROUND(MAX(0,$AF$102+$AG$102-$AH$102-$AI$102),2)</f>
        <v>0</v>
      </c>
      <c r="AK102">
        <f>$AO$101</f>
        <v>0</v>
      </c>
      <c r="AL102">
        <f>ROUND(IF($AK$102&lt;=0,0,$AK$102*$AK$3/12),2)</f>
        <v>0</v>
      </c>
      <c r="AM102">
        <f>ROUND(IF($AK$102&lt;=0,0,MIN($AK$4,$AK$102+$AL$102)),2)</f>
        <v>0</v>
      </c>
      <c r="AN102">
        <f>ROUND(IF($AK$102&lt;=0,0,MIN(MAX(0,$AK$102+$AL$102-$AM$102),MAX(0,$F$102-$J$102-$O$102-$T$102-$Y$102-$AD$102-$AI$102))),2)</f>
        <v>0</v>
      </c>
      <c r="AO102">
        <f>ROUND(MAX(0,$AK$102+$AL$102-$AM$102-$AN$102),2)</f>
        <v>0</v>
      </c>
      <c r="AP102">
        <f>$AT$101</f>
        <v>0</v>
      </c>
      <c r="AQ102">
        <f>ROUND(IF($AP$102&lt;=0,0,$AP$102*$AP$3/12),2)</f>
        <v>0</v>
      </c>
      <c r="AR102">
        <f>ROUND(IF($AP$102&lt;=0,0,MIN($AP$4,$AP$102+$AQ$102)),2)</f>
        <v>0</v>
      </c>
      <c r="AS102">
        <f>ROUND(IF($AP$102&lt;=0,0,MIN(MAX(0,$AP$102+$AQ$102-$AR$102),MAX(0,$F$102-$J$102-$O$102-$T$102-$Y$102-$AD$102-$AI$102-$AN$102))),2)</f>
        <v>0</v>
      </c>
      <c r="AT102">
        <f>ROUND(MAX(0,$AP$102+$AQ$102-$AR$102-$AS$102),2)</f>
        <v>0</v>
      </c>
      <c r="AU102">
        <f>$AY$101</f>
        <v>0</v>
      </c>
      <c r="AV102">
        <f>ROUND(IF($AU$102&lt;=0,0,$AU$102*$AU$3/12),2)</f>
        <v>0</v>
      </c>
      <c r="AW102">
        <f>ROUND(IF($AU$102&lt;=0,0,MIN($AU$4,$AU$102+$AV$102)),2)</f>
        <v>0</v>
      </c>
      <c r="AX102">
        <f>ROUND(IF($AU$102&lt;=0,0,MIN(MAX(0,$AU$102+$AV$102-$AW$102),MAX(0,$F$102-$J$102-$O$102-$T$102-$Y$102-$AD$102-$AI$102-$AN$102-$AS$102))),2)</f>
        <v>0</v>
      </c>
      <c r="AY102">
        <f>ROUND(MAX(0,$AU$102+$AV$102-$AW$102-$AX$102),2)</f>
        <v>0</v>
      </c>
      <c r="AZ102">
        <f>$BD$101</f>
        <v>0</v>
      </c>
      <c r="BA102">
        <f>ROUND(IF($AZ$102&lt;=0,0,$AZ$102*$AZ$3/12),2)</f>
        <v>0</v>
      </c>
      <c r="BB102">
        <f>ROUND(IF($AZ$102&lt;=0,0,MIN($AZ$4,$AZ$102+$BA$102)),2)</f>
        <v>0</v>
      </c>
      <c r="BC102">
        <f>ROUND(IF($AZ$102&lt;=0,0,MIN(MAX(0,$AZ$102+$BA$102-$BB$102),MAX(0,$F$102-$J$102-$O$102-$T$102-$Y$102-$AD$102-$AI$102-$AN$102-$AS$102-$AX$102))),2)</f>
        <v>0</v>
      </c>
      <c r="BD102">
        <f>ROUND(MAX(0,$AZ$102+$BA$102-$BB$102-$BC$102),2)</f>
        <v>0</v>
      </c>
    </row>
    <row r="103" spans="1:56">
      <c r="A103">
        <f>ROW()-7</f>
        <v>96</v>
      </c>
      <c r="B103">
        <f>EDATE(StartDate,A103-1)</f>
        <v>0</v>
      </c>
      <c r="C103">
        <f>ROUND(SUM($G$103,$L$103,$Q$103,$V$103,$AA$103,$AF$103,$AK$103,$AP$103,$AU$103,$AZ$103)-SUM($K$103,$P$103,$U$103,$Z$103,$AE$103,$AJ$103,$AO$103,$AT$103,$AY$103,$BD$103),2)</f>
        <v>0</v>
      </c>
      <c r="D103">
        <f>ROUND(SUM($H$103,$M$103,$R$103,$W$103,$AB$103,$AG$103,$AL$103,$AQ$103,$AV$103,$BA$103),2)</f>
        <v>0</v>
      </c>
      <c r="E103">
        <f>ROUND(SUM($K$103,$P$103,$U$103,$Z$103,$AE$103,$AJ$103,$AO$103,$AT$103,$AY$103,$BD$103),2)</f>
        <v>0</v>
      </c>
      <c r="F103">
        <f>ROUND(MAX(MonthlyBudget-SUM($I$103,$N$103,$S$103,$X$103,$AC$103,$AH$103,$AM$103,$AR$103,$AW$103,$BB$103),0),2)</f>
        <v>0</v>
      </c>
      <c r="G103">
        <f>$K$102</f>
        <v>0</v>
      </c>
      <c r="H103">
        <f>ROUND(IF($G$103&lt;=0,0,$G$103*$G$3/12),2)</f>
        <v>0</v>
      </c>
      <c r="I103">
        <f>ROUND(IF($G$103&lt;=0,0,MIN($G$4,$G$103+$H$103)),2)</f>
        <v>0</v>
      </c>
      <c r="J103">
        <f>ROUND(IF($G$103&lt;=0,0,MIN(MAX(0,$G$103+$H$103-$I$103),$F$103)),2)</f>
        <v>0</v>
      </c>
      <c r="K103">
        <f>ROUND(MAX(0,$G$103+$H$103-$I$103-$J$103),2)</f>
        <v>0</v>
      </c>
      <c r="L103">
        <f>$P$102</f>
        <v>0</v>
      </c>
      <c r="M103">
        <f>ROUND(IF($L$103&lt;=0,0,$L$103*$L$3/12),2)</f>
        <v>0</v>
      </c>
      <c r="N103">
        <f>ROUND(IF($L$103&lt;=0,0,MIN($L$4,$L$103+$M$103)),2)</f>
        <v>0</v>
      </c>
      <c r="O103">
        <f>ROUND(IF($L$103&lt;=0,0,MIN(MAX(0,$L$103+$M$103-$N$103),MAX(0,$F$103-$J$103))),2)</f>
        <v>0</v>
      </c>
      <c r="P103">
        <f>ROUND(MAX(0,$L$103+$M$103-$N$103-$O$103),2)</f>
        <v>0</v>
      </c>
      <c r="Q103">
        <f>$U$102</f>
        <v>0</v>
      </c>
      <c r="R103">
        <f>ROUND(IF($Q$103&lt;=0,0,$Q$103*$Q$3/12),2)</f>
        <v>0</v>
      </c>
      <c r="S103">
        <f>ROUND(IF($Q$103&lt;=0,0,MIN($Q$4,$Q$103+$R$103)),2)</f>
        <v>0</v>
      </c>
      <c r="T103">
        <f>ROUND(IF($Q$103&lt;=0,0,MIN(MAX(0,$Q$103+$R$103-$S$103),MAX(0,$F$103-$J$103-$O$103))),2)</f>
        <v>0</v>
      </c>
      <c r="U103">
        <f>ROUND(MAX(0,$Q$103+$R$103-$S$103-$T$103),2)</f>
        <v>0</v>
      </c>
      <c r="V103">
        <f>$Z$102</f>
        <v>0</v>
      </c>
      <c r="W103">
        <f>ROUND(IF($V$103&lt;=0,0,$V$103*$V$3/12),2)</f>
        <v>0</v>
      </c>
      <c r="X103">
        <f>ROUND(IF($V$103&lt;=0,0,MIN($V$4,$V$103+$W$103)),2)</f>
        <v>0</v>
      </c>
      <c r="Y103">
        <f>ROUND(IF($V$103&lt;=0,0,MIN(MAX(0,$V$103+$W$103-$X$103),MAX(0,$F$103-$J$103-$O$103-$T$103))),2)</f>
        <v>0</v>
      </c>
      <c r="Z103">
        <f>ROUND(MAX(0,$V$103+$W$103-$X$103-$Y$103),2)</f>
        <v>0</v>
      </c>
      <c r="AA103">
        <f>$AE$102</f>
        <v>0</v>
      </c>
      <c r="AB103">
        <f>ROUND(IF($AA$103&lt;=0,0,$AA$103*$AA$3/12),2)</f>
        <v>0</v>
      </c>
      <c r="AC103">
        <f>ROUND(IF($AA$103&lt;=0,0,MIN($AA$4,$AA$103+$AB$103)),2)</f>
        <v>0</v>
      </c>
      <c r="AD103">
        <f>ROUND(IF($AA$103&lt;=0,0,MIN(MAX(0,$AA$103+$AB$103-$AC$103),MAX(0,$F$103-$J$103-$O$103-$T$103-$Y$103))),2)</f>
        <v>0</v>
      </c>
      <c r="AE103">
        <f>ROUND(MAX(0,$AA$103+$AB$103-$AC$103-$AD$103),2)</f>
        <v>0</v>
      </c>
      <c r="AF103">
        <f>$AJ$102</f>
        <v>0</v>
      </c>
      <c r="AG103">
        <f>ROUND(IF($AF$103&lt;=0,0,$AF$103*$AF$3/12),2)</f>
        <v>0</v>
      </c>
      <c r="AH103">
        <f>ROUND(IF($AF$103&lt;=0,0,MIN($AF$4,$AF$103+$AG$103)),2)</f>
        <v>0</v>
      </c>
      <c r="AI103">
        <f>ROUND(IF($AF$103&lt;=0,0,MIN(MAX(0,$AF$103+$AG$103-$AH$103),MAX(0,$F$103-$J$103-$O$103-$T$103-$Y$103-$AD$103))),2)</f>
        <v>0</v>
      </c>
      <c r="AJ103">
        <f>ROUND(MAX(0,$AF$103+$AG$103-$AH$103-$AI$103),2)</f>
        <v>0</v>
      </c>
      <c r="AK103">
        <f>$AO$102</f>
        <v>0</v>
      </c>
      <c r="AL103">
        <f>ROUND(IF($AK$103&lt;=0,0,$AK$103*$AK$3/12),2)</f>
        <v>0</v>
      </c>
      <c r="AM103">
        <f>ROUND(IF($AK$103&lt;=0,0,MIN($AK$4,$AK$103+$AL$103)),2)</f>
        <v>0</v>
      </c>
      <c r="AN103">
        <f>ROUND(IF($AK$103&lt;=0,0,MIN(MAX(0,$AK$103+$AL$103-$AM$103),MAX(0,$F$103-$J$103-$O$103-$T$103-$Y$103-$AD$103-$AI$103))),2)</f>
        <v>0</v>
      </c>
      <c r="AO103">
        <f>ROUND(MAX(0,$AK$103+$AL$103-$AM$103-$AN$103),2)</f>
        <v>0</v>
      </c>
      <c r="AP103">
        <f>$AT$102</f>
        <v>0</v>
      </c>
      <c r="AQ103">
        <f>ROUND(IF($AP$103&lt;=0,0,$AP$103*$AP$3/12),2)</f>
        <v>0</v>
      </c>
      <c r="AR103">
        <f>ROUND(IF($AP$103&lt;=0,0,MIN($AP$4,$AP$103+$AQ$103)),2)</f>
        <v>0</v>
      </c>
      <c r="AS103">
        <f>ROUND(IF($AP$103&lt;=0,0,MIN(MAX(0,$AP$103+$AQ$103-$AR$103),MAX(0,$F$103-$J$103-$O$103-$T$103-$Y$103-$AD$103-$AI$103-$AN$103))),2)</f>
        <v>0</v>
      </c>
      <c r="AT103">
        <f>ROUND(MAX(0,$AP$103+$AQ$103-$AR$103-$AS$103),2)</f>
        <v>0</v>
      </c>
      <c r="AU103">
        <f>$AY$102</f>
        <v>0</v>
      </c>
      <c r="AV103">
        <f>ROUND(IF($AU$103&lt;=0,0,$AU$103*$AU$3/12),2)</f>
        <v>0</v>
      </c>
      <c r="AW103">
        <f>ROUND(IF($AU$103&lt;=0,0,MIN($AU$4,$AU$103+$AV$103)),2)</f>
        <v>0</v>
      </c>
      <c r="AX103">
        <f>ROUND(IF($AU$103&lt;=0,0,MIN(MAX(0,$AU$103+$AV$103-$AW$103),MAX(0,$F$103-$J$103-$O$103-$T$103-$Y$103-$AD$103-$AI$103-$AN$103-$AS$103))),2)</f>
        <v>0</v>
      </c>
      <c r="AY103">
        <f>ROUND(MAX(0,$AU$103+$AV$103-$AW$103-$AX$103),2)</f>
        <v>0</v>
      </c>
      <c r="AZ103">
        <f>$BD$102</f>
        <v>0</v>
      </c>
      <c r="BA103">
        <f>ROUND(IF($AZ$103&lt;=0,0,$AZ$103*$AZ$3/12),2)</f>
        <v>0</v>
      </c>
      <c r="BB103">
        <f>ROUND(IF($AZ$103&lt;=0,0,MIN($AZ$4,$AZ$103+$BA$103)),2)</f>
        <v>0</v>
      </c>
      <c r="BC103">
        <f>ROUND(IF($AZ$103&lt;=0,0,MIN(MAX(0,$AZ$103+$BA$103-$BB$103),MAX(0,$F$103-$J$103-$O$103-$T$103-$Y$103-$AD$103-$AI$103-$AN$103-$AS$103-$AX$103))),2)</f>
        <v>0</v>
      </c>
      <c r="BD103">
        <f>ROUND(MAX(0,$AZ$103+$BA$103-$BB$103-$BC$103),2)</f>
        <v>0</v>
      </c>
    </row>
    <row r="104" spans="1:56">
      <c r="A104">
        <f>ROW()-7</f>
        <v>97</v>
      </c>
      <c r="B104">
        <f>EDATE(StartDate,A104-1)</f>
        <v>0</v>
      </c>
      <c r="C104">
        <f>ROUND(SUM($G$104,$L$104,$Q$104,$V$104,$AA$104,$AF$104,$AK$104,$AP$104,$AU$104,$AZ$104)-SUM($K$104,$P$104,$U$104,$Z$104,$AE$104,$AJ$104,$AO$104,$AT$104,$AY$104,$BD$104),2)</f>
        <v>0</v>
      </c>
      <c r="D104">
        <f>ROUND(SUM($H$104,$M$104,$R$104,$W$104,$AB$104,$AG$104,$AL$104,$AQ$104,$AV$104,$BA$104),2)</f>
        <v>0</v>
      </c>
      <c r="E104">
        <f>ROUND(SUM($K$104,$P$104,$U$104,$Z$104,$AE$104,$AJ$104,$AO$104,$AT$104,$AY$104,$BD$104),2)</f>
        <v>0</v>
      </c>
      <c r="F104">
        <f>ROUND(MAX(MonthlyBudget-SUM($I$104,$N$104,$S$104,$X$104,$AC$104,$AH$104,$AM$104,$AR$104,$AW$104,$BB$104),0),2)</f>
        <v>0</v>
      </c>
      <c r="G104">
        <f>$K$103</f>
        <v>0</v>
      </c>
      <c r="H104">
        <f>ROUND(IF($G$104&lt;=0,0,$G$104*$G$3/12),2)</f>
        <v>0</v>
      </c>
      <c r="I104">
        <f>ROUND(IF($G$104&lt;=0,0,MIN($G$4,$G$104+$H$104)),2)</f>
        <v>0</v>
      </c>
      <c r="J104">
        <f>ROUND(IF($G$104&lt;=0,0,MIN(MAX(0,$G$104+$H$104-$I$104),$F$104)),2)</f>
        <v>0</v>
      </c>
      <c r="K104">
        <f>ROUND(MAX(0,$G$104+$H$104-$I$104-$J$104),2)</f>
        <v>0</v>
      </c>
      <c r="L104">
        <f>$P$103</f>
        <v>0</v>
      </c>
      <c r="M104">
        <f>ROUND(IF($L$104&lt;=0,0,$L$104*$L$3/12),2)</f>
        <v>0</v>
      </c>
      <c r="N104">
        <f>ROUND(IF($L$104&lt;=0,0,MIN($L$4,$L$104+$M$104)),2)</f>
        <v>0</v>
      </c>
      <c r="O104">
        <f>ROUND(IF($L$104&lt;=0,0,MIN(MAX(0,$L$104+$M$104-$N$104),MAX(0,$F$104-$J$104))),2)</f>
        <v>0</v>
      </c>
      <c r="P104">
        <f>ROUND(MAX(0,$L$104+$M$104-$N$104-$O$104),2)</f>
        <v>0</v>
      </c>
      <c r="Q104">
        <f>$U$103</f>
        <v>0</v>
      </c>
      <c r="R104">
        <f>ROUND(IF($Q$104&lt;=0,0,$Q$104*$Q$3/12),2)</f>
        <v>0</v>
      </c>
      <c r="S104">
        <f>ROUND(IF($Q$104&lt;=0,0,MIN($Q$4,$Q$104+$R$104)),2)</f>
        <v>0</v>
      </c>
      <c r="T104">
        <f>ROUND(IF($Q$104&lt;=0,0,MIN(MAX(0,$Q$104+$R$104-$S$104),MAX(0,$F$104-$J$104-$O$104))),2)</f>
        <v>0</v>
      </c>
      <c r="U104">
        <f>ROUND(MAX(0,$Q$104+$R$104-$S$104-$T$104),2)</f>
        <v>0</v>
      </c>
      <c r="V104">
        <f>$Z$103</f>
        <v>0</v>
      </c>
      <c r="W104">
        <f>ROUND(IF($V$104&lt;=0,0,$V$104*$V$3/12),2)</f>
        <v>0</v>
      </c>
      <c r="X104">
        <f>ROUND(IF($V$104&lt;=0,0,MIN($V$4,$V$104+$W$104)),2)</f>
        <v>0</v>
      </c>
      <c r="Y104">
        <f>ROUND(IF($V$104&lt;=0,0,MIN(MAX(0,$V$104+$W$104-$X$104),MAX(0,$F$104-$J$104-$O$104-$T$104))),2)</f>
        <v>0</v>
      </c>
      <c r="Z104">
        <f>ROUND(MAX(0,$V$104+$W$104-$X$104-$Y$104),2)</f>
        <v>0</v>
      </c>
      <c r="AA104">
        <f>$AE$103</f>
        <v>0</v>
      </c>
      <c r="AB104">
        <f>ROUND(IF($AA$104&lt;=0,0,$AA$104*$AA$3/12),2)</f>
        <v>0</v>
      </c>
      <c r="AC104">
        <f>ROUND(IF($AA$104&lt;=0,0,MIN($AA$4,$AA$104+$AB$104)),2)</f>
        <v>0</v>
      </c>
      <c r="AD104">
        <f>ROUND(IF($AA$104&lt;=0,0,MIN(MAX(0,$AA$104+$AB$104-$AC$104),MAX(0,$F$104-$J$104-$O$104-$T$104-$Y$104))),2)</f>
        <v>0</v>
      </c>
      <c r="AE104">
        <f>ROUND(MAX(0,$AA$104+$AB$104-$AC$104-$AD$104),2)</f>
        <v>0</v>
      </c>
      <c r="AF104">
        <f>$AJ$103</f>
        <v>0</v>
      </c>
      <c r="AG104">
        <f>ROUND(IF($AF$104&lt;=0,0,$AF$104*$AF$3/12),2)</f>
        <v>0</v>
      </c>
      <c r="AH104">
        <f>ROUND(IF($AF$104&lt;=0,0,MIN($AF$4,$AF$104+$AG$104)),2)</f>
        <v>0</v>
      </c>
      <c r="AI104">
        <f>ROUND(IF($AF$104&lt;=0,0,MIN(MAX(0,$AF$104+$AG$104-$AH$104),MAX(0,$F$104-$J$104-$O$104-$T$104-$Y$104-$AD$104))),2)</f>
        <v>0</v>
      </c>
      <c r="AJ104">
        <f>ROUND(MAX(0,$AF$104+$AG$104-$AH$104-$AI$104),2)</f>
        <v>0</v>
      </c>
      <c r="AK104">
        <f>$AO$103</f>
        <v>0</v>
      </c>
      <c r="AL104">
        <f>ROUND(IF($AK$104&lt;=0,0,$AK$104*$AK$3/12),2)</f>
        <v>0</v>
      </c>
      <c r="AM104">
        <f>ROUND(IF($AK$104&lt;=0,0,MIN($AK$4,$AK$104+$AL$104)),2)</f>
        <v>0</v>
      </c>
      <c r="AN104">
        <f>ROUND(IF($AK$104&lt;=0,0,MIN(MAX(0,$AK$104+$AL$104-$AM$104),MAX(0,$F$104-$J$104-$O$104-$T$104-$Y$104-$AD$104-$AI$104))),2)</f>
        <v>0</v>
      </c>
      <c r="AO104">
        <f>ROUND(MAX(0,$AK$104+$AL$104-$AM$104-$AN$104),2)</f>
        <v>0</v>
      </c>
      <c r="AP104">
        <f>$AT$103</f>
        <v>0</v>
      </c>
      <c r="AQ104">
        <f>ROUND(IF($AP$104&lt;=0,0,$AP$104*$AP$3/12),2)</f>
        <v>0</v>
      </c>
      <c r="AR104">
        <f>ROUND(IF($AP$104&lt;=0,0,MIN($AP$4,$AP$104+$AQ$104)),2)</f>
        <v>0</v>
      </c>
      <c r="AS104">
        <f>ROUND(IF($AP$104&lt;=0,0,MIN(MAX(0,$AP$104+$AQ$104-$AR$104),MAX(0,$F$104-$J$104-$O$104-$T$104-$Y$104-$AD$104-$AI$104-$AN$104))),2)</f>
        <v>0</v>
      </c>
      <c r="AT104">
        <f>ROUND(MAX(0,$AP$104+$AQ$104-$AR$104-$AS$104),2)</f>
        <v>0</v>
      </c>
      <c r="AU104">
        <f>$AY$103</f>
        <v>0</v>
      </c>
      <c r="AV104">
        <f>ROUND(IF($AU$104&lt;=0,0,$AU$104*$AU$3/12),2)</f>
        <v>0</v>
      </c>
      <c r="AW104">
        <f>ROUND(IF($AU$104&lt;=0,0,MIN($AU$4,$AU$104+$AV$104)),2)</f>
        <v>0</v>
      </c>
      <c r="AX104">
        <f>ROUND(IF($AU$104&lt;=0,0,MIN(MAX(0,$AU$104+$AV$104-$AW$104),MAX(0,$F$104-$J$104-$O$104-$T$104-$Y$104-$AD$104-$AI$104-$AN$104-$AS$104))),2)</f>
        <v>0</v>
      </c>
      <c r="AY104">
        <f>ROUND(MAX(0,$AU$104+$AV$104-$AW$104-$AX$104),2)</f>
        <v>0</v>
      </c>
      <c r="AZ104">
        <f>$BD$103</f>
        <v>0</v>
      </c>
      <c r="BA104">
        <f>ROUND(IF($AZ$104&lt;=0,0,$AZ$104*$AZ$3/12),2)</f>
        <v>0</v>
      </c>
      <c r="BB104">
        <f>ROUND(IF($AZ$104&lt;=0,0,MIN($AZ$4,$AZ$104+$BA$104)),2)</f>
        <v>0</v>
      </c>
      <c r="BC104">
        <f>ROUND(IF($AZ$104&lt;=0,0,MIN(MAX(0,$AZ$104+$BA$104-$BB$104),MAX(0,$F$104-$J$104-$O$104-$T$104-$Y$104-$AD$104-$AI$104-$AN$104-$AS$104-$AX$104))),2)</f>
        <v>0</v>
      </c>
      <c r="BD104">
        <f>ROUND(MAX(0,$AZ$104+$BA$104-$BB$104-$BC$104),2)</f>
        <v>0</v>
      </c>
    </row>
    <row r="105" spans="1:56">
      <c r="A105">
        <f>ROW()-7</f>
        <v>98</v>
      </c>
      <c r="B105">
        <f>EDATE(StartDate,A105-1)</f>
        <v>0</v>
      </c>
      <c r="C105">
        <f>ROUND(SUM($G$105,$L$105,$Q$105,$V$105,$AA$105,$AF$105,$AK$105,$AP$105,$AU$105,$AZ$105)-SUM($K$105,$P$105,$U$105,$Z$105,$AE$105,$AJ$105,$AO$105,$AT$105,$AY$105,$BD$105),2)</f>
        <v>0</v>
      </c>
      <c r="D105">
        <f>ROUND(SUM($H$105,$M$105,$R$105,$W$105,$AB$105,$AG$105,$AL$105,$AQ$105,$AV$105,$BA$105),2)</f>
        <v>0</v>
      </c>
      <c r="E105">
        <f>ROUND(SUM($K$105,$P$105,$U$105,$Z$105,$AE$105,$AJ$105,$AO$105,$AT$105,$AY$105,$BD$105),2)</f>
        <v>0</v>
      </c>
      <c r="F105">
        <f>ROUND(MAX(MonthlyBudget-SUM($I$105,$N$105,$S$105,$X$105,$AC$105,$AH$105,$AM$105,$AR$105,$AW$105,$BB$105),0),2)</f>
        <v>0</v>
      </c>
      <c r="G105">
        <f>$K$104</f>
        <v>0</v>
      </c>
      <c r="H105">
        <f>ROUND(IF($G$105&lt;=0,0,$G$105*$G$3/12),2)</f>
        <v>0</v>
      </c>
      <c r="I105">
        <f>ROUND(IF($G$105&lt;=0,0,MIN($G$4,$G$105+$H$105)),2)</f>
        <v>0</v>
      </c>
      <c r="J105">
        <f>ROUND(IF($G$105&lt;=0,0,MIN(MAX(0,$G$105+$H$105-$I$105),$F$105)),2)</f>
        <v>0</v>
      </c>
      <c r="K105">
        <f>ROUND(MAX(0,$G$105+$H$105-$I$105-$J$105),2)</f>
        <v>0</v>
      </c>
      <c r="L105">
        <f>$P$104</f>
        <v>0</v>
      </c>
      <c r="M105">
        <f>ROUND(IF($L$105&lt;=0,0,$L$105*$L$3/12),2)</f>
        <v>0</v>
      </c>
      <c r="N105">
        <f>ROUND(IF($L$105&lt;=0,0,MIN($L$4,$L$105+$M$105)),2)</f>
        <v>0</v>
      </c>
      <c r="O105">
        <f>ROUND(IF($L$105&lt;=0,0,MIN(MAX(0,$L$105+$M$105-$N$105),MAX(0,$F$105-$J$105))),2)</f>
        <v>0</v>
      </c>
      <c r="P105">
        <f>ROUND(MAX(0,$L$105+$M$105-$N$105-$O$105),2)</f>
        <v>0</v>
      </c>
      <c r="Q105">
        <f>$U$104</f>
        <v>0</v>
      </c>
      <c r="R105">
        <f>ROUND(IF($Q$105&lt;=0,0,$Q$105*$Q$3/12),2)</f>
        <v>0</v>
      </c>
      <c r="S105">
        <f>ROUND(IF($Q$105&lt;=0,0,MIN($Q$4,$Q$105+$R$105)),2)</f>
        <v>0</v>
      </c>
      <c r="T105">
        <f>ROUND(IF($Q$105&lt;=0,0,MIN(MAX(0,$Q$105+$R$105-$S$105),MAX(0,$F$105-$J$105-$O$105))),2)</f>
        <v>0</v>
      </c>
      <c r="U105">
        <f>ROUND(MAX(0,$Q$105+$R$105-$S$105-$T$105),2)</f>
        <v>0</v>
      </c>
      <c r="V105">
        <f>$Z$104</f>
        <v>0</v>
      </c>
      <c r="W105">
        <f>ROUND(IF($V$105&lt;=0,0,$V$105*$V$3/12),2)</f>
        <v>0</v>
      </c>
      <c r="X105">
        <f>ROUND(IF($V$105&lt;=0,0,MIN($V$4,$V$105+$W$105)),2)</f>
        <v>0</v>
      </c>
      <c r="Y105">
        <f>ROUND(IF($V$105&lt;=0,0,MIN(MAX(0,$V$105+$W$105-$X$105),MAX(0,$F$105-$J$105-$O$105-$T$105))),2)</f>
        <v>0</v>
      </c>
      <c r="Z105">
        <f>ROUND(MAX(0,$V$105+$W$105-$X$105-$Y$105),2)</f>
        <v>0</v>
      </c>
      <c r="AA105">
        <f>$AE$104</f>
        <v>0</v>
      </c>
      <c r="AB105">
        <f>ROUND(IF($AA$105&lt;=0,0,$AA$105*$AA$3/12),2)</f>
        <v>0</v>
      </c>
      <c r="AC105">
        <f>ROUND(IF($AA$105&lt;=0,0,MIN($AA$4,$AA$105+$AB$105)),2)</f>
        <v>0</v>
      </c>
      <c r="AD105">
        <f>ROUND(IF($AA$105&lt;=0,0,MIN(MAX(0,$AA$105+$AB$105-$AC$105),MAX(0,$F$105-$J$105-$O$105-$T$105-$Y$105))),2)</f>
        <v>0</v>
      </c>
      <c r="AE105">
        <f>ROUND(MAX(0,$AA$105+$AB$105-$AC$105-$AD$105),2)</f>
        <v>0</v>
      </c>
      <c r="AF105">
        <f>$AJ$104</f>
        <v>0</v>
      </c>
      <c r="AG105">
        <f>ROUND(IF($AF$105&lt;=0,0,$AF$105*$AF$3/12),2)</f>
        <v>0</v>
      </c>
      <c r="AH105">
        <f>ROUND(IF($AF$105&lt;=0,0,MIN($AF$4,$AF$105+$AG$105)),2)</f>
        <v>0</v>
      </c>
      <c r="AI105">
        <f>ROUND(IF($AF$105&lt;=0,0,MIN(MAX(0,$AF$105+$AG$105-$AH$105),MAX(0,$F$105-$J$105-$O$105-$T$105-$Y$105-$AD$105))),2)</f>
        <v>0</v>
      </c>
      <c r="AJ105">
        <f>ROUND(MAX(0,$AF$105+$AG$105-$AH$105-$AI$105),2)</f>
        <v>0</v>
      </c>
      <c r="AK105">
        <f>$AO$104</f>
        <v>0</v>
      </c>
      <c r="AL105">
        <f>ROUND(IF($AK$105&lt;=0,0,$AK$105*$AK$3/12),2)</f>
        <v>0</v>
      </c>
      <c r="AM105">
        <f>ROUND(IF($AK$105&lt;=0,0,MIN($AK$4,$AK$105+$AL$105)),2)</f>
        <v>0</v>
      </c>
      <c r="AN105">
        <f>ROUND(IF($AK$105&lt;=0,0,MIN(MAX(0,$AK$105+$AL$105-$AM$105),MAX(0,$F$105-$J$105-$O$105-$T$105-$Y$105-$AD$105-$AI$105))),2)</f>
        <v>0</v>
      </c>
      <c r="AO105">
        <f>ROUND(MAX(0,$AK$105+$AL$105-$AM$105-$AN$105),2)</f>
        <v>0</v>
      </c>
      <c r="AP105">
        <f>$AT$104</f>
        <v>0</v>
      </c>
      <c r="AQ105">
        <f>ROUND(IF($AP$105&lt;=0,0,$AP$105*$AP$3/12),2)</f>
        <v>0</v>
      </c>
      <c r="AR105">
        <f>ROUND(IF($AP$105&lt;=0,0,MIN($AP$4,$AP$105+$AQ$105)),2)</f>
        <v>0</v>
      </c>
      <c r="AS105">
        <f>ROUND(IF($AP$105&lt;=0,0,MIN(MAX(0,$AP$105+$AQ$105-$AR$105),MAX(0,$F$105-$J$105-$O$105-$T$105-$Y$105-$AD$105-$AI$105-$AN$105))),2)</f>
        <v>0</v>
      </c>
      <c r="AT105">
        <f>ROUND(MAX(0,$AP$105+$AQ$105-$AR$105-$AS$105),2)</f>
        <v>0</v>
      </c>
      <c r="AU105">
        <f>$AY$104</f>
        <v>0</v>
      </c>
      <c r="AV105">
        <f>ROUND(IF($AU$105&lt;=0,0,$AU$105*$AU$3/12),2)</f>
        <v>0</v>
      </c>
      <c r="AW105">
        <f>ROUND(IF($AU$105&lt;=0,0,MIN($AU$4,$AU$105+$AV$105)),2)</f>
        <v>0</v>
      </c>
      <c r="AX105">
        <f>ROUND(IF($AU$105&lt;=0,0,MIN(MAX(0,$AU$105+$AV$105-$AW$105),MAX(0,$F$105-$J$105-$O$105-$T$105-$Y$105-$AD$105-$AI$105-$AN$105-$AS$105))),2)</f>
        <v>0</v>
      </c>
      <c r="AY105">
        <f>ROUND(MAX(0,$AU$105+$AV$105-$AW$105-$AX$105),2)</f>
        <v>0</v>
      </c>
      <c r="AZ105">
        <f>$BD$104</f>
        <v>0</v>
      </c>
      <c r="BA105">
        <f>ROUND(IF($AZ$105&lt;=0,0,$AZ$105*$AZ$3/12),2)</f>
        <v>0</v>
      </c>
      <c r="BB105">
        <f>ROUND(IF($AZ$105&lt;=0,0,MIN($AZ$4,$AZ$105+$BA$105)),2)</f>
        <v>0</v>
      </c>
      <c r="BC105">
        <f>ROUND(IF($AZ$105&lt;=0,0,MIN(MAX(0,$AZ$105+$BA$105-$BB$105),MAX(0,$F$105-$J$105-$O$105-$T$105-$Y$105-$AD$105-$AI$105-$AN$105-$AS$105-$AX$105))),2)</f>
        <v>0</v>
      </c>
      <c r="BD105">
        <f>ROUND(MAX(0,$AZ$105+$BA$105-$BB$105-$BC$105),2)</f>
        <v>0</v>
      </c>
    </row>
    <row r="106" spans="1:56">
      <c r="A106">
        <f>ROW()-7</f>
        <v>99</v>
      </c>
      <c r="B106">
        <f>EDATE(StartDate,A106-1)</f>
        <v>0</v>
      </c>
      <c r="C106">
        <f>ROUND(SUM($G$106,$L$106,$Q$106,$V$106,$AA$106,$AF$106,$AK$106,$AP$106,$AU$106,$AZ$106)-SUM($K$106,$P$106,$U$106,$Z$106,$AE$106,$AJ$106,$AO$106,$AT$106,$AY$106,$BD$106),2)</f>
        <v>0</v>
      </c>
      <c r="D106">
        <f>ROUND(SUM($H$106,$M$106,$R$106,$W$106,$AB$106,$AG$106,$AL$106,$AQ$106,$AV$106,$BA$106),2)</f>
        <v>0</v>
      </c>
      <c r="E106">
        <f>ROUND(SUM($K$106,$P$106,$U$106,$Z$106,$AE$106,$AJ$106,$AO$106,$AT$106,$AY$106,$BD$106),2)</f>
        <v>0</v>
      </c>
      <c r="F106">
        <f>ROUND(MAX(MonthlyBudget-SUM($I$106,$N$106,$S$106,$X$106,$AC$106,$AH$106,$AM$106,$AR$106,$AW$106,$BB$106),0),2)</f>
        <v>0</v>
      </c>
      <c r="G106">
        <f>$K$105</f>
        <v>0</v>
      </c>
      <c r="H106">
        <f>ROUND(IF($G$106&lt;=0,0,$G$106*$G$3/12),2)</f>
        <v>0</v>
      </c>
      <c r="I106">
        <f>ROUND(IF($G$106&lt;=0,0,MIN($G$4,$G$106+$H$106)),2)</f>
        <v>0</v>
      </c>
      <c r="J106">
        <f>ROUND(IF($G$106&lt;=0,0,MIN(MAX(0,$G$106+$H$106-$I$106),$F$106)),2)</f>
        <v>0</v>
      </c>
      <c r="K106">
        <f>ROUND(MAX(0,$G$106+$H$106-$I$106-$J$106),2)</f>
        <v>0</v>
      </c>
      <c r="L106">
        <f>$P$105</f>
        <v>0</v>
      </c>
      <c r="M106">
        <f>ROUND(IF($L$106&lt;=0,0,$L$106*$L$3/12),2)</f>
        <v>0</v>
      </c>
      <c r="N106">
        <f>ROUND(IF($L$106&lt;=0,0,MIN($L$4,$L$106+$M$106)),2)</f>
        <v>0</v>
      </c>
      <c r="O106">
        <f>ROUND(IF($L$106&lt;=0,0,MIN(MAX(0,$L$106+$M$106-$N$106),MAX(0,$F$106-$J$106))),2)</f>
        <v>0</v>
      </c>
      <c r="P106">
        <f>ROUND(MAX(0,$L$106+$M$106-$N$106-$O$106),2)</f>
        <v>0</v>
      </c>
      <c r="Q106">
        <f>$U$105</f>
        <v>0</v>
      </c>
      <c r="R106">
        <f>ROUND(IF($Q$106&lt;=0,0,$Q$106*$Q$3/12),2)</f>
        <v>0</v>
      </c>
      <c r="S106">
        <f>ROUND(IF($Q$106&lt;=0,0,MIN($Q$4,$Q$106+$R$106)),2)</f>
        <v>0</v>
      </c>
      <c r="T106">
        <f>ROUND(IF($Q$106&lt;=0,0,MIN(MAX(0,$Q$106+$R$106-$S$106),MAX(0,$F$106-$J$106-$O$106))),2)</f>
        <v>0</v>
      </c>
      <c r="U106">
        <f>ROUND(MAX(0,$Q$106+$R$106-$S$106-$T$106),2)</f>
        <v>0</v>
      </c>
      <c r="V106">
        <f>$Z$105</f>
        <v>0</v>
      </c>
      <c r="W106">
        <f>ROUND(IF($V$106&lt;=0,0,$V$106*$V$3/12),2)</f>
        <v>0</v>
      </c>
      <c r="X106">
        <f>ROUND(IF($V$106&lt;=0,0,MIN($V$4,$V$106+$W$106)),2)</f>
        <v>0</v>
      </c>
      <c r="Y106">
        <f>ROUND(IF($V$106&lt;=0,0,MIN(MAX(0,$V$106+$W$106-$X$106),MAX(0,$F$106-$J$106-$O$106-$T$106))),2)</f>
        <v>0</v>
      </c>
      <c r="Z106">
        <f>ROUND(MAX(0,$V$106+$W$106-$X$106-$Y$106),2)</f>
        <v>0</v>
      </c>
      <c r="AA106">
        <f>$AE$105</f>
        <v>0</v>
      </c>
      <c r="AB106">
        <f>ROUND(IF($AA$106&lt;=0,0,$AA$106*$AA$3/12),2)</f>
        <v>0</v>
      </c>
      <c r="AC106">
        <f>ROUND(IF($AA$106&lt;=0,0,MIN($AA$4,$AA$106+$AB$106)),2)</f>
        <v>0</v>
      </c>
      <c r="AD106">
        <f>ROUND(IF($AA$106&lt;=0,0,MIN(MAX(0,$AA$106+$AB$106-$AC$106),MAX(0,$F$106-$J$106-$O$106-$T$106-$Y$106))),2)</f>
        <v>0</v>
      </c>
      <c r="AE106">
        <f>ROUND(MAX(0,$AA$106+$AB$106-$AC$106-$AD$106),2)</f>
        <v>0</v>
      </c>
      <c r="AF106">
        <f>$AJ$105</f>
        <v>0</v>
      </c>
      <c r="AG106">
        <f>ROUND(IF($AF$106&lt;=0,0,$AF$106*$AF$3/12),2)</f>
        <v>0</v>
      </c>
      <c r="AH106">
        <f>ROUND(IF($AF$106&lt;=0,0,MIN($AF$4,$AF$106+$AG$106)),2)</f>
        <v>0</v>
      </c>
      <c r="AI106">
        <f>ROUND(IF($AF$106&lt;=0,0,MIN(MAX(0,$AF$106+$AG$106-$AH$106),MAX(0,$F$106-$J$106-$O$106-$T$106-$Y$106-$AD$106))),2)</f>
        <v>0</v>
      </c>
      <c r="AJ106">
        <f>ROUND(MAX(0,$AF$106+$AG$106-$AH$106-$AI$106),2)</f>
        <v>0</v>
      </c>
      <c r="AK106">
        <f>$AO$105</f>
        <v>0</v>
      </c>
      <c r="AL106">
        <f>ROUND(IF($AK$106&lt;=0,0,$AK$106*$AK$3/12),2)</f>
        <v>0</v>
      </c>
      <c r="AM106">
        <f>ROUND(IF($AK$106&lt;=0,0,MIN($AK$4,$AK$106+$AL$106)),2)</f>
        <v>0</v>
      </c>
      <c r="AN106">
        <f>ROUND(IF($AK$106&lt;=0,0,MIN(MAX(0,$AK$106+$AL$106-$AM$106),MAX(0,$F$106-$J$106-$O$106-$T$106-$Y$106-$AD$106-$AI$106))),2)</f>
        <v>0</v>
      </c>
      <c r="AO106">
        <f>ROUND(MAX(0,$AK$106+$AL$106-$AM$106-$AN$106),2)</f>
        <v>0</v>
      </c>
      <c r="AP106">
        <f>$AT$105</f>
        <v>0</v>
      </c>
      <c r="AQ106">
        <f>ROUND(IF($AP$106&lt;=0,0,$AP$106*$AP$3/12),2)</f>
        <v>0</v>
      </c>
      <c r="AR106">
        <f>ROUND(IF($AP$106&lt;=0,0,MIN($AP$4,$AP$106+$AQ$106)),2)</f>
        <v>0</v>
      </c>
      <c r="AS106">
        <f>ROUND(IF($AP$106&lt;=0,0,MIN(MAX(0,$AP$106+$AQ$106-$AR$106),MAX(0,$F$106-$J$106-$O$106-$T$106-$Y$106-$AD$106-$AI$106-$AN$106))),2)</f>
        <v>0</v>
      </c>
      <c r="AT106">
        <f>ROUND(MAX(0,$AP$106+$AQ$106-$AR$106-$AS$106),2)</f>
        <v>0</v>
      </c>
      <c r="AU106">
        <f>$AY$105</f>
        <v>0</v>
      </c>
      <c r="AV106">
        <f>ROUND(IF($AU$106&lt;=0,0,$AU$106*$AU$3/12),2)</f>
        <v>0</v>
      </c>
      <c r="AW106">
        <f>ROUND(IF($AU$106&lt;=0,0,MIN($AU$4,$AU$106+$AV$106)),2)</f>
        <v>0</v>
      </c>
      <c r="AX106">
        <f>ROUND(IF($AU$106&lt;=0,0,MIN(MAX(0,$AU$106+$AV$106-$AW$106),MAX(0,$F$106-$J$106-$O$106-$T$106-$Y$106-$AD$106-$AI$106-$AN$106-$AS$106))),2)</f>
        <v>0</v>
      </c>
      <c r="AY106">
        <f>ROUND(MAX(0,$AU$106+$AV$106-$AW$106-$AX$106),2)</f>
        <v>0</v>
      </c>
      <c r="AZ106">
        <f>$BD$105</f>
        <v>0</v>
      </c>
      <c r="BA106">
        <f>ROUND(IF($AZ$106&lt;=0,0,$AZ$106*$AZ$3/12),2)</f>
        <v>0</v>
      </c>
      <c r="BB106">
        <f>ROUND(IF($AZ$106&lt;=0,0,MIN($AZ$4,$AZ$106+$BA$106)),2)</f>
        <v>0</v>
      </c>
      <c r="BC106">
        <f>ROUND(IF($AZ$106&lt;=0,0,MIN(MAX(0,$AZ$106+$BA$106-$BB$106),MAX(0,$F$106-$J$106-$O$106-$T$106-$Y$106-$AD$106-$AI$106-$AN$106-$AS$106-$AX$106))),2)</f>
        <v>0</v>
      </c>
      <c r="BD106">
        <f>ROUND(MAX(0,$AZ$106+$BA$106-$BB$106-$BC$106),2)</f>
        <v>0</v>
      </c>
    </row>
    <row r="107" spans="1:56">
      <c r="A107">
        <f>ROW()-7</f>
        <v>100</v>
      </c>
      <c r="B107">
        <f>EDATE(StartDate,A107-1)</f>
        <v>0</v>
      </c>
      <c r="C107">
        <f>ROUND(SUM($G$107,$L$107,$Q$107,$V$107,$AA$107,$AF$107,$AK$107,$AP$107,$AU$107,$AZ$107)-SUM($K$107,$P$107,$U$107,$Z$107,$AE$107,$AJ$107,$AO$107,$AT$107,$AY$107,$BD$107),2)</f>
        <v>0</v>
      </c>
      <c r="D107">
        <f>ROUND(SUM($H$107,$M$107,$R$107,$W$107,$AB$107,$AG$107,$AL$107,$AQ$107,$AV$107,$BA$107),2)</f>
        <v>0</v>
      </c>
      <c r="E107">
        <f>ROUND(SUM($K$107,$P$107,$U$107,$Z$107,$AE$107,$AJ$107,$AO$107,$AT$107,$AY$107,$BD$107),2)</f>
        <v>0</v>
      </c>
      <c r="F107">
        <f>ROUND(MAX(MonthlyBudget-SUM($I$107,$N$107,$S$107,$X$107,$AC$107,$AH$107,$AM$107,$AR$107,$AW$107,$BB$107),0),2)</f>
        <v>0</v>
      </c>
      <c r="G107">
        <f>$K$106</f>
        <v>0</v>
      </c>
      <c r="H107">
        <f>ROUND(IF($G$107&lt;=0,0,$G$107*$G$3/12),2)</f>
        <v>0</v>
      </c>
      <c r="I107">
        <f>ROUND(IF($G$107&lt;=0,0,MIN($G$4,$G$107+$H$107)),2)</f>
        <v>0</v>
      </c>
      <c r="J107">
        <f>ROUND(IF($G$107&lt;=0,0,MIN(MAX(0,$G$107+$H$107-$I$107),$F$107)),2)</f>
        <v>0</v>
      </c>
      <c r="K107">
        <f>ROUND(MAX(0,$G$107+$H$107-$I$107-$J$107),2)</f>
        <v>0</v>
      </c>
      <c r="L107">
        <f>$P$106</f>
        <v>0</v>
      </c>
      <c r="M107">
        <f>ROUND(IF($L$107&lt;=0,0,$L$107*$L$3/12),2)</f>
        <v>0</v>
      </c>
      <c r="N107">
        <f>ROUND(IF($L$107&lt;=0,0,MIN($L$4,$L$107+$M$107)),2)</f>
        <v>0</v>
      </c>
      <c r="O107">
        <f>ROUND(IF($L$107&lt;=0,0,MIN(MAX(0,$L$107+$M$107-$N$107),MAX(0,$F$107-$J$107))),2)</f>
        <v>0</v>
      </c>
      <c r="P107">
        <f>ROUND(MAX(0,$L$107+$M$107-$N$107-$O$107),2)</f>
        <v>0</v>
      </c>
      <c r="Q107">
        <f>$U$106</f>
        <v>0</v>
      </c>
      <c r="R107">
        <f>ROUND(IF($Q$107&lt;=0,0,$Q$107*$Q$3/12),2)</f>
        <v>0</v>
      </c>
      <c r="S107">
        <f>ROUND(IF($Q$107&lt;=0,0,MIN($Q$4,$Q$107+$R$107)),2)</f>
        <v>0</v>
      </c>
      <c r="T107">
        <f>ROUND(IF($Q$107&lt;=0,0,MIN(MAX(0,$Q$107+$R$107-$S$107),MAX(0,$F$107-$J$107-$O$107))),2)</f>
        <v>0</v>
      </c>
      <c r="U107">
        <f>ROUND(MAX(0,$Q$107+$R$107-$S$107-$T$107),2)</f>
        <v>0</v>
      </c>
      <c r="V107">
        <f>$Z$106</f>
        <v>0</v>
      </c>
      <c r="W107">
        <f>ROUND(IF($V$107&lt;=0,0,$V$107*$V$3/12),2)</f>
        <v>0</v>
      </c>
      <c r="X107">
        <f>ROUND(IF($V$107&lt;=0,0,MIN($V$4,$V$107+$W$107)),2)</f>
        <v>0</v>
      </c>
      <c r="Y107">
        <f>ROUND(IF($V$107&lt;=0,0,MIN(MAX(0,$V$107+$W$107-$X$107),MAX(0,$F$107-$J$107-$O$107-$T$107))),2)</f>
        <v>0</v>
      </c>
      <c r="Z107">
        <f>ROUND(MAX(0,$V$107+$W$107-$X$107-$Y$107),2)</f>
        <v>0</v>
      </c>
      <c r="AA107">
        <f>$AE$106</f>
        <v>0</v>
      </c>
      <c r="AB107">
        <f>ROUND(IF($AA$107&lt;=0,0,$AA$107*$AA$3/12),2)</f>
        <v>0</v>
      </c>
      <c r="AC107">
        <f>ROUND(IF($AA$107&lt;=0,0,MIN($AA$4,$AA$107+$AB$107)),2)</f>
        <v>0</v>
      </c>
      <c r="AD107">
        <f>ROUND(IF($AA$107&lt;=0,0,MIN(MAX(0,$AA$107+$AB$107-$AC$107),MAX(0,$F$107-$J$107-$O$107-$T$107-$Y$107))),2)</f>
        <v>0</v>
      </c>
      <c r="AE107">
        <f>ROUND(MAX(0,$AA$107+$AB$107-$AC$107-$AD$107),2)</f>
        <v>0</v>
      </c>
      <c r="AF107">
        <f>$AJ$106</f>
        <v>0</v>
      </c>
      <c r="AG107">
        <f>ROUND(IF($AF$107&lt;=0,0,$AF$107*$AF$3/12),2)</f>
        <v>0</v>
      </c>
      <c r="AH107">
        <f>ROUND(IF($AF$107&lt;=0,0,MIN($AF$4,$AF$107+$AG$107)),2)</f>
        <v>0</v>
      </c>
      <c r="AI107">
        <f>ROUND(IF($AF$107&lt;=0,0,MIN(MAX(0,$AF$107+$AG$107-$AH$107),MAX(0,$F$107-$J$107-$O$107-$T$107-$Y$107-$AD$107))),2)</f>
        <v>0</v>
      </c>
      <c r="AJ107">
        <f>ROUND(MAX(0,$AF$107+$AG$107-$AH$107-$AI$107),2)</f>
        <v>0</v>
      </c>
      <c r="AK107">
        <f>$AO$106</f>
        <v>0</v>
      </c>
      <c r="AL107">
        <f>ROUND(IF($AK$107&lt;=0,0,$AK$107*$AK$3/12),2)</f>
        <v>0</v>
      </c>
      <c r="AM107">
        <f>ROUND(IF($AK$107&lt;=0,0,MIN($AK$4,$AK$107+$AL$107)),2)</f>
        <v>0</v>
      </c>
      <c r="AN107">
        <f>ROUND(IF($AK$107&lt;=0,0,MIN(MAX(0,$AK$107+$AL$107-$AM$107),MAX(0,$F$107-$J$107-$O$107-$T$107-$Y$107-$AD$107-$AI$107))),2)</f>
        <v>0</v>
      </c>
      <c r="AO107">
        <f>ROUND(MAX(0,$AK$107+$AL$107-$AM$107-$AN$107),2)</f>
        <v>0</v>
      </c>
      <c r="AP107">
        <f>$AT$106</f>
        <v>0</v>
      </c>
      <c r="AQ107">
        <f>ROUND(IF($AP$107&lt;=0,0,$AP$107*$AP$3/12),2)</f>
        <v>0</v>
      </c>
      <c r="AR107">
        <f>ROUND(IF($AP$107&lt;=0,0,MIN($AP$4,$AP$107+$AQ$107)),2)</f>
        <v>0</v>
      </c>
      <c r="AS107">
        <f>ROUND(IF($AP$107&lt;=0,0,MIN(MAX(0,$AP$107+$AQ$107-$AR$107),MAX(0,$F$107-$J$107-$O$107-$T$107-$Y$107-$AD$107-$AI$107-$AN$107))),2)</f>
        <v>0</v>
      </c>
      <c r="AT107">
        <f>ROUND(MAX(0,$AP$107+$AQ$107-$AR$107-$AS$107),2)</f>
        <v>0</v>
      </c>
      <c r="AU107">
        <f>$AY$106</f>
        <v>0</v>
      </c>
      <c r="AV107">
        <f>ROUND(IF($AU$107&lt;=0,0,$AU$107*$AU$3/12),2)</f>
        <v>0</v>
      </c>
      <c r="AW107">
        <f>ROUND(IF($AU$107&lt;=0,0,MIN($AU$4,$AU$107+$AV$107)),2)</f>
        <v>0</v>
      </c>
      <c r="AX107">
        <f>ROUND(IF($AU$107&lt;=0,0,MIN(MAX(0,$AU$107+$AV$107-$AW$107),MAX(0,$F$107-$J$107-$O$107-$T$107-$Y$107-$AD$107-$AI$107-$AN$107-$AS$107))),2)</f>
        <v>0</v>
      </c>
      <c r="AY107">
        <f>ROUND(MAX(0,$AU$107+$AV$107-$AW$107-$AX$107),2)</f>
        <v>0</v>
      </c>
      <c r="AZ107">
        <f>$BD$106</f>
        <v>0</v>
      </c>
      <c r="BA107">
        <f>ROUND(IF($AZ$107&lt;=0,0,$AZ$107*$AZ$3/12),2)</f>
        <v>0</v>
      </c>
      <c r="BB107">
        <f>ROUND(IF($AZ$107&lt;=0,0,MIN($AZ$4,$AZ$107+$BA$107)),2)</f>
        <v>0</v>
      </c>
      <c r="BC107">
        <f>ROUND(IF($AZ$107&lt;=0,0,MIN(MAX(0,$AZ$107+$BA$107-$BB$107),MAX(0,$F$107-$J$107-$O$107-$T$107-$Y$107-$AD$107-$AI$107-$AN$107-$AS$107-$AX$107))),2)</f>
        <v>0</v>
      </c>
      <c r="BD107">
        <f>ROUND(MAX(0,$AZ$107+$BA$107-$BB$107-$BC$107),2)</f>
        <v>0</v>
      </c>
    </row>
    <row r="108" spans="1:56">
      <c r="A108">
        <f>ROW()-7</f>
        <v>101</v>
      </c>
      <c r="B108">
        <f>EDATE(StartDate,A108-1)</f>
        <v>0</v>
      </c>
      <c r="C108">
        <f>ROUND(SUM($G$108,$L$108,$Q$108,$V$108,$AA$108,$AF$108,$AK$108,$AP$108,$AU$108,$AZ$108)-SUM($K$108,$P$108,$U$108,$Z$108,$AE$108,$AJ$108,$AO$108,$AT$108,$AY$108,$BD$108),2)</f>
        <v>0</v>
      </c>
      <c r="D108">
        <f>ROUND(SUM($H$108,$M$108,$R$108,$W$108,$AB$108,$AG$108,$AL$108,$AQ$108,$AV$108,$BA$108),2)</f>
        <v>0</v>
      </c>
      <c r="E108">
        <f>ROUND(SUM($K$108,$P$108,$U$108,$Z$108,$AE$108,$AJ$108,$AO$108,$AT$108,$AY$108,$BD$108),2)</f>
        <v>0</v>
      </c>
      <c r="F108">
        <f>ROUND(MAX(MonthlyBudget-SUM($I$108,$N$108,$S$108,$X$108,$AC$108,$AH$108,$AM$108,$AR$108,$AW$108,$BB$108),0),2)</f>
        <v>0</v>
      </c>
      <c r="G108">
        <f>$K$107</f>
        <v>0</v>
      </c>
      <c r="H108">
        <f>ROUND(IF($G$108&lt;=0,0,$G$108*$G$3/12),2)</f>
        <v>0</v>
      </c>
      <c r="I108">
        <f>ROUND(IF($G$108&lt;=0,0,MIN($G$4,$G$108+$H$108)),2)</f>
        <v>0</v>
      </c>
      <c r="J108">
        <f>ROUND(IF($G$108&lt;=0,0,MIN(MAX(0,$G$108+$H$108-$I$108),$F$108)),2)</f>
        <v>0</v>
      </c>
      <c r="K108">
        <f>ROUND(MAX(0,$G$108+$H$108-$I$108-$J$108),2)</f>
        <v>0</v>
      </c>
      <c r="L108">
        <f>$P$107</f>
        <v>0</v>
      </c>
      <c r="M108">
        <f>ROUND(IF($L$108&lt;=0,0,$L$108*$L$3/12),2)</f>
        <v>0</v>
      </c>
      <c r="N108">
        <f>ROUND(IF($L$108&lt;=0,0,MIN($L$4,$L$108+$M$108)),2)</f>
        <v>0</v>
      </c>
      <c r="O108">
        <f>ROUND(IF($L$108&lt;=0,0,MIN(MAX(0,$L$108+$M$108-$N$108),MAX(0,$F$108-$J$108))),2)</f>
        <v>0</v>
      </c>
      <c r="P108">
        <f>ROUND(MAX(0,$L$108+$M$108-$N$108-$O$108),2)</f>
        <v>0</v>
      </c>
      <c r="Q108">
        <f>$U$107</f>
        <v>0</v>
      </c>
      <c r="R108">
        <f>ROUND(IF($Q$108&lt;=0,0,$Q$108*$Q$3/12),2)</f>
        <v>0</v>
      </c>
      <c r="S108">
        <f>ROUND(IF($Q$108&lt;=0,0,MIN($Q$4,$Q$108+$R$108)),2)</f>
        <v>0</v>
      </c>
      <c r="T108">
        <f>ROUND(IF($Q$108&lt;=0,0,MIN(MAX(0,$Q$108+$R$108-$S$108),MAX(0,$F$108-$J$108-$O$108))),2)</f>
        <v>0</v>
      </c>
      <c r="U108">
        <f>ROUND(MAX(0,$Q$108+$R$108-$S$108-$T$108),2)</f>
        <v>0</v>
      </c>
      <c r="V108">
        <f>$Z$107</f>
        <v>0</v>
      </c>
      <c r="W108">
        <f>ROUND(IF($V$108&lt;=0,0,$V$108*$V$3/12),2)</f>
        <v>0</v>
      </c>
      <c r="X108">
        <f>ROUND(IF($V$108&lt;=0,0,MIN($V$4,$V$108+$W$108)),2)</f>
        <v>0</v>
      </c>
      <c r="Y108">
        <f>ROUND(IF($V$108&lt;=0,0,MIN(MAX(0,$V$108+$W$108-$X$108),MAX(0,$F$108-$J$108-$O$108-$T$108))),2)</f>
        <v>0</v>
      </c>
      <c r="Z108">
        <f>ROUND(MAX(0,$V$108+$W$108-$X$108-$Y$108),2)</f>
        <v>0</v>
      </c>
      <c r="AA108">
        <f>$AE$107</f>
        <v>0</v>
      </c>
      <c r="AB108">
        <f>ROUND(IF($AA$108&lt;=0,0,$AA$108*$AA$3/12),2)</f>
        <v>0</v>
      </c>
      <c r="AC108">
        <f>ROUND(IF($AA$108&lt;=0,0,MIN($AA$4,$AA$108+$AB$108)),2)</f>
        <v>0</v>
      </c>
      <c r="AD108">
        <f>ROUND(IF($AA$108&lt;=0,0,MIN(MAX(0,$AA$108+$AB$108-$AC$108),MAX(0,$F$108-$J$108-$O$108-$T$108-$Y$108))),2)</f>
        <v>0</v>
      </c>
      <c r="AE108">
        <f>ROUND(MAX(0,$AA$108+$AB$108-$AC$108-$AD$108),2)</f>
        <v>0</v>
      </c>
      <c r="AF108">
        <f>$AJ$107</f>
        <v>0</v>
      </c>
      <c r="AG108">
        <f>ROUND(IF($AF$108&lt;=0,0,$AF$108*$AF$3/12),2)</f>
        <v>0</v>
      </c>
      <c r="AH108">
        <f>ROUND(IF($AF$108&lt;=0,0,MIN($AF$4,$AF$108+$AG$108)),2)</f>
        <v>0</v>
      </c>
      <c r="AI108">
        <f>ROUND(IF($AF$108&lt;=0,0,MIN(MAX(0,$AF$108+$AG$108-$AH$108),MAX(0,$F$108-$J$108-$O$108-$T$108-$Y$108-$AD$108))),2)</f>
        <v>0</v>
      </c>
      <c r="AJ108">
        <f>ROUND(MAX(0,$AF$108+$AG$108-$AH$108-$AI$108),2)</f>
        <v>0</v>
      </c>
      <c r="AK108">
        <f>$AO$107</f>
        <v>0</v>
      </c>
      <c r="AL108">
        <f>ROUND(IF($AK$108&lt;=0,0,$AK$108*$AK$3/12),2)</f>
        <v>0</v>
      </c>
      <c r="AM108">
        <f>ROUND(IF($AK$108&lt;=0,0,MIN($AK$4,$AK$108+$AL$108)),2)</f>
        <v>0</v>
      </c>
      <c r="AN108">
        <f>ROUND(IF($AK$108&lt;=0,0,MIN(MAX(0,$AK$108+$AL$108-$AM$108),MAX(0,$F$108-$J$108-$O$108-$T$108-$Y$108-$AD$108-$AI$108))),2)</f>
        <v>0</v>
      </c>
      <c r="AO108">
        <f>ROUND(MAX(0,$AK$108+$AL$108-$AM$108-$AN$108),2)</f>
        <v>0</v>
      </c>
      <c r="AP108">
        <f>$AT$107</f>
        <v>0</v>
      </c>
      <c r="AQ108">
        <f>ROUND(IF($AP$108&lt;=0,0,$AP$108*$AP$3/12),2)</f>
        <v>0</v>
      </c>
      <c r="AR108">
        <f>ROUND(IF($AP$108&lt;=0,0,MIN($AP$4,$AP$108+$AQ$108)),2)</f>
        <v>0</v>
      </c>
      <c r="AS108">
        <f>ROUND(IF($AP$108&lt;=0,0,MIN(MAX(0,$AP$108+$AQ$108-$AR$108),MAX(0,$F$108-$J$108-$O$108-$T$108-$Y$108-$AD$108-$AI$108-$AN$108))),2)</f>
        <v>0</v>
      </c>
      <c r="AT108">
        <f>ROUND(MAX(0,$AP$108+$AQ$108-$AR$108-$AS$108),2)</f>
        <v>0</v>
      </c>
      <c r="AU108">
        <f>$AY$107</f>
        <v>0</v>
      </c>
      <c r="AV108">
        <f>ROUND(IF($AU$108&lt;=0,0,$AU$108*$AU$3/12),2)</f>
        <v>0</v>
      </c>
      <c r="AW108">
        <f>ROUND(IF($AU$108&lt;=0,0,MIN($AU$4,$AU$108+$AV$108)),2)</f>
        <v>0</v>
      </c>
      <c r="AX108">
        <f>ROUND(IF($AU$108&lt;=0,0,MIN(MAX(0,$AU$108+$AV$108-$AW$108),MAX(0,$F$108-$J$108-$O$108-$T$108-$Y$108-$AD$108-$AI$108-$AN$108-$AS$108))),2)</f>
        <v>0</v>
      </c>
      <c r="AY108">
        <f>ROUND(MAX(0,$AU$108+$AV$108-$AW$108-$AX$108),2)</f>
        <v>0</v>
      </c>
      <c r="AZ108">
        <f>$BD$107</f>
        <v>0</v>
      </c>
      <c r="BA108">
        <f>ROUND(IF($AZ$108&lt;=0,0,$AZ$108*$AZ$3/12),2)</f>
        <v>0</v>
      </c>
      <c r="BB108">
        <f>ROUND(IF($AZ$108&lt;=0,0,MIN($AZ$4,$AZ$108+$BA$108)),2)</f>
        <v>0</v>
      </c>
      <c r="BC108">
        <f>ROUND(IF($AZ$108&lt;=0,0,MIN(MAX(0,$AZ$108+$BA$108-$BB$108),MAX(0,$F$108-$J$108-$O$108-$T$108-$Y$108-$AD$108-$AI$108-$AN$108-$AS$108-$AX$108))),2)</f>
        <v>0</v>
      </c>
      <c r="BD108">
        <f>ROUND(MAX(0,$AZ$108+$BA$108-$BB$108-$BC$108),2)</f>
        <v>0</v>
      </c>
    </row>
    <row r="109" spans="1:56">
      <c r="A109">
        <f>ROW()-7</f>
        <v>102</v>
      </c>
      <c r="B109">
        <f>EDATE(StartDate,A109-1)</f>
        <v>0</v>
      </c>
      <c r="C109">
        <f>ROUND(SUM($G$109,$L$109,$Q$109,$V$109,$AA$109,$AF$109,$AK$109,$AP$109,$AU$109,$AZ$109)-SUM($K$109,$P$109,$U$109,$Z$109,$AE$109,$AJ$109,$AO$109,$AT$109,$AY$109,$BD$109),2)</f>
        <v>0</v>
      </c>
      <c r="D109">
        <f>ROUND(SUM($H$109,$M$109,$R$109,$W$109,$AB$109,$AG$109,$AL$109,$AQ$109,$AV$109,$BA$109),2)</f>
        <v>0</v>
      </c>
      <c r="E109">
        <f>ROUND(SUM($K$109,$P$109,$U$109,$Z$109,$AE$109,$AJ$109,$AO$109,$AT$109,$AY$109,$BD$109),2)</f>
        <v>0</v>
      </c>
      <c r="F109">
        <f>ROUND(MAX(MonthlyBudget-SUM($I$109,$N$109,$S$109,$X$109,$AC$109,$AH$109,$AM$109,$AR$109,$AW$109,$BB$109),0),2)</f>
        <v>0</v>
      </c>
      <c r="G109">
        <f>$K$108</f>
        <v>0</v>
      </c>
      <c r="H109">
        <f>ROUND(IF($G$109&lt;=0,0,$G$109*$G$3/12),2)</f>
        <v>0</v>
      </c>
      <c r="I109">
        <f>ROUND(IF($G$109&lt;=0,0,MIN($G$4,$G$109+$H$109)),2)</f>
        <v>0</v>
      </c>
      <c r="J109">
        <f>ROUND(IF($G$109&lt;=0,0,MIN(MAX(0,$G$109+$H$109-$I$109),$F$109)),2)</f>
        <v>0</v>
      </c>
      <c r="K109">
        <f>ROUND(MAX(0,$G$109+$H$109-$I$109-$J$109),2)</f>
        <v>0</v>
      </c>
      <c r="L109">
        <f>$P$108</f>
        <v>0</v>
      </c>
      <c r="M109">
        <f>ROUND(IF($L$109&lt;=0,0,$L$109*$L$3/12),2)</f>
        <v>0</v>
      </c>
      <c r="N109">
        <f>ROUND(IF($L$109&lt;=0,0,MIN($L$4,$L$109+$M$109)),2)</f>
        <v>0</v>
      </c>
      <c r="O109">
        <f>ROUND(IF($L$109&lt;=0,0,MIN(MAX(0,$L$109+$M$109-$N$109),MAX(0,$F$109-$J$109))),2)</f>
        <v>0</v>
      </c>
      <c r="P109">
        <f>ROUND(MAX(0,$L$109+$M$109-$N$109-$O$109),2)</f>
        <v>0</v>
      </c>
      <c r="Q109">
        <f>$U$108</f>
        <v>0</v>
      </c>
      <c r="R109">
        <f>ROUND(IF($Q$109&lt;=0,0,$Q$109*$Q$3/12),2)</f>
        <v>0</v>
      </c>
      <c r="S109">
        <f>ROUND(IF($Q$109&lt;=0,0,MIN($Q$4,$Q$109+$R$109)),2)</f>
        <v>0</v>
      </c>
      <c r="T109">
        <f>ROUND(IF($Q$109&lt;=0,0,MIN(MAX(0,$Q$109+$R$109-$S$109),MAX(0,$F$109-$J$109-$O$109))),2)</f>
        <v>0</v>
      </c>
      <c r="U109">
        <f>ROUND(MAX(0,$Q$109+$R$109-$S$109-$T$109),2)</f>
        <v>0</v>
      </c>
      <c r="V109">
        <f>$Z$108</f>
        <v>0</v>
      </c>
      <c r="W109">
        <f>ROUND(IF($V$109&lt;=0,0,$V$109*$V$3/12),2)</f>
        <v>0</v>
      </c>
      <c r="X109">
        <f>ROUND(IF($V$109&lt;=0,0,MIN($V$4,$V$109+$W$109)),2)</f>
        <v>0</v>
      </c>
      <c r="Y109">
        <f>ROUND(IF($V$109&lt;=0,0,MIN(MAX(0,$V$109+$W$109-$X$109),MAX(0,$F$109-$J$109-$O$109-$T$109))),2)</f>
        <v>0</v>
      </c>
      <c r="Z109">
        <f>ROUND(MAX(0,$V$109+$W$109-$X$109-$Y$109),2)</f>
        <v>0</v>
      </c>
      <c r="AA109">
        <f>$AE$108</f>
        <v>0</v>
      </c>
      <c r="AB109">
        <f>ROUND(IF($AA$109&lt;=0,0,$AA$109*$AA$3/12),2)</f>
        <v>0</v>
      </c>
      <c r="AC109">
        <f>ROUND(IF($AA$109&lt;=0,0,MIN($AA$4,$AA$109+$AB$109)),2)</f>
        <v>0</v>
      </c>
      <c r="AD109">
        <f>ROUND(IF($AA$109&lt;=0,0,MIN(MAX(0,$AA$109+$AB$109-$AC$109),MAX(0,$F$109-$J$109-$O$109-$T$109-$Y$109))),2)</f>
        <v>0</v>
      </c>
      <c r="AE109">
        <f>ROUND(MAX(0,$AA$109+$AB$109-$AC$109-$AD$109),2)</f>
        <v>0</v>
      </c>
      <c r="AF109">
        <f>$AJ$108</f>
        <v>0</v>
      </c>
      <c r="AG109">
        <f>ROUND(IF($AF$109&lt;=0,0,$AF$109*$AF$3/12),2)</f>
        <v>0</v>
      </c>
      <c r="AH109">
        <f>ROUND(IF($AF$109&lt;=0,0,MIN($AF$4,$AF$109+$AG$109)),2)</f>
        <v>0</v>
      </c>
      <c r="AI109">
        <f>ROUND(IF($AF$109&lt;=0,0,MIN(MAX(0,$AF$109+$AG$109-$AH$109),MAX(0,$F$109-$J$109-$O$109-$T$109-$Y$109-$AD$109))),2)</f>
        <v>0</v>
      </c>
      <c r="AJ109">
        <f>ROUND(MAX(0,$AF$109+$AG$109-$AH$109-$AI$109),2)</f>
        <v>0</v>
      </c>
      <c r="AK109">
        <f>$AO$108</f>
        <v>0</v>
      </c>
      <c r="AL109">
        <f>ROUND(IF($AK$109&lt;=0,0,$AK$109*$AK$3/12),2)</f>
        <v>0</v>
      </c>
      <c r="AM109">
        <f>ROUND(IF($AK$109&lt;=0,0,MIN($AK$4,$AK$109+$AL$109)),2)</f>
        <v>0</v>
      </c>
      <c r="AN109">
        <f>ROUND(IF($AK$109&lt;=0,0,MIN(MAX(0,$AK$109+$AL$109-$AM$109),MAX(0,$F$109-$J$109-$O$109-$T$109-$Y$109-$AD$109-$AI$109))),2)</f>
        <v>0</v>
      </c>
      <c r="AO109">
        <f>ROUND(MAX(0,$AK$109+$AL$109-$AM$109-$AN$109),2)</f>
        <v>0</v>
      </c>
      <c r="AP109">
        <f>$AT$108</f>
        <v>0</v>
      </c>
      <c r="AQ109">
        <f>ROUND(IF($AP$109&lt;=0,0,$AP$109*$AP$3/12),2)</f>
        <v>0</v>
      </c>
      <c r="AR109">
        <f>ROUND(IF($AP$109&lt;=0,0,MIN($AP$4,$AP$109+$AQ$109)),2)</f>
        <v>0</v>
      </c>
      <c r="AS109">
        <f>ROUND(IF($AP$109&lt;=0,0,MIN(MAX(0,$AP$109+$AQ$109-$AR$109),MAX(0,$F$109-$J$109-$O$109-$T$109-$Y$109-$AD$109-$AI$109-$AN$109))),2)</f>
        <v>0</v>
      </c>
      <c r="AT109">
        <f>ROUND(MAX(0,$AP$109+$AQ$109-$AR$109-$AS$109),2)</f>
        <v>0</v>
      </c>
      <c r="AU109">
        <f>$AY$108</f>
        <v>0</v>
      </c>
      <c r="AV109">
        <f>ROUND(IF($AU$109&lt;=0,0,$AU$109*$AU$3/12),2)</f>
        <v>0</v>
      </c>
      <c r="AW109">
        <f>ROUND(IF($AU$109&lt;=0,0,MIN($AU$4,$AU$109+$AV$109)),2)</f>
        <v>0</v>
      </c>
      <c r="AX109">
        <f>ROUND(IF($AU$109&lt;=0,0,MIN(MAX(0,$AU$109+$AV$109-$AW$109),MAX(0,$F$109-$J$109-$O$109-$T$109-$Y$109-$AD$109-$AI$109-$AN$109-$AS$109))),2)</f>
        <v>0</v>
      </c>
      <c r="AY109">
        <f>ROUND(MAX(0,$AU$109+$AV$109-$AW$109-$AX$109),2)</f>
        <v>0</v>
      </c>
      <c r="AZ109">
        <f>$BD$108</f>
        <v>0</v>
      </c>
      <c r="BA109">
        <f>ROUND(IF($AZ$109&lt;=0,0,$AZ$109*$AZ$3/12),2)</f>
        <v>0</v>
      </c>
      <c r="BB109">
        <f>ROUND(IF($AZ$109&lt;=0,0,MIN($AZ$4,$AZ$109+$BA$109)),2)</f>
        <v>0</v>
      </c>
      <c r="BC109">
        <f>ROUND(IF($AZ$109&lt;=0,0,MIN(MAX(0,$AZ$109+$BA$109-$BB$109),MAX(0,$F$109-$J$109-$O$109-$T$109-$Y$109-$AD$109-$AI$109-$AN$109-$AS$109-$AX$109))),2)</f>
        <v>0</v>
      </c>
      <c r="BD109">
        <f>ROUND(MAX(0,$AZ$109+$BA$109-$BB$109-$BC$109),2)</f>
        <v>0</v>
      </c>
    </row>
    <row r="110" spans="1:56">
      <c r="A110">
        <f>ROW()-7</f>
        <v>103</v>
      </c>
      <c r="B110">
        <f>EDATE(StartDate,A110-1)</f>
        <v>0</v>
      </c>
      <c r="C110">
        <f>ROUND(SUM($G$110,$L$110,$Q$110,$V$110,$AA$110,$AF$110,$AK$110,$AP$110,$AU$110,$AZ$110)-SUM($K$110,$P$110,$U$110,$Z$110,$AE$110,$AJ$110,$AO$110,$AT$110,$AY$110,$BD$110),2)</f>
        <v>0</v>
      </c>
      <c r="D110">
        <f>ROUND(SUM($H$110,$M$110,$R$110,$W$110,$AB$110,$AG$110,$AL$110,$AQ$110,$AV$110,$BA$110),2)</f>
        <v>0</v>
      </c>
      <c r="E110">
        <f>ROUND(SUM($K$110,$P$110,$U$110,$Z$110,$AE$110,$AJ$110,$AO$110,$AT$110,$AY$110,$BD$110),2)</f>
        <v>0</v>
      </c>
      <c r="F110">
        <f>ROUND(MAX(MonthlyBudget-SUM($I$110,$N$110,$S$110,$X$110,$AC$110,$AH$110,$AM$110,$AR$110,$AW$110,$BB$110),0),2)</f>
        <v>0</v>
      </c>
      <c r="G110">
        <f>$K$109</f>
        <v>0</v>
      </c>
      <c r="H110">
        <f>ROUND(IF($G$110&lt;=0,0,$G$110*$G$3/12),2)</f>
        <v>0</v>
      </c>
      <c r="I110">
        <f>ROUND(IF($G$110&lt;=0,0,MIN($G$4,$G$110+$H$110)),2)</f>
        <v>0</v>
      </c>
      <c r="J110">
        <f>ROUND(IF($G$110&lt;=0,0,MIN(MAX(0,$G$110+$H$110-$I$110),$F$110)),2)</f>
        <v>0</v>
      </c>
      <c r="K110">
        <f>ROUND(MAX(0,$G$110+$H$110-$I$110-$J$110),2)</f>
        <v>0</v>
      </c>
      <c r="L110">
        <f>$P$109</f>
        <v>0</v>
      </c>
      <c r="M110">
        <f>ROUND(IF($L$110&lt;=0,0,$L$110*$L$3/12),2)</f>
        <v>0</v>
      </c>
      <c r="N110">
        <f>ROUND(IF($L$110&lt;=0,0,MIN($L$4,$L$110+$M$110)),2)</f>
        <v>0</v>
      </c>
      <c r="O110">
        <f>ROUND(IF($L$110&lt;=0,0,MIN(MAX(0,$L$110+$M$110-$N$110),MAX(0,$F$110-$J$110))),2)</f>
        <v>0</v>
      </c>
      <c r="P110">
        <f>ROUND(MAX(0,$L$110+$M$110-$N$110-$O$110),2)</f>
        <v>0</v>
      </c>
      <c r="Q110">
        <f>$U$109</f>
        <v>0</v>
      </c>
      <c r="R110">
        <f>ROUND(IF($Q$110&lt;=0,0,$Q$110*$Q$3/12),2)</f>
        <v>0</v>
      </c>
      <c r="S110">
        <f>ROUND(IF($Q$110&lt;=0,0,MIN($Q$4,$Q$110+$R$110)),2)</f>
        <v>0</v>
      </c>
      <c r="T110">
        <f>ROUND(IF($Q$110&lt;=0,0,MIN(MAX(0,$Q$110+$R$110-$S$110),MAX(0,$F$110-$J$110-$O$110))),2)</f>
        <v>0</v>
      </c>
      <c r="U110">
        <f>ROUND(MAX(0,$Q$110+$R$110-$S$110-$T$110),2)</f>
        <v>0</v>
      </c>
      <c r="V110">
        <f>$Z$109</f>
        <v>0</v>
      </c>
      <c r="W110">
        <f>ROUND(IF($V$110&lt;=0,0,$V$110*$V$3/12),2)</f>
        <v>0</v>
      </c>
      <c r="X110">
        <f>ROUND(IF($V$110&lt;=0,0,MIN($V$4,$V$110+$W$110)),2)</f>
        <v>0</v>
      </c>
      <c r="Y110">
        <f>ROUND(IF($V$110&lt;=0,0,MIN(MAX(0,$V$110+$W$110-$X$110),MAX(0,$F$110-$J$110-$O$110-$T$110))),2)</f>
        <v>0</v>
      </c>
      <c r="Z110">
        <f>ROUND(MAX(0,$V$110+$W$110-$X$110-$Y$110),2)</f>
        <v>0</v>
      </c>
      <c r="AA110">
        <f>$AE$109</f>
        <v>0</v>
      </c>
      <c r="AB110">
        <f>ROUND(IF($AA$110&lt;=0,0,$AA$110*$AA$3/12),2)</f>
        <v>0</v>
      </c>
      <c r="AC110">
        <f>ROUND(IF($AA$110&lt;=0,0,MIN($AA$4,$AA$110+$AB$110)),2)</f>
        <v>0</v>
      </c>
      <c r="AD110">
        <f>ROUND(IF($AA$110&lt;=0,0,MIN(MAX(0,$AA$110+$AB$110-$AC$110),MAX(0,$F$110-$J$110-$O$110-$T$110-$Y$110))),2)</f>
        <v>0</v>
      </c>
      <c r="AE110">
        <f>ROUND(MAX(0,$AA$110+$AB$110-$AC$110-$AD$110),2)</f>
        <v>0</v>
      </c>
      <c r="AF110">
        <f>$AJ$109</f>
        <v>0</v>
      </c>
      <c r="AG110">
        <f>ROUND(IF($AF$110&lt;=0,0,$AF$110*$AF$3/12),2)</f>
        <v>0</v>
      </c>
      <c r="AH110">
        <f>ROUND(IF($AF$110&lt;=0,0,MIN($AF$4,$AF$110+$AG$110)),2)</f>
        <v>0</v>
      </c>
      <c r="AI110">
        <f>ROUND(IF($AF$110&lt;=0,0,MIN(MAX(0,$AF$110+$AG$110-$AH$110),MAX(0,$F$110-$J$110-$O$110-$T$110-$Y$110-$AD$110))),2)</f>
        <v>0</v>
      </c>
      <c r="AJ110">
        <f>ROUND(MAX(0,$AF$110+$AG$110-$AH$110-$AI$110),2)</f>
        <v>0</v>
      </c>
      <c r="AK110">
        <f>$AO$109</f>
        <v>0</v>
      </c>
      <c r="AL110">
        <f>ROUND(IF($AK$110&lt;=0,0,$AK$110*$AK$3/12),2)</f>
        <v>0</v>
      </c>
      <c r="AM110">
        <f>ROUND(IF($AK$110&lt;=0,0,MIN($AK$4,$AK$110+$AL$110)),2)</f>
        <v>0</v>
      </c>
      <c r="AN110">
        <f>ROUND(IF($AK$110&lt;=0,0,MIN(MAX(0,$AK$110+$AL$110-$AM$110),MAX(0,$F$110-$J$110-$O$110-$T$110-$Y$110-$AD$110-$AI$110))),2)</f>
        <v>0</v>
      </c>
      <c r="AO110">
        <f>ROUND(MAX(0,$AK$110+$AL$110-$AM$110-$AN$110),2)</f>
        <v>0</v>
      </c>
      <c r="AP110">
        <f>$AT$109</f>
        <v>0</v>
      </c>
      <c r="AQ110">
        <f>ROUND(IF($AP$110&lt;=0,0,$AP$110*$AP$3/12),2)</f>
        <v>0</v>
      </c>
      <c r="AR110">
        <f>ROUND(IF($AP$110&lt;=0,0,MIN($AP$4,$AP$110+$AQ$110)),2)</f>
        <v>0</v>
      </c>
      <c r="AS110">
        <f>ROUND(IF($AP$110&lt;=0,0,MIN(MAX(0,$AP$110+$AQ$110-$AR$110),MAX(0,$F$110-$J$110-$O$110-$T$110-$Y$110-$AD$110-$AI$110-$AN$110))),2)</f>
        <v>0</v>
      </c>
      <c r="AT110">
        <f>ROUND(MAX(0,$AP$110+$AQ$110-$AR$110-$AS$110),2)</f>
        <v>0</v>
      </c>
      <c r="AU110">
        <f>$AY$109</f>
        <v>0</v>
      </c>
      <c r="AV110">
        <f>ROUND(IF($AU$110&lt;=0,0,$AU$110*$AU$3/12),2)</f>
        <v>0</v>
      </c>
      <c r="AW110">
        <f>ROUND(IF($AU$110&lt;=0,0,MIN($AU$4,$AU$110+$AV$110)),2)</f>
        <v>0</v>
      </c>
      <c r="AX110">
        <f>ROUND(IF($AU$110&lt;=0,0,MIN(MAX(0,$AU$110+$AV$110-$AW$110),MAX(0,$F$110-$J$110-$O$110-$T$110-$Y$110-$AD$110-$AI$110-$AN$110-$AS$110))),2)</f>
        <v>0</v>
      </c>
      <c r="AY110">
        <f>ROUND(MAX(0,$AU$110+$AV$110-$AW$110-$AX$110),2)</f>
        <v>0</v>
      </c>
      <c r="AZ110">
        <f>$BD$109</f>
        <v>0</v>
      </c>
      <c r="BA110">
        <f>ROUND(IF($AZ$110&lt;=0,0,$AZ$110*$AZ$3/12),2)</f>
        <v>0</v>
      </c>
      <c r="BB110">
        <f>ROUND(IF($AZ$110&lt;=0,0,MIN($AZ$4,$AZ$110+$BA$110)),2)</f>
        <v>0</v>
      </c>
      <c r="BC110">
        <f>ROUND(IF($AZ$110&lt;=0,0,MIN(MAX(0,$AZ$110+$BA$110-$BB$110),MAX(0,$F$110-$J$110-$O$110-$T$110-$Y$110-$AD$110-$AI$110-$AN$110-$AS$110-$AX$110))),2)</f>
        <v>0</v>
      </c>
      <c r="BD110">
        <f>ROUND(MAX(0,$AZ$110+$BA$110-$BB$110-$BC$110),2)</f>
        <v>0</v>
      </c>
    </row>
    <row r="111" spans="1:56">
      <c r="A111">
        <f>ROW()-7</f>
        <v>104</v>
      </c>
      <c r="B111">
        <f>EDATE(StartDate,A111-1)</f>
        <v>0</v>
      </c>
      <c r="C111">
        <f>ROUND(SUM($G$111,$L$111,$Q$111,$V$111,$AA$111,$AF$111,$AK$111,$AP$111,$AU$111,$AZ$111)-SUM($K$111,$P$111,$U$111,$Z$111,$AE$111,$AJ$111,$AO$111,$AT$111,$AY$111,$BD$111),2)</f>
        <v>0</v>
      </c>
      <c r="D111">
        <f>ROUND(SUM($H$111,$M$111,$R$111,$W$111,$AB$111,$AG$111,$AL$111,$AQ$111,$AV$111,$BA$111),2)</f>
        <v>0</v>
      </c>
      <c r="E111">
        <f>ROUND(SUM($K$111,$P$111,$U$111,$Z$111,$AE$111,$AJ$111,$AO$111,$AT$111,$AY$111,$BD$111),2)</f>
        <v>0</v>
      </c>
      <c r="F111">
        <f>ROUND(MAX(MonthlyBudget-SUM($I$111,$N$111,$S$111,$X$111,$AC$111,$AH$111,$AM$111,$AR$111,$AW$111,$BB$111),0),2)</f>
        <v>0</v>
      </c>
      <c r="G111">
        <f>$K$110</f>
        <v>0</v>
      </c>
      <c r="H111">
        <f>ROUND(IF($G$111&lt;=0,0,$G$111*$G$3/12),2)</f>
        <v>0</v>
      </c>
      <c r="I111">
        <f>ROUND(IF($G$111&lt;=0,0,MIN($G$4,$G$111+$H$111)),2)</f>
        <v>0</v>
      </c>
      <c r="J111">
        <f>ROUND(IF($G$111&lt;=0,0,MIN(MAX(0,$G$111+$H$111-$I$111),$F$111)),2)</f>
        <v>0</v>
      </c>
      <c r="K111">
        <f>ROUND(MAX(0,$G$111+$H$111-$I$111-$J$111),2)</f>
        <v>0</v>
      </c>
      <c r="L111">
        <f>$P$110</f>
        <v>0</v>
      </c>
      <c r="M111">
        <f>ROUND(IF($L$111&lt;=0,0,$L$111*$L$3/12),2)</f>
        <v>0</v>
      </c>
      <c r="N111">
        <f>ROUND(IF($L$111&lt;=0,0,MIN($L$4,$L$111+$M$111)),2)</f>
        <v>0</v>
      </c>
      <c r="O111">
        <f>ROUND(IF($L$111&lt;=0,0,MIN(MAX(0,$L$111+$M$111-$N$111),MAX(0,$F$111-$J$111))),2)</f>
        <v>0</v>
      </c>
      <c r="P111">
        <f>ROUND(MAX(0,$L$111+$M$111-$N$111-$O$111),2)</f>
        <v>0</v>
      </c>
      <c r="Q111">
        <f>$U$110</f>
        <v>0</v>
      </c>
      <c r="R111">
        <f>ROUND(IF($Q$111&lt;=0,0,$Q$111*$Q$3/12),2)</f>
        <v>0</v>
      </c>
      <c r="S111">
        <f>ROUND(IF($Q$111&lt;=0,0,MIN($Q$4,$Q$111+$R$111)),2)</f>
        <v>0</v>
      </c>
      <c r="T111">
        <f>ROUND(IF($Q$111&lt;=0,0,MIN(MAX(0,$Q$111+$R$111-$S$111),MAX(0,$F$111-$J$111-$O$111))),2)</f>
        <v>0</v>
      </c>
      <c r="U111">
        <f>ROUND(MAX(0,$Q$111+$R$111-$S$111-$T$111),2)</f>
        <v>0</v>
      </c>
      <c r="V111">
        <f>$Z$110</f>
        <v>0</v>
      </c>
      <c r="W111">
        <f>ROUND(IF($V$111&lt;=0,0,$V$111*$V$3/12),2)</f>
        <v>0</v>
      </c>
      <c r="X111">
        <f>ROUND(IF($V$111&lt;=0,0,MIN($V$4,$V$111+$W$111)),2)</f>
        <v>0</v>
      </c>
      <c r="Y111">
        <f>ROUND(IF($V$111&lt;=0,0,MIN(MAX(0,$V$111+$W$111-$X$111),MAX(0,$F$111-$J$111-$O$111-$T$111))),2)</f>
        <v>0</v>
      </c>
      <c r="Z111">
        <f>ROUND(MAX(0,$V$111+$W$111-$X$111-$Y$111),2)</f>
        <v>0</v>
      </c>
      <c r="AA111">
        <f>$AE$110</f>
        <v>0</v>
      </c>
      <c r="AB111">
        <f>ROUND(IF($AA$111&lt;=0,0,$AA$111*$AA$3/12),2)</f>
        <v>0</v>
      </c>
      <c r="AC111">
        <f>ROUND(IF($AA$111&lt;=0,0,MIN($AA$4,$AA$111+$AB$111)),2)</f>
        <v>0</v>
      </c>
      <c r="AD111">
        <f>ROUND(IF($AA$111&lt;=0,0,MIN(MAX(0,$AA$111+$AB$111-$AC$111),MAX(0,$F$111-$J$111-$O$111-$T$111-$Y$111))),2)</f>
        <v>0</v>
      </c>
      <c r="AE111">
        <f>ROUND(MAX(0,$AA$111+$AB$111-$AC$111-$AD$111),2)</f>
        <v>0</v>
      </c>
      <c r="AF111">
        <f>$AJ$110</f>
        <v>0</v>
      </c>
      <c r="AG111">
        <f>ROUND(IF($AF$111&lt;=0,0,$AF$111*$AF$3/12),2)</f>
        <v>0</v>
      </c>
      <c r="AH111">
        <f>ROUND(IF($AF$111&lt;=0,0,MIN($AF$4,$AF$111+$AG$111)),2)</f>
        <v>0</v>
      </c>
      <c r="AI111">
        <f>ROUND(IF($AF$111&lt;=0,0,MIN(MAX(0,$AF$111+$AG$111-$AH$111),MAX(0,$F$111-$J$111-$O$111-$T$111-$Y$111-$AD$111))),2)</f>
        <v>0</v>
      </c>
      <c r="AJ111">
        <f>ROUND(MAX(0,$AF$111+$AG$111-$AH$111-$AI$111),2)</f>
        <v>0</v>
      </c>
      <c r="AK111">
        <f>$AO$110</f>
        <v>0</v>
      </c>
      <c r="AL111">
        <f>ROUND(IF($AK$111&lt;=0,0,$AK$111*$AK$3/12),2)</f>
        <v>0</v>
      </c>
      <c r="AM111">
        <f>ROUND(IF($AK$111&lt;=0,0,MIN($AK$4,$AK$111+$AL$111)),2)</f>
        <v>0</v>
      </c>
      <c r="AN111">
        <f>ROUND(IF($AK$111&lt;=0,0,MIN(MAX(0,$AK$111+$AL$111-$AM$111),MAX(0,$F$111-$J$111-$O$111-$T$111-$Y$111-$AD$111-$AI$111))),2)</f>
        <v>0</v>
      </c>
      <c r="AO111">
        <f>ROUND(MAX(0,$AK$111+$AL$111-$AM$111-$AN$111),2)</f>
        <v>0</v>
      </c>
      <c r="AP111">
        <f>$AT$110</f>
        <v>0</v>
      </c>
      <c r="AQ111">
        <f>ROUND(IF($AP$111&lt;=0,0,$AP$111*$AP$3/12),2)</f>
        <v>0</v>
      </c>
      <c r="AR111">
        <f>ROUND(IF($AP$111&lt;=0,0,MIN($AP$4,$AP$111+$AQ$111)),2)</f>
        <v>0</v>
      </c>
      <c r="AS111">
        <f>ROUND(IF($AP$111&lt;=0,0,MIN(MAX(0,$AP$111+$AQ$111-$AR$111),MAX(0,$F$111-$J$111-$O$111-$T$111-$Y$111-$AD$111-$AI$111-$AN$111))),2)</f>
        <v>0</v>
      </c>
      <c r="AT111">
        <f>ROUND(MAX(0,$AP$111+$AQ$111-$AR$111-$AS$111),2)</f>
        <v>0</v>
      </c>
      <c r="AU111">
        <f>$AY$110</f>
        <v>0</v>
      </c>
      <c r="AV111">
        <f>ROUND(IF($AU$111&lt;=0,0,$AU$111*$AU$3/12),2)</f>
        <v>0</v>
      </c>
      <c r="AW111">
        <f>ROUND(IF($AU$111&lt;=0,0,MIN($AU$4,$AU$111+$AV$111)),2)</f>
        <v>0</v>
      </c>
      <c r="AX111">
        <f>ROUND(IF($AU$111&lt;=0,0,MIN(MAX(0,$AU$111+$AV$111-$AW$111),MAX(0,$F$111-$J$111-$O$111-$T$111-$Y$111-$AD$111-$AI$111-$AN$111-$AS$111))),2)</f>
        <v>0</v>
      </c>
      <c r="AY111">
        <f>ROUND(MAX(0,$AU$111+$AV$111-$AW$111-$AX$111),2)</f>
        <v>0</v>
      </c>
      <c r="AZ111">
        <f>$BD$110</f>
        <v>0</v>
      </c>
      <c r="BA111">
        <f>ROUND(IF($AZ$111&lt;=0,0,$AZ$111*$AZ$3/12),2)</f>
        <v>0</v>
      </c>
      <c r="BB111">
        <f>ROUND(IF($AZ$111&lt;=0,0,MIN($AZ$4,$AZ$111+$BA$111)),2)</f>
        <v>0</v>
      </c>
      <c r="BC111">
        <f>ROUND(IF($AZ$111&lt;=0,0,MIN(MAX(0,$AZ$111+$BA$111-$BB$111),MAX(0,$F$111-$J$111-$O$111-$T$111-$Y$111-$AD$111-$AI$111-$AN$111-$AS$111-$AX$111))),2)</f>
        <v>0</v>
      </c>
      <c r="BD111">
        <f>ROUND(MAX(0,$AZ$111+$BA$111-$BB$111-$BC$111),2)</f>
        <v>0</v>
      </c>
    </row>
    <row r="112" spans="1:56">
      <c r="A112">
        <f>ROW()-7</f>
        <v>105</v>
      </c>
      <c r="B112">
        <f>EDATE(StartDate,A112-1)</f>
        <v>0</v>
      </c>
      <c r="C112">
        <f>ROUND(SUM($G$112,$L$112,$Q$112,$V$112,$AA$112,$AF$112,$AK$112,$AP$112,$AU$112,$AZ$112)-SUM($K$112,$P$112,$U$112,$Z$112,$AE$112,$AJ$112,$AO$112,$AT$112,$AY$112,$BD$112),2)</f>
        <v>0</v>
      </c>
      <c r="D112">
        <f>ROUND(SUM($H$112,$M$112,$R$112,$W$112,$AB$112,$AG$112,$AL$112,$AQ$112,$AV$112,$BA$112),2)</f>
        <v>0</v>
      </c>
      <c r="E112">
        <f>ROUND(SUM($K$112,$P$112,$U$112,$Z$112,$AE$112,$AJ$112,$AO$112,$AT$112,$AY$112,$BD$112),2)</f>
        <v>0</v>
      </c>
      <c r="F112">
        <f>ROUND(MAX(MonthlyBudget-SUM($I$112,$N$112,$S$112,$X$112,$AC$112,$AH$112,$AM$112,$AR$112,$AW$112,$BB$112),0),2)</f>
        <v>0</v>
      </c>
      <c r="G112">
        <f>$K$111</f>
        <v>0</v>
      </c>
      <c r="H112">
        <f>ROUND(IF($G$112&lt;=0,0,$G$112*$G$3/12),2)</f>
        <v>0</v>
      </c>
      <c r="I112">
        <f>ROUND(IF($G$112&lt;=0,0,MIN($G$4,$G$112+$H$112)),2)</f>
        <v>0</v>
      </c>
      <c r="J112">
        <f>ROUND(IF($G$112&lt;=0,0,MIN(MAX(0,$G$112+$H$112-$I$112),$F$112)),2)</f>
        <v>0</v>
      </c>
      <c r="K112">
        <f>ROUND(MAX(0,$G$112+$H$112-$I$112-$J$112),2)</f>
        <v>0</v>
      </c>
      <c r="L112">
        <f>$P$111</f>
        <v>0</v>
      </c>
      <c r="M112">
        <f>ROUND(IF($L$112&lt;=0,0,$L$112*$L$3/12),2)</f>
        <v>0</v>
      </c>
      <c r="N112">
        <f>ROUND(IF($L$112&lt;=0,0,MIN($L$4,$L$112+$M$112)),2)</f>
        <v>0</v>
      </c>
      <c r="O112">
        <f>ROUND(IF($L$112&lt;=0,0,MIN(MAX(0,$L$112+$M$112-$N$112),MAX(0,$F$112-$J$112))),2)</f>
        <v>0</v>
      </c>
      <c r="P112">
        <f>ROUND(MAX(0,$L$112+$M$112-$N$112-$O$112),2)</f>
        <v>0</v>
      </c>
      <c r="Q112">
        <f>$U$111</f>
        <v>0</v>
      </c>
      <c r="R112">
        <f>ROUND(IF($Q$112&lt;=0,0,$Q$112*$Q$3/12),2)</f>
        <v>0</v>
      </c>
      <c r="S112">
        <f>ROUND(IF($Q$112&lt;=0,0,MIN($Q$4,$Q$112+$R$112)),2)</f>
        <v>0</v>
      </c>
      <c r="T112">
        <f>ROUND(IF($Q$112&lt;=0,0,MIN(MAX(0,$Q$112+$R$112-$S$112),MAX(0,$F$112-$J$112-$O$112))),2)</f>
        <v>0</v>
      </c>
      <c r="U112">
        <f>ROUND(MAX(0,$Q$112+$R$112-$S$112-$T$112),2)</f>
        <v>0</v>
      </c>
      <c r="V112">
        <f>$Z$111</f>
        <v>0</v>
      </c>
      <c r="W112">
        <f>ROUND(IF($V$112&lt;=0,0,$V$112*$V$3/12),2)</f>
        <v>0</v>
      </c>
      <c r="X112">
        <f>ROUND(IF($V$112&lt;=0,0,MIN($V$4,$V$112+$W$112)),2)</f>
        <v>0</v>
      </c>
      <c r="Y112">
        <f>ROUND(IF($V$112&lt;=0,0,MIN(MAX(0,$V$112+$W$112-$X$112),MAX(0,$F$112-$J$112-$O$112-$T$112))),2)</f>
        <v>0</v>
      </c>
      <c r="Z112">
        <f>ROUND(MAX(0,$V$112+$W$112-$X$112-$Y$112),2)</f>
        <v>0</v>
      </c>
      <c r="AA112">
        <f>$AE$111</f>
        <v>0</v>
      </c>
      <c r="AB112">
        <f>ROUND(IF($AA$112&lt;=0,0,$AA$112*$AA$3/12),2)</f>
        <v>0</v>
      </c>
      <c r="AC112">
        <f>ROUND(IF($AA$112&lt;=0,0,MIN($AA$4,$AA$112+$AB$112)),2)</f>
        <v>0</v>
      </c>
      <c r="AD112">
        <f>ROUND(IF($AA$112&lt;=0,0,MIN(MAX(0,$AA$112+$AB$112-$AC$112),MAX(0,$F$112-$J$112-$O$112-$T$112-$Y$112))),2)</f>
        <v>0</v>
      </c>
      <c r="AE112">
        <f>ROUND(MAX(0,$AA$112+$AB$112-$AC$112-$AD$112),2)</f>
        <v>0</v>
      </c>
      <c r="AF112">
        <f>$AJ$111</f>
        <v>0</v>
      </c>
      <c r="AG112">
        <f>ROUND(IF($AF$112&lt;=0,0,$AF$112*$AF$3/12),2)</f>
        <v>0</v>
      </c>
      <c r="AH112">
        <f>ROUND(IF($AF$112&lt;=0,0,MIN($AF$4,$AF$112+$AG$112)),2)</f>
        <v>0</v>
      </c>
      <c r="AI112">
        <f>ROUND(IF($AF$112&lt;=0,0,MIN(MAX(0,$AF$112+$AG$112-$AH$112),MAX(0,$F$112-$J$112-$O$112-$T$112-$Y$112-$AD$112))),2)</f>
        <v>0</v>
      </c>
      <c r="AJ112">
        <f>ROUND(MAX(0,$AF$112+$AG$112-$AH$112-$AI$112),2)</f>
        <v>0</v>
      </c>
      <c r="AK112">
        <f>$AO$111</f>
        <v>0</v>
      </c>
      <c r="AL112">
        <f>ROUND(IF($AK$112&lt;=0,0,$AK$112*$AK$3/12),2)</f>
        <v>0</v>
      </c>
      <c r="AM112">
        <f>ROUND(IF($AK$112&lt;=0,0,MIN($AK$4,$AK$112+$AL$112)),2)</f>
        <v>0</v>
      </c>
      <c r="AN112">
        <f>ROUND(IF($AK$112&lt;=0,0,MIN(MAX(0,$AK$112+$AL$112-$AM$112),MAX(0,$F$112-$J$112-$O$112-$T$112-$Y$112-$AD$112-$AI$112))),2)</f>
        <v>0</v>
      </c>
      <c r="AO112">
        <f>ROUND(MAX(0,$AK$112+$AL$112-$AM$112-$AN$112),2)</f>
        <v>0</v>
      </c>
      <c r="AP112">
        <f>$AT$111</f>
        <v>0</v>
      </c>
      <c r="AQ112">
        <f>ROUND(IF($AP$112&lt;=0,0,$AP$112*$AP$3/12),2)</f>
        <v>0</v>
      </c>
      <c r="AR112">
        <f>ROUND(IF($AP$112&lt;=0,0,MIN($AP$4,$AP$112+$AQ$112)),2)</f>
        <v>0</v>
      </c>
      <c r="AS112">
        <f>ROUND(IF($AP$112&lt;=0,0,MIN(MAX(0,$AP$112+$AQ$112-$AR$112),MAX(0,$F$112-$J$112-$O$112-$T$112-$Y$112-$AD$112-$AI$112-$AN$112))),2)</f>
        <v>0</v>
      </c>
      <c r="AT112">
        <f>ROUND(MAX(0,$AP$112+$AQ$112-$AR$112-$AS$112),2)</f>
        <v>0</v>
      </c>
      <c r="AU112">
        <f>$AY$111</f>
        <v>0</v>
      </c>
      <c r="AV112">
        <f>ROUND(IF($AU$112&lt;=0,0,$AU$112*$AU$3/12),2)</f>
        <v>0</v>
      </c>
      <c r="AW112">
        <f>ROUND(IF($AU$112&lt;=0,0,MIN($AU$4,$AU$112+$AV$112)),2)</f>
        <v>0</v>
      </c>
      <c r="AX112">
        <f>ROUND(IF($AU$112&lt;=0,0,MIN(MAX(0,$AU$112+$AV$112-$AW$112),MAX(0,$F$112-$J$112-$O$112-$T$112-$Y$112-$AD$112-$AI$112-$AN$112-$AS$112))),2)</f>
        <v>0</v>
      </c>
      <c r="AY112">
        <f>ROUND(MAX(0,$AU$112+$AV$112-$AW$112-$AX$112),2)</f>
        <v>0</v>
      </c>
      <c r="AZ112">
        <f>$BD$111</f>
        <v>0</v>
      </c>
      <c r="BA112">
        <f>ROUND(IF($AZ$112&lt;=0,0,$AZ$112*$AZ$3/12),2)</f>
        <v>0</v>
      </c>
      <c r="BB112">
        <f>ROUND(IF($AZ$112&lt;=0,0,MIN($AZ$4,$AZ$112+$BA$112)),2)</f>
        <v>0</v>
      </c>
      <c r="BC112">
        <f>ROUND(IF($AZ$112&lt;=0,0,MIN(MAX(0,$AZ$112+$BA$112-$BB$112),MAX(0,$F$112-$J$112-$O$112-$T$112-$Y$112-$AD$112-$AI$112-$AN$112-$AS$112-$AX$112))),2)</f>
        <v>0</v>
      </c>
      <c r="BD112">
        <f>ROUND(MAX(0,$AZ$112+$BA$112-$BB$112-$BC$112),2)</f>
        <v>0</v>
      </c>
    </row>
    <row r="113" spans="1:56">
      <c r="A113">
        <f>ROW()-7</f>
        <v>106</v>
      </c>
      <c r="B113">
        <f>EDATE(StartDate,A113-1)</f>
        <v>0</v>
      </c>
      <c r="C113">
        <f>ROUND(SUM($G$113,$L$113,$Q$113,$V$113,$AA$113,$AF$113,$AK$113,$AP$113,$AU$113,$AZ$113)-SUM($K$113,$P$113,$U$113,$Z$113,$AE$113,$AJ$113,$AO$113,$AT$113,$AY$113,$BD$113),2)</f>
        <v>0</v>
      </c>
      <c r="D113">
        <f>ROUND(SUM($H$113,$M$113,$R$113,$W$113,$AB$113,$AG$113,$AL$113,$AQ$113,$AV$113,$BA$113),2)</f>
        <v>0</v>
      </c>
      <c r="E113">
        <f>ROUND(SUM($K$113,$P$113,$U$113,$Z$113,$AE$113,$AJ$113,$AO$113,$AT$113,$AY$113,$BD$113),2)</f>
        <v>0</v>
      </c>
      <c r="F113">
        <f>ROUND(MAX(MonthlyBudget-SUM($I$113,$N$113,$S$113,$X$113,$AC$113,$AH$113,$AM$113,$AR$113,$AW$113,$BB$113),0),2)</f>
        <v>0</v>
      </c>
      <c r="G113">
        <f>$K$112</f>
        <v>0</v>
      </c>
      <c r="H113">
        <f>ROUND(IF($G$113&lt;=0,0,$G$113*$G$3/12),2)</f>
        <v>0</v>
      </c>
      <c r="I113">
        <f>ROUND(IF($G$113&lt;=0,0,MIN($G$4,$G$113+$H$113)),2)</f>
        <v>0</v>
      </c>
      <c r="J113">
        <f>ROUND(IF($G$113&lt;=0,0,MIN(MAX(0,$G$113+$H$113-$I$113),$F$113)),2)</f>
        <v>0</v>
      </c>
      <c r="K113">
        <f>ROUND(MAX(0,$G$113+$H$113-$I$113-$J$113),2)</f>
        <v>0</v>
      </c>
      <c r="L113">
        <f>$P$112</f>
        <v>0</v>
      </c>
      <c r="M113">
        <f>ROUND(IF($L$113&lt;=0,0,$L$113*$L$3/12),2)</f>
        <v>0</v>
      </c>
      <c r="N113">
        <f>ROUND(IF($L$113&lt;=0,0,MIN($L$4,$L$113+$M$113)),2)</f>
        <v>0</v>
      </c>
      <c r="O113">
        <f>ROUND(IF($L$113&lt;=0,0,MIN(MAX(0,$L$113+$M$113-$N$113),MAX(0,$F$113-$J$113))),2)</f>
        <v>0</v>
      </c>
      <c r="P113">
        <f>ROUND(MAX(0,$L$113+$M$113-$N$113-$O$113),2)</f>
        <v>0</v>
      </c>
      <c r="Q113">
        <f>$U$112</f>
        <v>0</v>
      </c>
      <c r="R113">
        <f>ROUND(IF($Q$113&lt;=0,0,$Q$113*$Q$3/12),2)</f>
        <v>0</v>
      </c>
      <c r="S113">
        <f>ROUND(IF($Q$113&lt;=0,0,MIN($Q$4,$Q$113+$R$113)),2)</f>
        <v>0</v>
      </c>
      <c r="T113">
        <f>ROUND(IF($Q$113&lt;=0,0,MIN(MAX(0,$Q$113+$R$113-$S$113),MAX(0,$F$113-$J$113-$O$113))),2)</f>
        <v>0</v>
      </c>
      <c r="U113">
        <f>ROUND(MAX(0,$Q$113+$R$113-$S$113-$T$113),2)</f>
        <v>0</v>
      </c>
      <c r="V113">
        <f>$Z$112</f>
        <v>0</v>
      </c>
      <c r="W113">
        <f>ROUND(IF($V$113&lt;=0,0,$V$113*$V$3/12),2)</f>
        <v>0</v>
      </c>
      <c r="X113">
        <f>ROUND(IF($V$113&lt;=0,0,MIN($V$4,$V$113+$W$113)),2)</f>
        <v>0</v>
      </c>
      <c r="Y113">
        <f>ROUND(IF($V$113&lt;=0,0,MIN(MAX(0,$V$113+$W$113-$X$113),MAX(0,$F$113-$J$113-$O$113-$T$113))),2)</f>
        <v>0</v>
      </c>
      <c r="Z113">
        <f>ROUND(MAX(0,$V$113+$W$113-$X$113-$Y$113),2)</f>
        <v>0</v>
      </c>
      <c r="AA113">
        <f>$AE$112</f>
        <v>0</v>
      </c>
      <c r="AB113">
        <f>ROUND(IF($AA$113&lt;=0,0,$AA$113*$AA$3/12),2)</f>
        <v>0</v>
      </c>
      <c r="AC113">
        <f>ROUND(IF($AA$113&lt;=0,0,MIN($AA$4,$AA$113+$AB$113)),2)</f>
        <v>0</v>
      </c>
      <c r="AD113">
        <f>ROUND(IF($AA$113&lt;=0,0,MIN(MAX(0,$AA$113+$AB$113-$AC$113),MAX(0,$F$113-$J$113-$O$113-$T$113-$Y$113))),2)</f>
        <v>0</v>
      </c>
      <c r="AE113">
        <f>ROUND(MAX(0,$AA$113+$AB$113-$AC$113-$AD$113),2)</f>
        <v>0</v>
      </c>
      <c r="AF113">
        <f>$AJ$112</f>
        <v>0</v>
      </c>
      <c r="AG113">
        <f>ROUND(IF($AF$113&lt;=0,0,$AF$113*$AF$3/12),2)</f>
        <v>0</v>
      </c>
      <c r="AH113">
        <f>ROUND(IF($AF$113&lt;=0,0,MIN($AF$4,$AF$113+$AG$113)),2)</f>
        <v>0</v>
      </c>
      <c r="AI113">
        <f>ROUND(IF($AF$113&lt;=0,0,MIN(MAX(0,$AF$113+$AG$113-$AH$113),MAX(0,$F$113-$J$113-$O$113-$T$113-$Y$113-$AD$113))),2)</f>
        <v>0</v>
      </c>
      <c r="AJ113">
        <f>ROUND(MAX(0,$AF$113+$AG$113-$AH$113-$AI$113),2)</f>
        <v>0</v>
      </c>
      <c r="AK113">
        <f>$AO$112</f>
        <v>0</v>
      </c>
      <c r="AL113">
        <f>ROUND(IF($AK$113&lt;=0,0,$AK$113*$AK$3/12),2)</f>
        <v>0</v>
      </c>
      <c r="AM113">
        <f>ROUND(IF($AK$113&lt;=0,0,MIN($AK$4,$AK$113+$AL$113)),2)</f>
        <v>0</v>
      </c>
      <c r="AN113">
        <f>ROUND(IF($AK$113&lt;=0,0,MIN(MAX(0,$AK$113+$AL$113-$AM$113),MAX(0,$F$113-$J$113-$O$113-$T$113-$Y$113-$AD$113-$AI$113))),2)</f>
        <v>0</v>
      </c>
      <c r="AO113">
        <f>ROUND(MAX(0,$AK$113+$AL$113-$AM$113-$AN$113),2)</f>
        <v>0</v>
      </c>
      <c r="AP113">
        <f>$AT$112</f>
        <v>0</v>
      </c>
      <c r="AQ113">
        <f>ROUND(IF($AP$113&lt;=0,0,$AP$113*$AP$3/12),2)</f>
        <v>0</v>
      </c>
      <c r="AR113">
        <f>ROUND(IF($AP$113&lt;=0,0,MIN($AP$4,$AP$113+$AQ$113)),2)</f>
        <v>0</v>
      </c>
      <c r="AS113">
        <f>ROUND(IF($AP$113&lt;=0,0,MIN(MAX(0,$AP$113+$AQ$113-$AR$113),MAX(0,$F$113-$J$113-$O$113-$T$113-$Y$113-$AD$113-$AI$113-$AN$113))),2)</f>
        <v>0</v>
      </c>
      <c r="AT113">
        <f>ROUND(MAX(0,$AP$113+$AQ$113-$AR$113-$AS$113),2)</f>
        <v>0</v>
      </c>
      <c r="AU113">
        <f>$AY$112</f>
        <v>0</v>
      </c>
      <c r="AV113">
        <f>ROUND(IF($AU$113&lt;=0,0,$AU$113*$AU$3/12),2)</f>
        <v>0</v>
      </c>
      <c r="AW113">
        <f>ROUND(IF($AU$113&lt;=0,0,MIN($AU$4,$AU$113+$AV$113)),2)</f>
        <v>0</v>
      </c>
      <c r="AX113">
        <f>ROUND(IF($AU$113&lt;=0,0,MIN(MAX(0,$AU$113+$AV$113-$AW$113),MAX(0,$F$113-$J$113-$O$113-$T$113-$Y$113-$AD$113-$AI$113-$AN$113-$AS$113))),2)</f>
        <v>0</v>
      </c>
      <c r="AY113">
        <f>ROUND(MAX(0,$AU$113+$AV$113-$AW$113-$AX$113),2)</f>
        <v>0</v>
      </c>
      <c r="AZ113">
        <f>$BD$112</f>
        <v>0</v>
      </c>
      <c r="BA113">
        <f>ROUND(IF($AZ$113&lt;=0,0,$AZ$113*$AZ$3/12),2)</f>
        <v>0</v>
      </c>
      <c r="BB113">
        <f>ROUND(IF($AZ$113&lt;=0,0,MIN($AZ$4,$AZ$113+$BA$113)),2)</f>
        <v>0</v>
      </c>
      <c r="BC113">
        <f>ROUND(IF($AZ$113&lt;=0,0,MIN(MAX(0,$AZ$113+$BA$113-$BB$113),MAX(0,$F$113-$J$113-$O$113-$T$113-$Y$113-$AD$113-$AI$113-$AN$113-$AS$113-$AX$113))),2)</f>
        <v>0</v>
      </c>
      <c r="BD113">
        <f>ROUND(MAX(0,$AZ$113+$BA$113-$BB$113-$BC$113),2)</f>
        <v>0</v>
      </c>
    </row>
    <row r="114" spans="1:56">
      <c r="A114">
        <f>ROW()-7</f>
        <v>107</v>
      </c>
      <c r="B114">
        <f>EDATE(StartDate,A114-1)</f>
        <v>0</v>
      </c>
      <c r="C114">
        <f>ROUND(SUM($G$114,$L$114,$Q$114,$V$114,$AA$114,$AF$114,$AK$114,$AP$114,$AU$114,$AZ$114)-SUM($K$114,$P$114,$U$114,$Z$114,$AE$114,$AJ$114,$AO$114,$AT$114,$AY$114,$BD$114),2)</f>
        <v>0</v>
      </c>
      <c r="D114">
        <f>ROUND(SUM($H$114,$M$114,$R$114,$W$114,$AB$114,$AG$114,$AL$114,$AQ$114,$AV$114,$BA$114),2)</f>
        <v>0</v>
      </c>
      <c r="E114">
        <f>ROUND(SUM($K$114,$P$114,$U$114,$Z$114,$AE$114,$AJ$114,$AO$114,$AT$114,$AY$114,$BD$114),2)</f>
        <v>0</v>
      </c>
      <c r="F114">
        <f>ROUND(MAX(MonthlyBudget-SUM($I$114,$N$114,$S$114,$X$114,$AC$114,$AH$114,$AM$114,$AR$114,$AW$114,$BB$114),0),2)</f>
        <v>0</v>
      </c>
      <c r="G114">
        <f>$K$113</f>
        <v>0</v>
      </c>
      <c r="H114">
        <f>ROUND(IF($G$114&lt;=0,0,$G$114*$G$3/12),2)</f>
        <v>0</v>
      </c>
      <c r="I114">
        <f>ROUND(IF($G$114&lt;=0,0,MIN($G$4,$G$114+$H$114)),2)</f>
        <v>0</v>
      </c>
      <c r="J114">
        <f>ROUND(IF($G$114&lt;=0,0,MIN(MAX(0,$G$114+$H$114-$I$114),$F$114)),2)</f>
        <v>0</v>
      </c>
      <c r="K114">
        <f>ROUND(MAX(0,$G$114+$H$114-$I$114-$J$114),2)</f>
        <v>0</v>
      </c>
      <c r="L114">
        <f>$P$113</f>
        <v>0</v>
      </c>
      <c r="M114">
        <f>ROUND(IF($L$114&lt;=0,0,$L$114*$L$3/12),2)</f>
        <v>0</v>
      </c>
      <c r="N114">
        <f>ROUND(IF($L$114&lt;=0,0,MIN($L$4,$L$114+$M$114)),2)</f>
        <v>0</v>
      </c>
      <c r="O114">
        <f>ROUND(IF($L$114&lt;=0,0,MIN(MAX(0,$L$114+$M$114-$N$114),MAX(0,$F$114-$J$114))),2)</f>
        <v>0</v>
      </c>
      <c r="P114">
        <f>ROUND(MAX(0,$L$114+$M$114-$N$114-$O$114),2)</f>
        <v>0</v>
      </c>
      <c r="Q114">
        <f>$U$113</f>
        <v>0</v>
      </c>
      <c r="R114">
        <f>ROUND(IF($Q$114&lt;=0,0,$Q$114*$Q$3/12),2)</f>
        <v>0</v>
      </c>
      <c r="S114">
        <f>ROUND(IF($Q$114&lt;=0,0,MIN($Q$4,$Q$114+$R$114)),2)</f>
        <v>0</v>
      </c>
      <c r="T114">
        <f>ROUND(IF($Q$114&lt;=0,0,MIN(MAX(0,$Q$114+$R$114-$S$114),MAX(0,$F$114-$J$114-$O$114))),2)</f>
        <v>0</v>
      </c>
      <c r="U114">
        <f>ROUND(MAX(0,$Q$114+$R$114-$S$114-$T$114),2)</f>
        <v>0</v>
      </c>
      <c r="V114">
        <f>$Z$113</f>
        <v>0</v>
      </c>
      <c r="W114">
        <f>ROUND(IF($V$114&lt;=0,0,$V$114*$V$3/12),2)</f>
        <v>0</v>
      </c>
      <c r="X114">
        <f>ROUND(IF($V$114&lt;=0,0,MIN($V$4,$V$114+$W$114)),2)</f>
        <v>0</v>
      </c>
      <c r="Y114">
        <f>ROUND(IF($V$114&lt;=0,0,MIN(MAX(0,$V$114+$W$114-$X$114),MAX(0,$F$114-$J$114-$O$114-$T$114))),2)</f>
        <v>0</v>
      </c>
      <c r="Z114">
        <f>ROUND(MAX(0,$V$114+$W$114-$X$114-$Y$114),2)</f>
        <v>0</v>
      </c>
      <c r="AA114">
        <f>$AE$113</f>
        <v>0</v>
      </c>
      <c r="AB114">
        <f>ROUND(IF($AA$114&lt;=0,0,$AA$114*$AA$3/12),2)</f>
        <v>0</v>
      </c>
      <c r="AC114">
        <f>ROUND(IF($AA$114&lt;=0,0,MIN($AA$4,$AA$114+$AB$114)),2)</f>
        <v>0</v>
      </c>
      <c r="AD114">
        <f>ROUND(IF($AA$114&lt;=0,0,MIN(MAX(0,$AA$114+$AB$114-$AC$114),MAX(0,$F$114-$J$114-$O$114-$T$114-$Y$114))),2)</f>
        <v>0</v>
      </c>
      <c r="AE114">
        <f>ROUND(MAX(0,$AA$114+$AB$114-$AC$114-$AD$114),2)</f>
        <v>0</v>
      </c>
      <c r="AF114">
        <f>$AJ$113</f>
        <v>0</v>
      </c>
      <c r="AG114">
        <f>ROUND(IF($AF$114&lt;=0,0,$AF$114*$AF$3/12),2)</f>
        <v>0</v>
      </c>
      <c r="AH114">
        <f>ROUND(IF($AF$114&lt;=0,0,MIN($AF$4,$AF$114+$AG$114)),2)</f>
        <v>0</v>
      </c>
      <c r="AI114">
        <f>ROUND(IF($AF$114&lt;=0,0,MIN(MAX(0,$AF$114+$AG$114-$AH$114),MAX(0,$F$114-$J$114-$O$114-$T$114-$Y$114-$AD$114))),2)</f>
        <v>0</v>
      </c>
      <c r="AJ114">
        <f>ROUND(MAX(0,$AF$114+$AG$114-$AH$114-$AI$114),2)</f>
        <v>0</v>
      </c>
      <c r="AK114">
        <f>$AO$113</f>
        <v>0</v>
      </c>
      <c r="AL114">
        <f>ROUND(IF($AK$114&lt;=0,0,$AK$114*$AK$3/12),2)</f>
        <v>0</v>
      </c>
      <c r="AM114">
        <f>ROUND(IF($AK$114&lt;=0,0,MIN($AK$4,$AK$114+$AL$114)),2)</f>
        <v>0</v>
      </c>
      <c r="AN114">
        <f>ROUND(IF($AK$114&lt;=0,0,MIN(MAX(0,$AK$114+$AL$114-$AM$114),MAX(0,$F$114-$J$114-$O$114-$T$114-$Y$114-$AD$114-$AI$114))),2)</f>
        <v>0</v>
      </c>
      <c r="AO114">
        <f>ROUND(MAX(0,$AK$114+$AL$114-$AM$114-$AN$114),2)</f>
        <v>0</v>
      </c>
      <c r="AP114">
        <f>$AT$113</f>
        <v>0</v>
      </c>
      <c r="AQ114">
        <f>ROUND(IF($AP$114&lt;=0,0,$AP$114*$AP$3/12),2)</f>
        <v>0</v>
      </c>
      <c r="AR114">
        <f>ROUND(IF($AP$114&lt;=0,0,MIN($AP$4,$AP$114+$AQ$114)),2)</f>
        <v>0</v>
      </c>
      <c r="AS114">
        <f>ROUND(IF($AP$114&lt;=0,0,MIN(MAX(0,$AP$114+$AQ$114-$AR$114),MAX(0,$F$114-$J$114-$O$114-$T$114-$Y$114-$AD$114-$AI$114-$AN$114))),2)</f>
        <v>0</v>
      </c>
      <c r="AT114">
        <f>ROUND(MAX(0,$AP$114+$AQ$114-$AR$114-$AS$114),2)</f>
        <v>0</v>
      </c>
      <c r="AU114">
        <f>$AY$113</f>
        <v>0</v>
      </c>
      <c r="AV114">
        <f>ROUND(IF($AU$114&lt;=0,0,$AU$114*$AU$3/12),2)</f>
        <v>0</v>
      </c>
      <c r="AW114">
        <f>ROUND(IF($AU$114&lt;=0,0,MIN($AU$4,$AU$114+$AV$114)),2)</f>
        <v>0</v>
      </c>
      <c r="AX114">
        <f>ROUND(IF($AU$114&lt;=0,0,MIN(MAX(0,$AU$114+$AV$114-$AW$114),MAX(0,$F$114-$J$114-$O$114-$T$114-$Y$114-$AD$114-$AI$114-$AN$114-$AS$114))),2)</f>
        <v>0</v>
      </c>
      <c r="AY114">
        <f>ROUND(MAX(0,$AU$114+$AV$114-$AW$114-$AX$114),2)</f>
        <v>0</v>
      </c>
      <c r="AZ114">
        <f>$BD$113</f>
        <v>0</v>
      </c>
      <c r="BA114">
        <f>ROUND(IF($AZ$114&lt;=0,0,$AZ$114*$AZ$3/12),2)</f>
        <v>0</v>
      </c>
      <c r="BB114">
        <f>ROUND(IF($AZ$114&lt;=0,0,MIN($AZ$4,$AZ$114+$BA$114)),2)</f>
        <v>0</v>
      </c>
      <c r="BC114">
        <f>ROUND(IF($AZ$114&lt;=0,0,MIN(MAX(0,$AZ$114+$BA$114-$BB$114),MAX(0,$F$114-$J$114-$O$114-$T$114-$Y$114-$AD$114-$AI$114-$AN$114-$AS$114-$AX$114))),2)</f>
        <v>0</v>
      </c>
      <c r="BD114">
        <f>ROUND(MAX(0,$AZ$114+$BA$114-$BB$114-$BC$114),2)</f>
        <v>0</v>
      </c>
    </row>
    <row r="115" spans="1:56">
      <c r="A115">
        <f>ROW()-7</f>
        <v>108</v>
      </c>
      <c r="B115">
        <f>EDATE(StartDate,A115-1)</f>
        <v>0</v>
      </c>
      <c r="C115">
        <f>ROUND(SUM($G$115,$L$115,$Q$115,$V$115,$AA$115,$AF$115,$AK$115,$AP$115,$AU$115,$AZ$115)-SUM($K$115,$P$115,$U$115,$Z$115,$AE$115,$AJ$115,$AO$115,$AT$115,$AY$115,$BD$115),2)</f>
        <v>0</v>
      </c>
      <c r="D115">
        <f>ROUND(SUM($H$115,$M$115,$R$115,$W$115,$AB$115,$AG$115,$AL$115,$AQ$115,$AV$115,$BA$115),2)</f>
        <v>0</v>
      </c>
      <c r="E115">
        <f>ROUND(SUM($K$115,$P$115,$U$115,$Z$115,$AE$115,$AJ$115,$AO$115,$AT$115,$AY$115,$BD$115),2)</f>
        <v>0</v>
      </c>
      <c r="F115">
        <f>ROUND(MAX(MonthlyBudget-SUM($I$115,$N$115,$S$115,$X$115,$AC$115,$AH$115,$AM$115,$AR$115,$AW$115,$BB$115),0),2)</f>
        <v>0</v>
      </c>
      <c r="G115">
        <f>$K$114</f>
        <v>0</v>
      </c>
      <c r="H115">
        <f>ROUND(IF($G$115&lt;=0,0,$G$115*$G$3/12),2)</f>
        <v>0</v>
      </c>
      <c r="I115">
        <f>ROUND(IF($G$115&lt;=0,0,MIN($G$4,$G$115+$H$115)),2)</f>
        <v>0</v>
      </c>
      <c r="J115">
        <f>ROUND(IF($G$115&lt;=0,0,MIN(MAX(0,$G$115+$H$115-$I$115),$F$115)),2)</f>
        <v>0</v>
      </c>
      <c r="K115">
        <f>ROUND(MAX(0,$G$115+$H$115-$I$115-$J$115),2)</f>
        <v>0</v>
      </c>
      <c r="L115">
        <f>$P$114</f>
        <v>0</v>
      </c>
      <c r="M115">
        <f>ROUND(IF($L$115&lt;=0,0,$L$115*$L$3/12),2)</f>
        <v>0</v>
      </c>
      <c r="N115">
        <f>ROUND(IF($L$115&lt;=0,0,MIN($L$4,$L$115+$M$115)),2)</f>
        <v>0</v>
      </c>
      <c r="O115">
        <f>ROUND(IF($L$115&lt;=0,0,MIN(MAX(0,$L$115+$M$115-$N$115),MAX(0,$F$115-$J$115))),2)</f>
        <v>0</v>
      </c>
      <c r="P115">
        <f>ROUND(MAX(0,$L$115+$M$115-$N$115-$O$115),2)</f>
        <v>0</v>
      </c>
      <c r="Q115">
        <f>$U$114</f>
        <v>0</v>
      </c>
      <c r="R115">
        <f>ROUND(IF($Q$115&lt;=0,0,$Q$115*$Q$3/12),2)</f>
        <v>0</v>
      </c>
      <c r="S115">
        <f>ROUND(IF($Q$115&lt;=0,0,MIN($Q$4,$Q$115+$R$115)),2)</f>
        <v>0</v>
      </c>
      <c r="T115">
        <f>ROUND(IF($Q$115&lt;=0,0,MIN(MAX(0,$Q$115+$R$115-$S$115),MAX(0,$F$115-$J$115-$O$115))),2)</f>
        <v>0</v>
      </c>
      <c r="U115">
        <f>ROUND(MAX(0,$Q$115+$R$115-$S$115-$T$115),2)</f>
        <v>0</v>
      </c>
      <c r="V115">
        <f>$Z$114</f>
        <v>0</v>
      </c>
      <c r="W115">
        <f>ROUND(IF($V$115&lt;=0,0,$V$115*$V$3/12),2)</f>
        <v>0</v>
      </c>
      <c r="X115">
        <f>ROUND(IF($V$115&lt;=0,0,MIN($V$4,$V$115+$W$115)),2)</f>
        <v>0</v>
      </c>
      <c r="Y115">
        <f>ROUND(IF($V$115&lt;=0,0,MIN(MAX(0,$V$115+$W$115-$X$115),MAX(0,$F$115-$J$115-$O$115-$T$115))),2)</f>
        <v>0</v>
      </c>
      <c r="Z115">
        <f>ROUND(MAX(0,$V$115+$W$115-$X$115-$Y$115),2)</f>
        <v>0</v>
      </c>
      <c r="AA115">
        <f>$AE$114</f>
        <v>0</v>
      </c>
      <c r="AB115">
        <f>ROUND(IF($AA$115&lt;=0,0,$AA$115*$AA$3/12),2)</f>
        <v>0</v>
      </c>
      <c r="AC115">
        <f>ROUND(IF($AA$115&lt;=0,0,MIN($AA$4,$AA$115+$AB$115)),2)</f>
        <v>0</v>
      </c>
      <c r="AD115">
        <f>ROUND(IF($AA$115&lt;=0,0,MIN(MAX(0,$AA$115+$AB$115-$AC$115),MAX(0,$F$115-$J$115-$O$115-$T$115-$Y$115))),2)</f>
        <v>0</v>
      </c>
      <c r="AE115">
        <f>ROUND(MAX(0,$AA$115+$AB$115-$AC$115-$AD$115),2)</f>
        <v>0</v>
      </c>
      <c r="AF115">
        <f>$AJ$114</f>
        <v>0</v>
      </c>
      <c r="AG115">
        <f>ROUND(IF($AF$115&lt;=0,0,$AF$115*$AF$3/12),2)</f>
        <v>0</v>
      </c>
      <c r="AH115">
        <f>ROUND(IF($AF$115&lt;=0,0,MIN($AF$4,$AF$115+$AG$115)),2)</f>
        <v>0</v>
      </c>
      <c r="AI115">
        <f>ROUND(IF($AF$115&lt;=0,0,MIN(MAX(0,$AF$115+$AG$115-$AH$115),MAX(0,$F$115-$J$115-$O$115-$T$115-$Y$115-$AD$115))),2)</f>
        <v>0</v>
      </c>
      <c r="AJ115">
        <f>ROUND(MAX(0,$AF$115+$AG$115-$AH$115-$AI$115),2)</f>
        <v>0</v>
      </c>
      <c r="AK115">
        <f>$AO$114</f>
        <v>0</v>
      </c>
      <c r="AL115">
        <f>ROUND(IF($AK$115&lt;=0,0,$AK$115*$AK$3/12),2)</f>
        <v>0</v>
      </c>
      <c r="AM115">
        <f>ROUND(IF($AK$115&lt;=0,0,MIN($AK$4,$AK$115+$AL$115)),2)</f>
        <v>0</v>
      </c>
      <c r="AN115">
        <f>ROUND(IF($AK$115&lt;=0,0,MIN(MAX(0,$AK$115+$AL$115-$AM$115),MAX(0,$F$115-$J$115-$O$115-$T$115-$Y$115-$AD$115-$AI$115))),2)</f>
        <v>0</v>
      </c>
      <c r="AO115">
        <f>ROUND(MAX(0,$AK$115+$AL$115-$AM$115-$AN$115),2)</f>
        <v>0</v>
      </c>
      <c r="AP115">
        <f>$AT$114</f>
        <v>0</v>
      </c>
      <c r="AQ115">
        <f>ROUND(IF($AP$115&lt;=0,0,$AP$115*$AP$3/12),2)</f>
        <v>0</v>
      </c>
      <c r="AR115">
        <f>ROUND(IF($AP$115&lt;=0,0,MIN($AP$4,$AP$115+$AQ$115)),2)</f>
        <v>0</v>
      </c>
      <c r="AS115">
        <f>ROUND(IF($AP$115&lt;=0,0,MIN(MAX(0,$AP$115+$AQ$115-$AR$115),MAX(0,$F$115-$J$115-$O$115-$T$115-$Y$115-$AD$115-$AI$115-$AN$115))),2)</f>
        <v>0</v>
      </c>
      <c r="AT115">
        <f>ROUND(MAX(0,$AP$115+$AQ$115-$AR$115-$AS$115),2)</f>
        <v>0</v>
      </c>
      <c r="AU115">
        <f>$AY$114</f>
        <v>0</v>
      </c>
      <c r="AV115">
        <f>ROUND(IF($AU$115&lt;=0,0,$AU$115*$AU$3/12),2)</f>
        <v>0</v>
      </c>
      <c r="AW115">
        <f>ROUND(IF($AU$115&lt;=0,0,MIN($AU$4,$AU$115+$AV$115)),2)</f>
        <v>0</v>
      </c>
      <c r="AX115">
        <f>ROUND(IF($AU$115&lt;=0,0,MIN(MAX(0,$AU$115+$AV$115-$AW$115),MAX(0,$F$115-$J$115-$O$115-$T$115-$Y$115-$AD$115-$AI$115-$AN$115-$AS$115))),2)</f>
        <v>0</v>
      </c>
      <c r="AY115">
        <f>ROUND(MAX(0,$AU$115+$AV$115-$AW$115-$AX$115),2)</f>
        <v>0</v>
      </c>
      <c r="AZ115">
        <f>$BD$114</f>
        <v>0</v>
      </c>
      <c r="BA115">
        <f>ROUND(IF($AZ$115&lt;=0,0,$AZ$115*$AZ$3/12),2)</f>
        <v>0</v>
      </c>
      <c r="BB115">
        <f>ROUND(IF($AZ$115&lt;=0,0,MIN($AZ$4,$AZ$115+$BA$115)),2)</f>
        <v>0</v>
      </c>
      <c r="BC115">
        <f>ROUND(IF($AZ$115&lt;=0,0,MIN(MAX(0,$AZ$115+$BA$115-$BB$115),MAX(0,$F$115-$J$115-$O$115-$T$115-$Y$115-$AD$115-$AI$115-$AN$115-$AS$115-$AX$115))),2)</f>
        <v>0</v>
      </c>
      <c r="BD115">
        <f>ROUND(MAX(0,$AZ$115+$BA$115-$BB$115-$BC$115),2)</f>
        <v>0</v>
      </c>
    </row>
    <row r="116" spans="1:56">
      <c r="A116">
        <f>ROW()-7</f>
        <v>109</v>
      </c>
      <c r="B116">
        <f>EDATE(StartDate,A116-1)</f>
        <v>0</v>
      </c>
      <c r="C116">
        <f>ROUND(SUM($G$116,$L$116,$Q$116,$V$116,$AA$116,$AF$116,$AK$116,$AP$116,$AU$116,$AZ$116)-SUM($K$116,$P$116,$U$116,$Z$116,$AE$116,$AJ$116,$AO$116,$AT$116,$AY$116,$BD$116),2)</f>
        <v>0</v>
      </c>
      <c r="D116">
        <f>ROUND(SUM($H$116,$M$116,$R$116,$W$116,$AB$116,$AG$116,$AL$116,$AQ$116,$AV$116,$BA$116),2)</f>
        <v>0</v>
      </c>
      <c r="E116">
        <f>ROUND(SUM($K$116,$P$116,$U$116,$Z$116,$AE$116,$AJ$116,$AO$116,$AT$116,$AY$116,$BD$116),2)</f>
        <v>0</v>
      </c>
      <c r="F116">
        <f>ROUND(MAX(MonthlyBudget-SUM($I$116,$N$116,$S$116,$X$116,$AC$116,$AH$116,$AM$116,$AR$116,$AW$116,$BB$116),0),2)</f>
        <v>0</v>
      </c>
      <c r="G116">
        <f>$K$115</f>
        <v>0</v>
      </c>
      <c r="H116">
        <f>ROUND(IF($G$116&lt;=0,0,$G$116*$G$3/12),2)</f>
        <v>0</v>
      </c>
      <c r="I116">
        <f>ROUND(IF($G$116&lt;=0,0,MIN($G$4,$G$116+$H$116)),2)</f>
        <v>0</v>
      </c>
      <c r="J116">
        <f>ROUND(IF($G$116&lt;=0,0,MIN(MAX(0,$G$116+$H$116-$I$116),$F$116)),2)</f>
        <v>0</v>
      </c>
      <c r="K116">
        <f>ROUND(MAX(0,$G$116+$H$116-$I$116-$J$116),2)</f>
        <v>0</v>
      </c>
      <c r="L116">
        <f>$P$115</f>
        <v>0</v>
      </c>
      <c r="M116">
        <f>ROUND(IF($L$116&lt;=0,0,$L$116*$L$3/12),2)</f>
        <v>0</v>
      </c>
      <c r="N116">
        <f>ROUND(IF($L$116&lt;=0,0,MIN($L$4,$L$116+$M$116)),2)</f>
        <v>0</v>
      </c>
      <c r="O116">
        <f>ROUND(IF($L$116&lt;=0,0,MIN(MAX(0,$L$116+$M$116-$N$116),MAX(0,$F$116-$J$116))),2)</f>
        <v>0</v>
      </c>
      <c r="P116">
        <f>ROUND(MAX(0,$L$116+$M$116-$N$116-$O$116),2)</f>
        <v>0</v>
      </c>
      <c r="Q116">
        <f>$U$115</f>
        <v>0</v>
      </c>
      <c r="R116">
        <f>ROUND(IF($Q$116&lt;=0,0,$Q$116*$Q$3/12),2)</f>
        <v>0</v>
      </c>
      <c r="S116">
        <f>ROUND(IF($Q$116&lt;=0,0,MIN($Q$4,$Q$116+$R$116)),2)</f>
        <v>0</v>
      </c>
      <c r="T116">
        <f>ROUND(IF($Q$116&lt;=0,0,MIN(MAX(0,$Q$116+$R$116-$S$116),MAX(0,$F$116-$J$116-$O$116))),2)</f>
        <v>0</v>
      </c>
      <c r="U116">
        <f>ROUND(MAX(0,$Q$116+$R$116-$S$116-$T$116),2)</f>
        <v>0</v>
      </c>
      <c r="V116">
        <f>$Z$115</f>
        <v>0</v>
      </c>
      <c r="W116">
        <f>ROUND(IF($V$116&lt;=0,0,$V$116*$V$3/12),2)</f>
        <v>0</v>
      </c>
      <c r="X116">
        <f>ROUND(IF($V$116&lt;=0,0,MIN($V$4,$V$116+$W$116)),2)</f>
        <v>0</v>
      </c>
      <c r="Y116">
        <f>ROUND(IF($V$116&lt;=0,0,MIN(MAX(0,$V$116+$W$116-$X$116),MAX(0,$F$116-$J$116-$O$116-$T$116))),2)</f>
        <v>0</v>
      </c>
      <c r="Z116">
        <f>ROUND(MAX(0,$V$116+$W$116-$X$116-$Y$116),2)</f>
        <v>0</v>
      </c>
      <c r="AA116">
        <f>$AE$115</f>
        <v>0</v>
      </c>
      <c r="AB116">
        <f>ROUND(IF($AA$116&lt;=0,0,$AA$116*$AA$3/12),2)</f>
        <v>0</v>
      </c>
      <c r="AC116">
        <f>ROUND(IF($AA$116&lt;=0,0,MIN($AA$4,$AA$116+$AB$116)),2)</f>
        <v>0</v>
      </c>
      <c r="AD116">
        <f>ROUND(IF($AA$116&lt;=0,0,MIN(MAX(0,$AA$116+$AB$116-$AC$116),MAX(0,$F$116-$J$116-$O$116-$T$116-$Y$116))),2)</f>
        <v>0</v>
      </c>
      <c r="AE116">
        <f>ROUND(MAX(0,$AA$116+$AB$116-$AC$116-$AD$116),2)</f>
        <v>0</v>
      </c>
      <c r="AF116">
        <f>$AJ$115</f>
        <v>0</v>
      </c>
      <c r="AG116">
        <f>ROUND(IF($AF$116&lt;=0,0,$AF$116*$AF$3/12),2)</f>
        <v>0</v>
      </c>
      <c r="AH116">
        <f>ROUND(IF($AF$116&lt;=0,0,MIN($AF$4,$AF$116+$AG$116)),2)</f>
        <v>0</v>
      </c>
      <c r="AI116">
        <f>ROUND(IF($AF$116&lt;=0,0,MIN(MAX(0,$AF$116+$AG$116-$AH$116),MAX(0,$F$116-$J$116-$O$116-$T$116-$Y$116-$AD$116))),2)</f>
        <v>0</v>
      </c>
      <c r="AJ116">
        <f>ROUND(MAX(0,$AF$116+$AG$116-$AH$116-$AI$116),2)</f>
        <v>0</v>
      </c>
      <c r="AK116">
        <f>$AO$115</f>
        <v>0</v>
      </c>
      <c r="AL116">
        <f>ROUND(IF($AK$116&lt;=0,0,$AK$116*$AK$3/12),2)</f>
        <v>0</v>
      </c>
      <c r="AM116">
        <f>ROUND(IF($AK$116&lt;=0,0,MIN($AK$4,$AK$116+$AL$116)),2)</f>
        <v>0</v>
      </c>
      <c r="AN116">
        <f>ROUND(IF($AK$116&lt;=0,0,MIN(MAX(0,$AK$116+$AL$116-$AM$116),MAX(0,$F$116-$J$116-$O$116-$T$116-$Y$116-$AD$116-$AI$116))),2)</f>
        <v>0</v>
      </c>
      <c r="AO116">
        <f>ROUND(MAX(0,$AK$116+$AL$116-$AM$116-$AN$116),2)</f>
        <v>0</v>
      </c>
      <c r="AP116">
        <f>$AT$115</f>
        <v>0</v>
      </c>
      <c r="AQ116">
        <f>ROUND(IF($AP$116&lt;=0,0,$AP$116*$AP$3/12),2)</f>
        <v>0</v>
      </c>
      <c r="AR116">
        <f>ROUND(IF($AP$116&lt;=0,0,MIN($AP$4,$AP$116+$AQ$116)),2)</f>
        <v>0</v>
      </c>
      <c r="AS116">
        <f>ROUND(IF($AP$116&lt;=0,0,MIN(MAX(0,$AP$116+$AQ$116-$AR$116),MAX(0,$F$116-$J$116-$O$116-$T$116-$Y$116-$AD$116-$AI$116-$AN$116))),2)</f>
        <v>0</v>
      </c>
      <c r="AT116">
        <f>ROUND(MAX(0,$AP$116+$AQ$116-$AR$116-$AS$116),2)</f>
        <v>0</v>
      </c>
      <c r="AU116">
        <f>$AY$115</f>
        <v>0</v>
      </c>
      <c r="AV116">
        <f>ROUND(IF($AU$116&lt;=0,0,$AU$116*$AU$3/12),2)</f>
        <v>0</v>
      </c>
      <c r="AW116">
        <f>ROUND(IF($AU$116&lt;=0,0,MIN($AU$4,$AU$116+$AV$116)),2)</f>
        <v>0</v>
      </c>
      <c r="AX116">
        <f>ROUND(IF($AU$116&lt;=0,0,MIN(MAX(0,$AU$116+$AV$116-$AW$116),MAX(0,$F$116-$J$116-$O$116-$T$116-$Y$116-$AD$116-$AI$116-$AN$116-$AS$116))),2)</f>
        <v>0</v>
      </c>
      <c r="AY116">
        <f>ROUND(MAX(0,$AU$116+$AV$116-$AW$116-$AX$116),2)</f>
        <v>0</v>
      </c>
      <c r="AZ116">
        <f>$BD$115</f>
        <v>0</v>
      </c>
      <c r="BA116">
        <f>ROUND(IF($AZ$116&lt;=0,0,$AZ$116*$AZ$3/12),2)</f>
        <v>0</v>
      </c>
      <c r="BB116">
        <f>ROUND(IF($AZ$116&lt;=0,0,MIN($AZ$4,$AZ$116+$BA$116)),2)</f>
        <v>0</v>
      </c>
      <c r="BC116">
        <f>ROUND(IF($AZ$116&lt;=0,0,MIN(MAX(0,$AZ$116+$BA$116-$BB$116),MAX(0,$F$116-$J$116-$O$116-$T$116-$Y$116-$AD$116-$AI$116-$AN$116-$AS$116-$AX$116))),2)</f>
        <v>0</v>
      </c>
      <c r="BD116">
        <f>ROUND(MAX(0,$AZ$116+$BA$116-$BB$116-$BC$116),2)</f>
        <v>0</v>
      </c>
    </row>
    <row r="117" spans="1:56">
      <c r="A117">
        <f>ROW()-7</f>
        <v>110</v>
      </c>
      <c r="B117">
        <f>EDATE(StartDate,A117-1)</f>
        <v>0</v>
      </c>
      <c r="C117">
        <f>ROUND(SUM($G$117,$L$117,$Q$117,$V$117,$AA$117,$AF$117,$AK$117,$AP$117,$AU$117,$AZ$117)-SUM($K$117,$P$117,$U$117,$Z$117,$AE$117,$AJ$117,$AO$117,$AT$117,$AY$117,$BD$117),2)</f>
        <v>0</v>
      </c>
      <c r="D117">
        <f>ROUND(SUM($H$117,$M$117,$R$117,$W$117,$AB$117,$AG$117,$AL$117,$AQ$117,$AV$117,$BA$117),2)</f>
        <v>0</v>
      </c>
      <c r="E117">
        <f>ROUND(SUM($K$117,$P$117,$U$117,$Z$117,$AE$117,$AJ$117,$AO$117,$AT$117,$AY$117,$BD$117),2)</f>
        <v>0</v>
      </c>
      <c r="F117">
        <f>ROUND(MAX(MonthlyBudget-SUM($I$117,$N$117,$S$117,$X$117,$AC$117,$AH$117,$AM$117,$AR$117,$AW$117,$BB$117),0),2)</f>
        <v>0</v>
      </c>
      <c r="G117">
        <f>$K$116</f>
        <v>0</v>
      </c>
      <c r="H117">
        <f>ROUND(IF($G$117&lt;=0,0,$G$117*$G$3/12),2)</f>
        <v>0</v>
      </c>
      <c r="I117">
        <f>ROUND(IF($G$117&lt;=0,0,MIN($G$4,$G$117+$H$117)),2)</f>
        <v>0</v>
      </c>
      <c r="J117">
        <f>ROUND(IF($G$117&lt;=0,0,MIN(MAX(0,$G$117+$H$117-$I$117),$F$117)),2)</f>
        <v>0</v>
      </c>
      <c r="K117">
        <f>ROUND(MAX(0,$G$117+$H$117-$I$117-$J$117),2)</f>
        <v>0</v>
      </c>
      <c r="L117">
        <f>$P$116</f>
        <v>0</v>
      </c>
      <c r="M117">
        <f>ROUND(IF($L$117&lt;=0,0,$L$117*$L$3/12),2)</f>
        <v>0</v>
      </c>
      <c r="N117">
        <f>ROUND(IF($L$117&lt;=0,0,MIN($L$4,$L$117+$M$117)),2)</f>
        <v>0</v>
      </c>
      <c r="O117">
        <f>ROUND(IF($L$117&lt;=0,0,MIN(MAX(0,$L$117+$M$117-$N$117),MAX(0,$F$117-$J$117))),2)</f>
        <v>0</v>
      </c>
      <c r="P117">
        <f>ROUND(MAX(0,$L$117+$M$117-$N$117-$O$117),2)</f>
        <v>0</v>
      </c>
      <c r="Q117">
        <f>$U$116</f>
        <v>0</v>
      </c>
      <c r="R117">
        <f>ROUND(IF($Q$117&lt;=0,0,$Q$117*$Q$3/12),2)</f>
        <v>0</v>
      </c>
      <c r="S117">
        <f>ROUND(IF($Q$117&lt;=0,0,MIN($Q$4,$Q$117+$R$117)),2)</f>
        <v>0</v>
      </c>
      <c r="T117">
        <f>ROUND(IF($Q$117&lt;=0,0,MIN(MAX(0,$Q$117+$R$117-$S$117),MAX(0,$F$117-$J$117-$O$117))),2)</f>
        <v>0</v>
      </c>
      <c r="U117">
        <f>ROUND(MAX(0,$Q$117+$R$117-$S$117-$T$117),2)</f>
        <v>0</v>
      </c>
      <c r="V117">
        <f>$Z$116</f>
        <v>0</v>
      </c>
      <c r="W117">
        <f>ROUND(IF($V$117&lt;=0,0,$V$117*$V$3/12),2)</f>
        <v>0</v>
      </c>
      <c r="X117">
        <f>ROUND(IF($V$117&lt;=0,0,MIN($V$4,$V$117+$W$117)),2)</f>
        <v>0</v>
      </c>
      <c r="Y117">
        <f>ROUND(IF($V$117&lt;=0,0,MIN(MAX(0,$V$117+$W$117-$X$117),MAX(0,$F$117-$J$117-$O$117-$T$117))),2)</f>
        <v>0</v>
      </c>
      <c r="Z117">
        <f>ROUND(MAX(0,$V$117+$W$117-$X$117-$Y$117),2)</f>
        <v>0</v>
      </c>
      <c r="AA117">
        <f>$AE$116</f>
        <v>0</v>
      </c>
      <c r="AB117">
        <f>ROUND(IF($AA$117&lt;=0,0,$AA$117*$AA$3/12),2)</f>
        <v>0</v>
      </c>
      <c r="AC117">
        <f>ROUND(IF($AA$117&lt;=0,0,MIN($AA$4,$AA$117+$AB$117)),2)</f>
        <v>0</v>
      </c>
      <c r="AD117">
        <f>ROUND(IF($AA$117&lt;=0,0,MIN(MAX(0,$AA$117+$AB$117-$AC$117),MAX(0,$F$117-$J$117-$O$117-$T$117-$Y$117))),2)</f>
        <v>0</v>
      </c>
      <c r="AE117">
        <f>ROUND(MAX(0,$AA$117+$AB$117-$AC$117-$AD$117),2)</f>
        <v>0</v>
      </c>
      <c r="AF117">
        <f>$AJ$116</f>
        <v>0</v>
      </c>
      <c r="AG117">
        <f>ROUND(IF($AF$117&lt;=0,0,$AF$117*$AF$3/12),2)</f>
        <v>0</v>
      </c>
      <c r="AH117">
        <f>ROUND(IF($AF$117&lt;=0,0,MIN($AF$4,$AF$117+$AG$117)),2)</f>
        <v>0</v>
      </c>
      <c r="AI117">
        <f>ROUND(IF($AF$117&lt;=0,0,MIN(MAX(0,$AF$117+$AG$117-$AH$117),MAX(0,$F$117-$J$117-$O$117-$T$117-$Y$117-$AD$117))),2)</f>
        <v>0</v>
      </c>
      <c r="AJ117">
        <f>ROUND(MAX(0,$AF$117+$AG$117-$AH$117-$AI$117),2)</f>
        <v>0</v>
      </c>
      <c r="AK117">
        <f>$AO$116</f>
        <v>0</v>
      </c>
      <c r="AL117">
        <f>ROUND(IF($AK$117&lt;=0,0,$AK$117*$AK$3/12),2)</f>
        <v>0</v>
      </c>
      <c r="AM117">
        <f>ROUND(IF($AK$117&lt;=0,0,MIN($AK$4,$AK$117+$AL$117)),2)</f>
        <v>0</v>
      </c>
      <c r="AN117">
        <f>ROUND(IF($AK$117&lt;=0,0,MIN(MAX(0,$AK$117+$AL$117-$AM$117),MAX(0,$F$117-$J$117-$O$117-$T$117-$Y$117-$AD$117-$AI$117))),2)</f>
        <v>0</v>
      </c>
      <c r="AO117">
        <f>ROUND(MAX(0,$AK$117+$AL$117-$AM$117-$AN$117),2)</f>
        <v>0</v>
      </c>
      <c r="AP117">
        <f>$AT$116</f>
        <v>0</v>
      </c>
      <c r="AQ117">
        <f>ROUND(IF($AP$117&lt;=0,0,$AP$117*$AP$3/12),2)</f>
        <v>0</v>
      </c>
      <c r="AR117">
        <f>ROUND(IF($AP$117&lt;=0,0,MIN($AP$4,$AP$117+$AQ$117)),2)</f>
        <v>0</v>
      </c>
      <c r="AS117">
        <f>ROUND(IF($AP$117&lt;=0,0,MIN(MAX(0,$AP$117+$AQ$117-$AR$117),MAX(0,$F$117-$J$117-$O$117-$T$117-$Y$117-$AD$117-$AI$117-$AN$117))),2)</f>
        <v>0</v>
      </c>
      <c r="AT117">
        <f>ROUND(MAX(0,$AP$117+$AQ$117-$AR$117-$AS$117),2)</f>
        <v>0</v>
      </c>
      <c r="AU117">
        <f>$AY$116</f>
        <v>0</v>
      </c>
      <c r="AV117">
        <f>ROUND(IF($AU$117&lt;=0,0,$AU$117*$AU$3/12),2)</f>
        <v>0</v>
      </c>
      <c r="AW117">
        <f>ROUND(IF($AU$117&lt;=0,0,MIN($AU$4,$AU$117+$AV$117)),2)</f>
        <v>0</v>
      </c>
      <c r="AX117">
        <f>ROUND(IF($AU$117&lt;=0,0,MIN(MAX(0,$AU$117+$AV$117-$AW$117),MAX(0,$F$117-$J$117-$O$117-$T$117-$Y$117-$AD$117-$AI$117-$AN$117-$AS$117))),2)</f>
        <v>0</v>
      </c>
      <c r="AY117">
        <f>ROUND(MAX(0,$AU$117+$AV$117-$AW$117-$AX$117),2)</f>
        <v>0</v>
      </c>
      <c r="AZ117">
        <f>$BD$116</f>
        <v>0</v>
      </c>
      <c r="BA117">
        <f>ROUND(IF($AZ$117&lt;=0,0,$AZ$117*$AZ$3/12),2)</f>
        <v>0</v>
      </c>
      <c r="BB117">
        <f>ROUND(IF($AZ$117&lt;=0,0,MIN($AZ$4,$AZ$117+$BA$117)),2)</f>
        <v>0</v>
      </c>
      <c r="BC117">
        <f>ROUND(IF($AZ$117&lt;=0,0,MIN(MAX(0,$AZ$117+$BA$117-$BB$117),MAX(0,$F$117-$J$117-$O$117-$T$117-$Y$117-$AD$117-$AI$117-$AN$117-$AS$117-$AX$117))),2)</f>
        <v>0</v>
      </c>
      <c r="BD117">
        <f>ROUND(MAX(0,$AZ$117+$BA$117-$BB$117-$BC$117),2)</f>
        <v>0</v>
      </c>
    </row>
    <row r="118" spans="1:56">
      <c r="A118">
        <f>ROW()-7</f>
        <v>111</v>
      </c>
      <c r="B118">
        <f>EDATE(StartDate,A118-1)</f>
        <v>0</v>
      </c>
      <c r="C118">
        <f>ROUND(SUM($G$118,$L$118,$Q$118,$V$118,$AA$118,$AF$118,$AK$118,$AP$118,$AU$118,$AZ$118)-SUM($K$118,$P$118,$U$118,$Z$118,$AE$118,$AJ$118,$AO$118,$AT$118,$AY$118,$BD$118),2)</f>
        <v>0</v>
      </c>
      <c r="D118">
        <f>ROUND(SUM($H$118,$M$118,$R$118,$W$118,$AB$118,$AG$118,$AL$118,$AQ$118,$AV$118,$BA$118),2)</f>
        <v>0</v>
      </c>
      <c r="E118">
        <f>ROUND(SUM($K$118,$P$118,$U$118,$Z$118,$AE$118,$AJ$118,$AO$118,$AT$118,$AY$118,$BD$118),2)</f>
        <v>0</v>
      </c>
      <c r="F118">
        <f>ROUND(MAX(MonthlyBudget-SUM($I$118,$N$118,$S$118,$X$118,$AC$118,$AH$118,$AM$118,$AR$118,$AW$118,$BB$118),0),2)</f>
        <v>0</v>
      </c>
      <c r="G118">
        <f>$K$117</f>
        <v>0</v>
      </c>
      <c r="H118">
        <f>ROUND(IF($G$118&lt;=0,0,$G$118*$G$3/12),2)</f>
        <v>0</v>
      </c>
      <c r="I118">
        <f>ROUND(IF($G$118&lt;=0,0,MIN($G$4,$G$118+$H$118)),2)</f>
        <v>0</v>
      </c>
      <c r="J118">
        <f>ROUND(IF($G$118&lt;=0,0,MIN(MAX(0,$G$118+$H$118-$I$118),$F$118)),2)</f>
        <v>0</v>
      </c>
      <c r="K118">
        <f>ROUND(MAX(0,$G$118+$H$118-$I$118-$J$118),2)</f>
        <v>0</v>
      </c>
      <c r="L118">
        <f>$P$117</f>
        <v>0</v>
      </c>
      <c r="M118">
        <f>ROUND(IF($L$118&lt;=0,0,$L$118*$L$3/12),2)</f>
        <v>0</v>
      </c>
      <c r="N118">
        <f>ROUND(IF($L$118&lt;=0,0,MIN($L$4,$L$118+$M$118)),2)</f>
        <v>0</v>
      </c>
      <c r="O118">
        <f>ROUND(IF($L$118&lt;=0,0,MIN(MAX(0,$L$118+$M$118-$N$118),MAX(0,$F$118-$J$118))),2)</f>
        <v>0</v>
      </c>
      <c r="P118">
        <f>ROUND(MAX(0,$L$118+$M$118-$N$118-$O$118),2)</f>
        <v>0</v>
      </c>
      <c r="Q118">
        <f>$U$117</f>
        <v>0</v>
      </c>
      <c r="R118">
        <f>ROUND(IF($Q$118&lt;=0,0,$Q$118*$Q$3/12),2)</f>
        <v>0</v>
      </c>
      <c r="S118">
        <f>ROUND(IF($Q$118&lt;=0,0,MIN($Q$4,$Q$118+$R$118)),2)</f>
        <v>0</v>
      </c>
      <c r="T118">
        <f>ROUND(IF($Q$118&lt;=0,0,MIN(MAX(0,$Q$118+$R$118-$S$118),MAX(0,$F$118-$J$118-$O$118))),2)</f>
        <v>0</v>
      </c>
      <c r="U118">
        <f>ROUND(MAX(0,$Q$118+$R$118-$S$118-$T$118),2)</f>
        <v>0</v>
      </c>
      <c r="V118">
        <f>$Z$117</f>
        <v>0</v>
      </c>
      <c r="W118">
        <f>ROUND(IF($V$118&lt;=0,0,$V$118*$V$3/12),2)</f>
        <v>0</v>
      </c>
      <c r="X118">
        <f>ROUND(IF($V$118&lt;=0,0,MIN($V$4,$V$118+$W$118)),2)</f>
        <v>0</v>
      </c>
      <c r="Y118">
        <f>ROUND(IF($V$118&lt;=0,0,MIN(MAX(0,$V$118+$W$118-$X$118),MAX(0,$F$118-$J$118-$O$118-$T$118))),2)</f>
        <v>0</v>
      </c>
      <c r="Z118">
        <f>ROUND(MAX(0,$V$118+$W$118-$X$118-$Y$118),2)</f>
        <v>0</v>
      </c>
      <c r="AA118">
        <f>$AE$117</f>
        <v>0</v>
      </c>
      <c r="AB118">
        <f>ROUND(IF($AA$118&lt;=0,0,$AA$118*$AA$3/12),2)</f>
        <v>0</v>
      </c>
      <c r="AC118">
        <f>ROUND(IF($AA$118&lt;=0,0,MIN($AA$4,$AA$118+$AB$118)),2)</f>
        <v>0</v>
      </c>
      <c r="AD118">
        <f>ROUND(IF($AA$118&lt;=0,0,MIN(MAX(0,$AA$118+$AB$118-$AC$118),MAX(0,$F$118-$J$118-$O$118-$T$118-$Y$118))),2)</f>
        <v>0</v>
      </c>
      <c r="AE118">
        <f>ROUND(MAX(0,$AA$118+$AB$118-$AC$118-$AD$118),2)</f>
        <v>0</v>
      </c>
      <c r="AF118">
        <f>$AJ$117</f>
        <v>0</v>
      </c>
      <c r="AG118">
        <f>ROUND(IF($AF$118&lt;=0,0,$AF$118*$AF$3/12),2)</f>
        <v>0</v>
      </c>
      <c r="AH118">
        <f>ROUND(IF($AF$118&lt;=0,0,MIN($AF$4,$AF$118+$AG$118)),2)</f>
        <v>0</v>
      </c>
      <c r="AI118">
        <f>ROUND(IF($AF$118&lt;=0,0,MIN(MAX(0,$AF$118+$AG$118-$AH$118),MAX(0,$F$118-$J$118-$O$118-$T$118-$Y$118-$AD$118))),2)</f>
        <v>0</v>
      </c>
      <c r="AJ118">
        <f>ROUND(MAX(0,$AF$118+$AG$118-$AH$118-$AI$118),2)</f>
        <v>0</v>
      </c>
      <c r="AK118">
        <f>$AO$117</f>
        <v>0</v>
      </c>
      <c r="AL118">
        <f>ROUND(IF($AK$118&lt;=0,0,$AK$118*$AK$3/12),2)</f>
        <v>0</v>
      </c>
      <c r="AM118">
        <f>ROUND(IF($AK$118&lt;=0,0,MIN($AK$4,$AK$118+$AL$118)),2)</f>
        <v>0</v>
      </c>
      <c r="AN118">
        <f>ROUND(IF($AK$118&lt;=0,0,MIN(MAX(0,$AK$118+$AL$118-$AM$118),MAX(0,$F$118-$J$118-$O$118-$T$118-$Y$118-$AD$118-$AI$118))),2)</f>
        <v>0</v>
      </c>
      <c r="AO118">
        <f>ROUND(MAX(0,$AK$118+$AL$118-$AM$118-$AN$118),2)</f>
        <v>0</v>
      </c>
      <c r="AP118">
        <f>$AT$117</f>
        <v>0</v>
      </c>
      <c r="AQ118">
        <f>ROUND(IF($AP$118&lt;=0,0,$AP$118*$AP$3/12),2)</f>
        <v>0</v>
      </c>
      <c r="AR118">
        <f>ROUND(IF($AP$118&lt;=0,0,MIN($AP$4,$AP$118+$AQ$118)),2)</f>
        <v>0</v>
      </c>
      <c r="AS118">
        <f>ROUND(IF($AP$118&lt;=0,0,MIN(MAX(0,$AP$118+$AQ$118-$AR$118),MAX(0,$F$118-$J$118-$O$118-$T$118-$Y$118-$AD$118-$AI$118-$AN$118))),2)</f>
        <v>0</v>
      </c>
      <c r="AT118">
        <f>ROUND(MAX(0,$AP$118+$AQ$118-$AR$118-$AS$118),2)</f>
        <v>0</v>
      </c>
      <c r="AU118">
        <f>$AY$117</f>
        <v>0</v>
      </c>
      <c r="AV118">
        <f>ROUND(IF($AU$118&lt;=0,0,$AU$118*$AU$3/12),2)</f>
        <v>0</v>
      </c>
      <c r="AW118">
        <f>ROUND(IF($AU$118&lt;=0,0,MIN($AU$4,$AU$118+$AV$118)),2)</f>
        <v>0</v>
      </c>
      <c r="AX118">
        <f>ROUND(IF($AU$118&lt;=0,0,MIN(MAX(0,$AU$118+$AV$118-$AW$118),MAX(0,$F$118-$J$118-$O$118-$T$118-$Y$118-$AD$118-$AI$118-$AN$118-$AS$118))),2)</f>
        <v>0</v>
      </c>
      <c r="AY118">
        <f>ROUND(MAX(0,$AU$118+$AV$118-$AW$118-$AX$118),2)</f>
        <v>0</v>
      </c>
      <c r="AZ118">
        <f>$BD$117</f>
        <v>0</v>
      </c>
      <c r="BA118">
        <f>ROUND(IF($AZ$118&lt;=0,0,$AZ$118*$AZ$3/12),2)</f>
        <v>0</v>
      </c>
      <c r="BB118">
        <f>ROUND(IF($AZ$118&lt;=0,0,MIN($AZ$4,$AZ$118+$BA$118)),2)</f>
        <v>0</v>
      </c>
      <c r="BC118">
        <f>ROUND(IF($AZ$118&lt;=0,0,MIN(MAX(0,$AZ$118+$BA$118-$BB$118),MAX(0,$F$118-$J$118-$O$118-$T$118-$Y$118-$AD$118-$AI$118-$AN$118-$AS$118-$AX$118))),2)</f>
        <v>0</v>
      </c>
      <c r="BD118">
        <f>ROUND(MAX(0,$AZ$118+$BA$118-$BB$118-$BC$118),2)</f>
        <v>0</v>
      </c>
    </row>
    <row r="119" spans="1:56">
      <c r="A119">
        <f>ROW()-7</f>
        <v>112</v>
      </c>
      <c r="B119">
        <f>EDATE(StartDate,A119-1)</f>
        <v>0</v>
      </c>
      <c r="C119">
        <f>ROUND(SUM($G$119,$L$119,$Q$119,$V$119,$AA$119,$AF$119,$AK$119,$AP$119,$AU$119,$AZ$119)-SUM($K$119,$P$119,$U$119,$Z$119,$AE$119,$AJ$119,$AO$119,$AT$119,$AY$119,$BD$119),2)</f>
        <v>0</v>
      </c>
      <c r="D119">
        <f>ROUND(SUM($H$119,$M$119,$R$119,$W$119,$AB$119,$AG$119,$AL$119,$AQ$119,$AV$119,$BA$119),2)</f>
        <v>0</v>
      </c>
      <c r="E119">
        <f>ROUND(SUM($K$119,$P$119,$U$119,$Z$119,$AE$119,$AJ$119,$AO$119,$AT$119,$AY$119,$BD$119),2)</f>
        <v>0</v>
      </c>
      <c r="F119">
        <f>ROUND(MAX(MonthlyBudget-SUM($I$119,$N$119,$S$119,$X$119,$AC$119,$AH$119,$AM$119,$AR$119,$AW$119,$BB$119),0),2)</f>
        <v>0</v>
      </c>
      <c r="G119">
        <f>$K$118</f>
        <v>0</v>
      </c>
      <c r="H119">
        <f>ROUND(IF($G$119&lt;=0,0,$G$119*$G$3/12),2)</f>
        <v>0</v>
      </c>
      <c r="I119">
        <f>ROUND(IF($G$119&lt;=0,0,MIN($G$4,$G$119+$H$119)),2)</f>
        <v>0</v>
      </c>
      <c r="J119">
        <f>ROUND(IF($G$119&lt;=0,0,MIN(MAX(0,$G$119+$H$119-$I$119),$F$119)),2)</f>
        <v>0</v>
      </c>
      <c r="K119">
        <f>ROUND(MAX(0,$G$119+$H$119-$I$119-$J$119),2)</f>
        <v>0</v>
      </c>
      <c r="L119">
        <f>$P$118</f>
        <v>0</v>
      </c>
      <c r="M119">
        <f>ROUND(IF($L$119&lt;=0,0,$L$119*$L$3/12),2)</f>
        <v>0</v>
      </c>
      <c r="N119">
        <f>ROUND(IF($L$119&lt;=0,0,MIN($L$4,$L$119+$M$119)),2)</f>
        <v>0</v>
      </c>
      <c r="O119">
        <f>ROUND(IF($L$119&lt;=0,0,MIN(MAX(0,$L$119+$M$119-$N$119),MAX(0,$F$119-$J$119))),2)</f>
        <v>0</v>
      </c>
      <c r="P119">
        <f>ROUND(MAX(0,$L$119+$M$119-$N$119-$O$119),2)</f>
        <v>0</v>
      </c>
      <c r="Q119">
        <f>$U$118</f>
        <v>0</v>
      </c>
      <c r="R119">
        <f>ROUND(IF($Q$119&lt;=0,0,$Q$119*$Q$3/12),2)</f>
        <v>0</v>
      </c>
      <c r="S119">
        <f>ROUND(IF($Q$119&lt;=0,0,MIN($Q$4,$Q$119+$R$119)),2)</f>
        <v>0</v>
      </c>
      <c r="T119">
        <f>ROUND(IF($Q$119&lt;=0,0,MIN(MAX(0,$Q$119+$R$119-$S$119),MAX(0,$F$119-$J$119-$O$119))),2)</f>
        <v>0</v>
      </c>
      <c r="U119">
        <f>ROUND(MAX(0,$Q$119+$R$119-$S$119-$T$119),2)</f>
        <v>0</v>
      </c>
      <c r="V119">
        <f>$Z$118</f>
        <v>0</v>
      </c>
      <c r="W119">
        <f>ROUND(IF($V$119&lt;=0,0,$V$119*$V$3/12),2)</f>
        <v>0</v>
      </c>
      <c r="X119">
        <f>ROUND(IF($V$119&lt;=0,0,MIN($V$4,$V$119+$W$119)),2)</f>
        <v>0</v>
      </c>
      <c r="Y119">
        <f>ROUND(IF($V$119&lt;=0,0,MIN(MAX(0,$V$119+$W$119-$X$119),MAX(0,$F$119-$J$119-$O$119-$T$119))),2)</f>
        <v>0</v>
      </c>
      <c r="Z119">
        <f>ROUND(MAX(0,$V$119+$W$119-$X$119-$Y$119),2)</f>
        <v>0</v>
      </c>
      <c r="AA119">
        <f>$AE$118</f>
        <v>0</v>
      </c>
      <c r="AB119">
        <f>ROUND(IF($AA$119&lt;=0,0,$AA$119*$AA$3/12),2)</f>
        <v>0</v>
      </c>
      <c r="AC119">
        <f>ROUND(IF($AA$119&lt;=0,0,MIN($AA$4,$AA$119+$AB$119)),2)</f>
        <v>0</v>
      </c>
      <c r="AD119">
        <f>ROUND(IF($AA$119&lt;=0,0,MIN(MAX(0,$AA$119+$AB$119-$AC$119),MAX(0,$F$119-$J$119-$O$119-$T$119-$Y$119))),2)</f>
        <v>0</v>
      </c>
      <c r="AE119">
        <f>ROUND(MAX(0,$AA$119+$AB$119-$AC$119-$AD$119),2)</f>
        <v>0</v>
      </c>
      <c r="AF119">
        <f>$AJ$118</f>
        <v>0</v>
      </c>
      <c r="AG119">
        <f>ROUND(IF($AF$119&lt;=0,0,$AF$119*$AF$3/12),2)</f>
        <v>0</v>
      </c>
      <c r="AH119">
        <f>ROUND(IF($AF$119&lt;=0,0,MIN($AF$4,$AF$119+$AG$119)),2)</f>
        <v>0</v>
      </c>
      <c r="AI119">
        <f>ROUND(IF($AF$119&lt;=0,0,MIN(MAX(0,$AF$119+$AG$119-$AH$119),MAX(0,$F$119-$J$119-$O$119-$T$119-$Y$119-$AD$119))),2)</f>
        <v>0</v>
      </c>
      <c r="AJ119">
        <f>ROUND(MAX(0,$AF$119+$AG$119-$AH$119-$AI$119),2)</f>
        <v>0</v>
      </c>
      <c r="AK119">
        <f>$AO$118</f>
        <v>0</v>
      </c>
      <c r="AL119">
        <f>ROUND(IF($AK$119&lt;=0,0,$AK$119*$AK$3/12),2)</f>
        <v>0</v>
      </c>
      <c r="AM119">
        <f>ROUND(IF($AK$119&lt;=0,0,MIN($AK$4,$AK$119+$AL$119)),2)</f>
        <v>0</v>
      </c>
      <c r="AN119">
        <f>ROUND(IF($AK$119&lt;=0,0,MIN(MAX(0,$AK$119+$AL$119-$AM$119),MAX(0,$F$119-$J$119-$O$119-$T$119-$Y$119-$AD$119-$AI$119))),2)</f>
        <v>0</v>
      </c>
      <c r="AO119">
        <f>ROUND(MAX(0,$AK$119+$AL$119-$AM$119-$AN$119),2)</f>
        <v>0</v>
      </c>
      <c r="AP119">
        <f>$AT$118</f>
        <v>0</v>
      </c>
      <c r="AQ119">
        <f>ROUND(IF($AP$119&lt;=0,0,$AP$119*$AP$3/12),2)</f>
        <v>0</v>
      </c>
      <c r="AR119">
        <f>ROUND(IF($AP$119&lt;=0,0,MIN($AP$4,$AP$119+$AQ$119)),2)</f>
        <v>0</v>
      </c>
      <c r="AS119">
        <f>ROUND(IF($AP$119&lt;=0,0,MIN(MAX(0,$AP$119+$AQ$119-$AR$119),MAX(0,$F$119-$J$119-$O$119-$T$119-$Y$119-$AD$119-$AI$119-$AN$119))),2)</f>
        <v>0</v>
      </c>
      <c r="AT119">
        <f>ROUND(MAX(0,$AP$119+$AQ$119-$AR$119-$AS$119),2)</f>
        <v>0</v>
      </c>
      <c r="AU119">
        <f>$AY$118</f>
        <v>0</v>
      </c>
      <c r="AV119">
        <f>ROUND(IF($AU$119&lt;=0,0,$AU$119*$AU$3/12),2)</f>
        <v>0</v>
      </c>
      <c r="AW119">
        <f>ROUND(IF($AU$119&lt;=0,0,MIN($AU$4,$AU$119+$AV$119)),2)</f>
        <v>0</v>
      </c>
      <c r="AX119">
        <f>ROUND(IF($AU$119&lt;=0,0,MIN(MAX(0,$AU$119+$AV$119-$AW$119),MAX(0,$F$119-$J$119-$O$119-$T$119-$Y$119-$AD$119-$AI$119-$AN$119-$AS$119))),2)</f>
        <v>0</v>
      </c>
      <c r="AY119">
        <f>ROUND(MAX(0,$AU$119+$AV$119-$AW$119-$AX$119),2)</f>
        <v>0</v>
      </c>
      <c r="AZ119">
        <f>$BD$118</f>
        <v>0</v>
      </c>
      <c r="BA119">
        <f>ROUND(IF($AZ$119&lt;=0,0,$AZ$119*$AZ$3/12),2)</f>
        <v>0</v>
      </c>
      <c r="BB119">
        <f>ROUND(IF($AZ$119&lt;=0,0,MIN($AZ$4,$AZ$119+$BA$119)),2)</f>
        <v>0</v>
      </c>
      <c r="BC119">
        <f>ROUND(IF($AZ$119&lt;=0,0,MIN(MAX(0,$AZ$119+$BA$119-$BB$119),MAX(0,$F$119-$J$119-$O$119-$T$119-$Y$119-$AD$119-$AI$119-$AN$119-$AS$119-$AX$119))),2)</f>
        <v>0</v>
      </c>
      <c r="BD119">
        <f>ROUND(MAX(0,$AZ$119+$BA$119-$BB$119-$BC$119),2)</f>
        <v>0</v>
      </c>
    </row>
    <row r="120" spans="1:56">
      <c r="A120">
        <f>ROW()-7</f>
        <v>113</v>
      </c>
      <c r="B120">
        <f>EDATE(StartDate,A120-1)</f>
        <v>0</v>
      </c>
      <c r="C120">
        <f>ROUND(SUM($G$120,$L$120,$Q$120,$V$120,$AA$120,$AF$120,$AK$120,$AP$120,$AU$120,$AZ$120)-SUM($K$120,$P$120,$U$120,$Z$120,$AE$120,$AJ$120,$AO$120,$AT$120,$AY$120,$BD$120),2)</f>
        <v>0</v>
      </c>
      <c r="D120">
        <f>ROUND(SUM($H$120,$M$120,$R$120,$W$120,$AB$120,$AG$120,$AL$120,$AQ$120,$AV$120,$BA$120),2)</f>
        <v>0</v>
      </c>
      <c r="E120">
        <f>ROUND(SUM($K$120,$P$120,$U$120,$Z$120,$AE$120,$AJ$120,$AO$120,$AT$120,$AY$120,$BD$120),2)</f>
        <v>0</v>
      </c>
      <c r="F120">
        <f>ROUND(MAX(MonthlyBudget-SUM($I$120,$N$120,$S$120,$X$120,$AC$120,$AH$120,$AM$120,$AR$120,$AW$120,$BB$120),0),2)</f>
        <v>0</v>
      </c>
      <c r="G120">
        <f>$K$119</f>
        <v>0</v>
      </c>
      <c r="H120">
        <f>ROUND(IF($G$120&lt;=0,0,$G$120*$G$3/12),2)</f>
        <v>0</v>
      </c>
      <c r="I120">
        <f>ROUND(IF($G$120&lt;=0,0,MIN($G$4,$G$120+$H$120)),2)</f>
        <v>0</v>
      </c>
      <c r="J120">
        <f>ROUND(IF($G$120&lt;=0,0,MIN(MAX(0,$G$120+$H$120-$I$120),$F$120)),2)</f>
        <v>0</v>
      </c>
      <c r="K120">
        <f>ROUND(MAX(0,$G$120+$H$120-$I$120-$J$120),2)</f>
        <v>0</v>
      </c>
      <c r="L120">
        <f>$P$119</f>
        <v>0</v>
      </c>
      <c r="M120">
        <f>ROUND(IF($L$120&lt;=0,0,$L$120*$L$3/12),2)</f>
        <v>0</v>
      </c>
      <c r="N120">
        <f>ROUND(IF($L$120&lt;=0,0,MIN($L$4,$L$120+$M$120)),2)</f>
        <v>0</v>
      </c>
      <c r="O120">
        <f>ROUND(IF($L$120&lt;=0,0,MIN(MAX(0,$L$120+$M$120-$N$120),MAX(0,$F$120-$J$120))),2)</f>
        <v>0</v>
      </c>
      <c r="P120">
        <f>ROUND(MAX(0,$L$120+$M$120-$N$120-$O$120),2)</f>
        <v>0</v>
      </c>
      <c r="Q120">
        <f>$U$119</f>
        <v>0</v>
      </c>
      <c r="R120">
        <f>ROUND(IF($Q$120&lt;=0,0,$Q$120*$Q$3/12),2)</f>
        <v>0</v>
      </c>
      <c r="S120">
        <f>ROUND(IF($Q$120&lt;=0,0,MIN($Q$4,$Q$120+$R$120)),2)</f>
        <v>0</v>
      </c>
      <c r="T120">
        <f>ROUND(IF($Q$120&lt;=0,0,MIN(MAX(0,$Q$120+$R$120-$S$120),MAX(0,$F$120-$J$120-$O$120))),2)</f>
        <v>0</v>
      </c>
      <c r="U120">
        <f>ROUND(MAX(0,$Q$120+$R$120-$S$120-$T$120),2)</f>
        <v>0</v>
      </c>
      <c r="V120">
        <f>$Z$119</f>
        <v>0</v>
      </c>
      <c r="W120">
        <f>ROUND(IF($V$120&lt;=0,0,$V$120*$V$3/12),2)</f>
        <v>0</v>
      </c>
      <c r="X120">
        <f>ROUND(IF($V$120&lt;=0,0,MIN($V$4,$V$120+$W$120)),2)</f>
        <v>0</v>
      </c>
      <c r="Y120">
        <f>ROUND(IF($V$120&lt;=0,0,MIN(MAX(0,$V$120+$W$120-$X$120),MAX(0,$F$120-$J$120-$O$120-$T$120))),2)</f>
        <v>0</v>
      </c>
      <c r="Z120">
        <f>ROUND(MAX(0,$V$120+$W$120-$X$120-$Y$120),2)</f>
        <v>0</v>
      </c>
      <c r="AA120">
        <f>$AE$119</f>
        <v>0</v>
      </c>
      <c r="AB120">
        <f>ROUND(IF($AA$120&lt;=0,0,$AA$120*$AA$3/12),2)</f>
        <v>0</v>
      </c>
      <c r="AC120">
        <f>ROUND(IF($AA$120&lt;=0,0,MIN($AA$4,$AA$120+$AB$120)),2)</f>
        <v>0</v>
      </c>
      <c r="AD120">
        <f>ROUND(IF($AA$120&lt;=0,0,MIN(MAX(0,$AA$120+$AB$120-$AC$120),MAX(0,$F$120-$J$120-$O$120-$T$120-$Y$120))),2)</f>
        <v>0</v>
      </c>
      <c r="AE120">
        <f>ROUND(MAX(0,$AA$120+$AB$120-$AC$120-$AD$120),2)</f>
        <v>0</v>
      </c>
      <c r="AF120">
        <f>$AJ$119</f>
        <v>0</v>
      </c>
      <c r="AG120">
        <f>ROUND(IF($AF$120&lt;=0,0,$AF$120*$AF$3/12),2)</f>
        <v>0</v>
      </c>
      <c r="AH120">
        <f>ROUND(IF($AF$120&lt;=0,0,MIN($AF$4,$AF$120+$AG$120)),2)</f>
        <v>0</v>
      </c>
      <c r="AI120">
        <f>ROUND(IF($AF$120&lt;=0,0,MIN(MAX(0,$AF$120+$AG$120-$AH$120),MAX(0,$F$120-$J$120-$O$120-$T$120-$Y$120-$AD$120))),2)</f>
        <v>0</v>
      </c>
      <c r="AJ120">
        <f>ROUND(MAX(0,$AF$120+$AG$120-$AH$120-$AI$120),2)</f>
        <v>0</v>
      </c>
      <c r="AK120">
        <f>$AO$119</f>
        <v>0</v>
      </c>
      <c r="AL120">
        <f>ROUND(IF($AK$120&lt;=0,0,$AK$120*$AK$3/12),2)</f>
        <v>0</v>
      </c>
      <c r="AM120">
        <f>ROUND(IF($AK$120&lt;=0,0,MIN($AK$4,$AK$120+$AL$120)),2)</f>
        <v>0</v>
      </c>
      <c r="AN120">
        <f>ROUND(IF($AK$120&lt;=0,0,MIN(MAX(0,$AK$120+$AL$120-$AM$120),MAX(0,$F$120-$J$120-$O$120-$T$120-$Y$120-$AD$120-$AI$120))),2)</f>
        <v>0</v>
      </c>
      <c r="AO120">
        <f>ROUND(MAX(0,$AK$120+$AL$120-$AM$120-$AN$120),2)</f>
        <v>0</v>
      </c>
      <c r="AP120">
        <f>$AT$119</f>
        <v>0</v>
      </c>
      <c r="AQ120">
        <f>ROUND(IF($AP$120&lt;=0,0,$AP$120*$AP$3/12),2)</f>
        <v>0</v>
      </c>
      <c r="AR120">
        <f>ROUND(IF($AP$120&lt;=0,0,MIN($AP$4,$AP$120+$AQ$120)),2)</f>
        <v>0</v>
      </c>
      <c r="AS120">
        <f>ROUND(IF($AP$120&lt;=0,0,MIN(MAX(0,$AP$120+$AQ$120-$AR$120),MAX(0,$F$120-$J$120-$O$120-$T$120-$Y$120-$AD$120-$AI$120-$AN$120))),2)</f>
        <v>0</v>
      </c>
      <c r="AT120">
        <f>ROUND(MAX(0,$AP$120+$AQ$120-$AR$120-$AS$120),2)</f>
        <v>0</v>
      </c>
      <c r="AU120">
        <f>$AY$119</f>
        <v>0</v>
      </c>
      <c r="AV120">
        <f>ROUND(IF($AU$120&lt;=0,0,$AU$120*$AU$3/12),2)</f>
        <v>0</v>
      </c>
      <c r="AW120">
        <f>ROUND(IF($AU$120&lt;=0,0,MIN($AU$4,$AU$120+$AV$120)),2)</f>
        <v>0</v>
      </c>
      <c r="AX120">
        <f>ROUND(IF($AU$120&lt;=0,0,MIN(MAX(0,$AU$120+$AV$120-$AW$120),MAX(0,$F$120-$J$120-$O$120-$T$120-$Y$120-$AD$120-$AI$120-$AN$120-$AS$120))),2)</f>
        <v>0</v>
      </c>
      <c r="AY120">
        <f>ROUND(MAX(0,$AU$120+$AV$120-$AW$120-$AX$120),2)</f>
        <v>0</v>
      </c>
      <c r="AZ120">
        <f>$BD$119</f>
        <v>0</v>
      </c>
      <c r="BA120">
        <f>ROUND(IF($AZ$120&lt;=0,0,$AZ$120*$AZ$3/12),2)</f>
        <v>0</v>
      </c>
      <c r="BB120">
        <f>ROUND(IF($AZ$120&lt;=0,0,MIN($AZ$4,$AZ$120+$BA$120)),2)</f>
        <v>0</v>
      </c>
      <c r="BC120">
        <f>ROUND(IF($AZ$120&lt;=0,0,MIN(MAX(0,$AZ$120+$BA$120-$BB$120),MAX(0,$F$120-$J$120-$O$120-$T$120-$Y$120-$AD$120-$AI$120-$AN$120-$AS$120-$AX$120))),2)</f>
        <v>0</v>
      </c>
      <c r="BD120">
        <f>ROUND(MAX(0,$AZ$120+$BA$120-$BB$120-$BC$120),2)</f>
        <v>0</v>
      </c>
    </row>
    <row r="121" spans="1:56">
      <c r="A121">
        <f>ROW()-7</f>
        <v>114</v>
      </c>
      <c r="B121">
        <f>EDATE(StartDate,A121-1)</f>
        <v>0</v>
      </c>
      <c r="C121">
        <f>ROUND(SUM($G$121,$L$121,$Q$121,$V$121,$AA$121,$AF$121,$AK$121,$AP$121,$AU$121,$AZ$121)-SUM($K$121,$P$121,$U$121,$Z$121,$AE$121,$AJ$121,$AO$121,$AT$121,$AY$121,$BD$121),2)</f>
        <v>0</v>
      </c>
      <c r="D121">
        <f>ROUND(SUM($H$121,$M$121,$R$121,$W$121,$AB$121,$AG$121,$AL$121,$AQ$121,$AV$121,$BA$121),2)</f>
        <v>0</v>
      </c>
      <c r="E121">
        <f>ROUND(SUM($K$121,$P$121,$U$121,$Z$121,$AE$121,$AJ$121,$AO$121,$AT$121,$AY$121,$BD$121),2)</f>
        <v>0</v>
      </c>
      <c r="F121">
        <f>ROUND(MAX(MonthlyBudget-SUM($I$121,$N$121,$S$121,$X$121,$AC$121,$AH$121,$AM$121,$AR$121,$AW$121,$BB$121),0),2)</f>
        <v>0</v>
      </c>
      <c r="G121">
        <f>$K$120</f>
        <v>0</v>
      </c>
      <c r="H121">
        <f>ROUND(IF($G$121&lt;=0,0,$G$121*$G$3/12),2)</f>
        <v>0</v>
      </c>
      <c r="I121">
        <f>ROUND(IF($G$121&lt;=0,0,MIN($G$4,$G$121+$H$121)),2)</f>
        <v>0</v>
      </c>
      <c r="J121">
        <f>ROUND(IF($G$121&lt;=0,0,MIN(MAX(0,$G$121+$H$121-$I$121),$F$121)),2)</f>
        <v>0</v>
      </c>
      <c r="K121">
        <f>ROUND(MAX(0,$G$121+$H$121-$I$121-$J$121),2)</f>
        <v>0</v>
      </c>
      <c r="L121">
        <f>$P$120</f>
        <v>0</v>
      </c>
      <c r="M121">
        <f>ROUND(IF($L$121&lt;=0,0,$L$121*$L$3/12),2)</f>
        <v>0</v>
      </c>
      <c r="N121">
        <f>ROUND(IF($L$121&lt;=0,0,MIN($L$4,$L$121+$M$121)),2)</f>
        <v>0</v>
      </c>
      <c r="O121">
        <f>ROUND(IF($L$121&lt;=0,0,MIN(MAX(0,$L$121+$M$121-$N$121),MAX(0,$F$121-$J$121))),2)</f>
        <v>0</v>
      </c>
      <c r="P121">
        <f>ROUND(MAX(0,$L$121+$M$121-$N$121-$O$121),2)</f>
        <v>0</v>
      </c>
      <c r="Q121">
        <f>$U$120</f>
        <v>0</v>
      </c>
      <c r="R121">
        <f>ROUND(IF($Q$121&lt;=0,0,$Q$121*$Q$3/12),2)</f>
        <v>0</v>
      </c>
      <c r="S121">
        <f>ROUND(IF($Q$121&lt;=0,0,MIN($Q$4,$Q$121+$R$121)),2)</f>
        <v>0</v>
      </c>
      <c r="T121">
        <f>ROUND(IF($Q$121&lt;=0,0,MIN(MAX(0,$Q$121+$R$121-$S$121),MAX(0,$F$121-$J$121-$O$121))),2)</f>
        <v>0</v>
      </c>
      <c r="U121">
        <f>ROUND(MAX(0,$Q$121+$R$121-$S$121-$T$121),2)</f>
        <v>0</v>
      </c>
      <c r="V121">
        <f>$Z$120</f>
        <v>0</v>
      </c>
      <c r="W121">
        <f>ROUND(IF($V$121&lt;=0,0,$V$121*$V$3/12),2)</f>
        <v>0</v>
      </c>
      <c r="X121">
        <f>ROUND(IF($V$121&lt;=0,0,MIN($V$4,$V$121+$W$121)),2)</f>
        <v>0</v>
      </c>
      <c r="Y121">
        <f>ROUND(IF($V$121&lt;=0,0,MIN(MAX(0,$V$121+$W$121-$X$121),MAX(0,$F$121-$J$121-$O$121-$T$121))),2)</f>
        <v>0</v>
      </c>
      <c r="Z121">
        <f>ROUND(MAX(0,$V$121+$W$121-$X$121-$Y$121),2)</f>
        <v>0</v>
      </c>
      <c r="AA121">
        <f>$AE$120</f>
        <v>0</v>
      </c>
      <c r="AB121">
        <f>ROUND(IF($AA$121&lt;=0,0,$AA$121*$AA$3/12),2)</f>
        <v>0</v>
      </c>
      <c r="AC121">
        <f>ROUND(IF($AA$121&lt;=0,0,MIN($AA$4,$AA$121+$AB$121)),2)</f>
        <v>0</v>
      </c>
      <c r="AD121">
        <f>ROUND(IF($AA$121&lt;=0,0,MIN(MAX(0,$AA$121+$AB$121-$AC$121),MAX(0,$F$121-$J$121-$O$121-$T$121-$Y$121))),2)</f>
        <v>0</v>
      </c>
      <c r="AE121">
        <f>ROUND(MAX(0,$AA$121+$AB$121-$AC$121-$AD$121),2)</f>
        <v>0</v>
      </c>
      <c r="AF121">
        <f>$AJ$120</f>
        <v>0</v>
      </c>
      <c r="AG121">
        <f>ROUND(IF($AF$121&lt;=0,0,$AF$121*$AF$3/12),2)</f>
        <v>0</v>
      </c>
      <c r="AH121">
        <f>ROUND(IF($AF$121&lt;=0,0,MIN($AF$4,$AF$121+$AG$121)),2)</f>
        <v>0</v>
      </c>
      <c r="AI121">
        <f>ROUND(IF($AF$121&lt;=0,0,MIN(MAX(0,$AF$121+$AG$121-$AH$121),MAX(0,$F$121-$J$121-$O$121-$T$121-$Y$121-$AD$121))),2)</f>
        <v>0</v>
      </c>
      <c r="AJ121">
        <f>ROUND(MAX(0,$AF$121+$AG$121-$AH$121-$AI$121),2)</f>
        <v>0</v>
      </c>
      <c r="AK121">
        <f>$AO$120</f>
        <v>0</v>
      </c>
      <c r="AL121">
        <f>ROUND(IF($AK$121&lt;=0,0,$AK$121*$AK$3/12),2)</f>
        <v>0</v>
      </c>
      <c r="AM121">
        <f>ROUND(IF($AK$121&lt;=0,0,MIN($AK$4,$AK$121+$AL$121)),2)</f>
        <v>0</v>
      </c>
      <c r="AN121">
        <f>ROUND(IF($AK$121&lt;=0,0,MIN(MAX(0,$AK$121+$AL$121-$AM$121),MAX(0,$F$121-$J$121-$O$121-$T$121-$Y$121-$AD$121-$AI$121))),2)</f>
        <v>0</v>
      </c>
      <c r="AO121">
        <f>ROUND(MAX(0,$AK$121+$AL$121-$AM$121-$AN$121),2)</f>
        <v>0</v>
      </c>
      <c r="AP121">
        <f>$AT$120</f>
        <v>0</v>
      </c>
      <c r="AQ121">
        <f>ROUND(IF($AP$121&lt;=0,0,$AP$121*$AP$3/12),2)</f>
        <v>0</v>
      </c>
      <c r="AR121">
        <f>ROUND(IF($AP$121&lt;=0,0,MIN($AP$4,$AP$121+$AQ$121)),2)</f>
        <v>0</v>
      </c>
      <c r="AS121">
        <f>ROUND(IF($AP$121&lt;=0,0,MIN(MAX(0,$AP$121+$AQ$121-$AR$121),MAX(0,$F$121-$J$121-$O$121-$T$121-$Y$121-$AD$121-$AI$121-$AN$121))),2)</f>
        <v>0</v>
      </c>
      <c r="AT121">
        <f>ROUND(MAX(0,$AP$121+$AQ$121-$AR$121-$AS$121),2)</f>
        <v>0</v>
      </c>
      <c r="AU121">
        <f>$AY$120</f>
        <v>0</v>
      </c>
      <c r="AV121">
        <f>ROUND(IF($AU$121&lt;=0,0,$AU$121*$AU$3/12),2)</f>
        <v>0</v>
      </c>
      <c r="AW121">
        <f>ROUND(IF($AU$121&lt;=0,0,MIN($AU$4,$AU$121+$AV$121)),2)</f>
        <v>0</v>
      </c>
      <c r="AX121">
        <f>ROUND(IF($AU$121&lt;=0,0,MIN(MAX(0,$AU$121+$AV$121-$AW$121),MAX(0,$F$121-$J$121-$O$121-$T$121-$Y$121-$AD$121-$AI$121-$AN$121-$AS$121))),2)</f>
        <v>0</v>
      </c>
      <c r="AY121">
        <f>ROUND(MAX(0,$AU$121+$AV$121-$AW$121-$AX$121),2)</f>
        <v>0</v>
      </c>
      <c r="AZ121">
        <f>$BD$120</f>
        <v>0</v>
      </c>
      <c r="BA121">
        <f>ROUND(IF($AZ$121&lt;=0,0,$AZ$121*$AZ$3/12),2)</f>
        <v>0</v>
      </c>
      <c r="BB121">
        <f>ROUND(IF($AZ$121&lt;=0,0,MIN($AZ$4,$AZ$121+$BA$121)),2)</f>
        <v>0</v>
      </c>
      <c r="BC121">
        <f>ROUND(IF($AZ$121&lt;=0,0,MIN(MAX(0,$AZ$121+$BA$121-$BB$121),MAX(0,$F$121-$J$121-$O$121-$T$121-$Y$121-$AD$121-$AI$121-$AN$121-$AS$121-$AX$121))),2)</f>
        <v>0</v>
      </c>
      <c r="BD121">
        <f>ROUND(MAX(0,$AZ$121+$BA$121-$BB$121-$BC$121),2)</f>
        <v>0</v>
      </c>
    </row>
    <row r="122" spans="1:56">
      <c r="A122">
        <f>ROW()-7</f>
        <v>115</v>
      </c>
      <c r="B122">
        <f>EDATE(StartDate,A122-1)</f>
        <v>0</v>
      </c>
      <c r="C122">
        <f>ROUND(SUM($G$122,$L$122,$Q$122,$V$122,$AA$122,$AF$122,$AK$122,$AP$122,$AU$122,$AZ$122)-SUM($K$122,$P$122,$U$122,$Z$122,$AE$122,$AJ$122,$AO$122,$AT$122,$AY$122,$BD$122),2)</f>
        <v>0</v>
      </c>
      <c r="D122">
        <f>ROUND(SUM($H$122,$M$122,$R$122,$W$122,$AB$122,$AG$122,$AL$122,$AQ$122,$AV$122,$BA$122),2)</f>
        <v>0</v>
      </c>
      <c r="E122">
        <f>ROUND(SUM($K$122,$P$122,$U$122,$Z$122,$AE$122,$AJ$122,$AO$122,$AT$122,$AY$122,$BD$122),2)</f>
        <v>0</v>
      </c>
      <c r="F122">
        <f>ROUND(MAX(MonthlyBudget-SUM($I$122,$N$122,$S$122,$X$122,$AC$122,$AH$122,$AM$122,$AR$122,$AW$122,$BB$122),0),2)</f>
        <v>0</v>
      </c>
      <c r="G122">
        <f>$K$121</f>
        <v>0</v>
      </c>
      <c r="H122">
        <f>ROUND(IF($G$122&lt;=0,0,$G$122*$G$3/12),2)</f>
        <v>0</v>
      </c>
      <c r="I122">
        <f>ROUND(IF($G$122&lt;=0,0,MIN($G$4,$G$122+$H$122)),2)</f>
        <v>0</v>
      </c>
      <c r="J122">
        <f>ROUND(IF($G$122&lt;=0,0,MIN(MAX(0,$G$122+$H$122-$I$122),$F$122)),2)</f>
        <v>0</v>
      </c>
      <c r="K122">
        <f>ROUND(MAX(0,$G$122+$H$122-$I$122-$J$122),2)</f>
        <v>0</v>
      </c>
      <c r="L122">
        <f>$P$121</f>
        <v>0</v>
      </c>
      <c r="M122">
        <f>ROUND(IF($L$122&lt;=0,0,$L$122*$L$3/12),2)</f>
        <v>0</v>
      </c>
      <c r="N122">
        <f>ROUND(IF($L$122&lt;=0,0,MIN($L$4,$L$122+$M$122)),2)</f>
        <v>0</v>
      </c>
      <c r="O122">
        <f>ROUND(IF($L$122&lt;=0,0,MIN(MAX(0,$L$122+$M$122-$N$122),MAX(0,$F$122-$J$122))),2)</f>
        <v>0</v>
      </c>
      <c r="P122">
        <f>ROUND(MAX(0,$L$122+$M$122-$N$122-$O$122),2)</f>
        <v>0</v>
      </c>
      <c r="Q122">
        <f>$U$121</f>
        <v>0</v>
      </c>
      <c r="R122">
        <f>ROUND(IF($Q$122&lt;=0,0,$Q$122*$Q$3/12),2)</f>
        <v>0</v>
      </c>
      <c r="S122">
        <f>ROUND(IF($Q$122&lt;=0,0,MIN($Q$4,$Q$122+$R$122)),2)</f>
        <v>0</v>
      </c>
      <c r="T122">
        <f>ROUND(IF($Q$122&lt;=0,0,MIN(MAX(0,$Q$122+$R$122-$S$122),MAX(0,$F$122-$J$122-$O$122))),2)</f>
        <v>0</v>
      </c>
      <c r="U122">
        <f>ROUND(MAX(0,$Q$122+$R$122-$S$122-$T$122),2)</f>
        <v>0</v>
      </c>
      <c r="V122">
        <f>$Z$121</f>
        <v>0</v>
      </c>
      <c r="W122">
        <f>ROUND(IF($V$122&lt;=0,0,$V$122*$V$3/12),2)</f>
        <v>0</v>
      </c>
      <c r="X122">
        <f>ROUND(IF($V$122&lt;=0,0,MIN($V$4,$V$122+$W$122)),2)</f>
        <v>0</v>
      </c>
      <c r="Y122">
        <f>ROUND(IF($V$122&lt;=0,0,MIN(MAX(0,$V$122+$W$122-$X$122),MAX(0,$F$122-$J$122-$O$122-$T$122))),2)</f>
        <v>0</v>
      </c>
      <c r="Z122">
        <f>ROUND(MAX(0,$V$122+$W$122-$X$122-$Y$122),2)</f>
        <v>0</v>
      </c>
      <c r="AA122">
        <f>$AE$121</f>
        <v>0</v>
      </c>
      <c r="AB122">
        <f>ROUND(IF($AA$122&lt;=0,0,$AA$122*$AA$3/12),2)</f>
        <v>0</v>
      </c>
      <c r="AC122">
        <f>ROUND(IF($AA$122&lt;=0,0,MIN($AA$4,$AA$122+$AB$122)),2)</f>
        <v>0</v>
      </c>
      <c r="AD122">
        <f>ROUND(IF($AA$122&lt;=0,0,MIN(MAX(0,$AA$122+$AB$122-$AC$122),MAX(0,$F$122-$J$122-$O$122-$T$122-$Y$122))),2)</f>
        <v>0</v>
      </c>
      <c r="AE122">
        <f>ROUND(MAX(0,$AA$122+$AB$122-$AC$122-$AD$122),2)</f>
        <v>0</v>
      </c>
      <c r="AF122">
        <f>$AJ$121</f>
        <v>0</v>
      </c>
      <c r="AG122">
        <f>ROUND(IF($AF$122&lt;=0,0,$AF$122*$AF$3/12),2)</f>
        <v>0</v>
      </c>
      <c r="AH122">
        <f>ROUND(IF($AF$122&lt;=0,0,MIN($AF$4,$AF$122+$AG$122)),2)</f>
        <v>0</v>
      </c>
      <c r="AI122">
        <f>ROUND(IF($AF$122&lt;=0,0,MIN(MAX(0,$AF$122+$AG$122-$AH$122),MAX(0,$F$122-$J$122-$O$122-$T$122-$Y$122-$AD$122))),2)</f>
        <v>0</v>
      </c>
      <c r="AJ122">
        <f>ROUND(MAX(0,$AF$122+$AG$122-$AH$122-$AI$122),2)</f>
        <v>0</v>
      </c>
      <c r="AK122">
        <f>$AO$121</f>
        <v>0</v>
      </c>
      <c r="AL122">
        <f>ROUND(IF($AK$122&lt;=0,0,$AK$122*$AK$3/12),2)</f>
        <v>0</v>
      </c>
      <c r="AM122">
        <f>ROUND(IF($AK$122&lt;=0,0,MIN($AK$4,$AK$122+$AL$122)),2)</f>
        <v>0</v>
      </c>
      <c r="AN122">
        <f>ROUND(IF($AK$122&lt;=0,0,MIN(MAX(0,$AK$122+$AL$122-$AM$122),MAX(0,$F$122-$J$122-$O$122-$T$122-$Y$122-$AD$122-$AI$122))),2)</f>
        <v>0</v>
      </c>
      <c r="AO122">
        <f>ROUND(MAX(0,$AK$122+$AL$122-$AM$122-$AN$122),2)</f>
        <v>0</v>
      </c>
      <c r="AP122">
        <f>$AT$121</f>
        <v>0</v>
      </c>
      <c r="AQ122">
        <f>ROUND(IF($AP$122&lt;=0,0,$AP$122*$AP$3/12),2)</f>
        <v>0</v>
      </c>
      <c r="AR122">
        <f>ROUND(IF($AP$122&lt;=0,0,MIN($AP$4,$AP$122+$AQ$122)),2)</f>
        <v>0</v>
      </c>
      <c r="AS122">
        <f>ROUND(IF($AP$122&lt;=0,0,MIN(MAX(0,$AP$122+$AQ$122-$AR$122),MAX(0,$F$122-$J$122-$O$122-$T$122-$Y$122-$AD$122-$AI$122-$AN$122))),2)</f>
        <v>0</v>
      </c>
      <c r="AT122">
        <f>ROUND(MAX(0,$AP$122+$AQ$122-$AR$122-$AS$122),2)</f>
        <v>0</v>
      </c>
      <c r="AU122">
        <f>$AY$121</f>
        <v>0</v>
      </c>
      <c r="AV122">
        <f>ROUND(IF($AU$122&lt;=0,0,$AU$122*$AU$3/12),2)</f>
        <v>0</v>
      </c>
      <c r="AW122">
        <f>ROUND(IF($AU$122&lt;=0,0,MIN($AU$4,$AU$122+$AV$122)),2)</f>
        <v>0</v>
      </c>
      <c r="AX122">
        <f>ROUND(IF($AU$122&lt;=0,0,MIN(MAX(0,$AU$122+$AV$122-$AW$122),MAX(0,$F$122-$J$122-$O$122-$T$122-$Y$122-$AD$122-$AI$122-$AN$122-$AS$122))),2)</f>
        <v>0</v>
      </c>
      <c r="AY122">
        <f>ROUND(MAX(0,$AU$122+$AV$122-$AW$122-$AX$122),2)</f>
        <v>0</v>
      </c>
      <c r="AZ122">
        <f>$BD$121</f>
        <v>0</v>
      </c>
      <c r="BA122">
        <f>ROUND(IF($AZ$122&lt;=0,0,$AZ$122*$AZ$3/12),2)</f>
        <v>0</v>
      </c>
      <c r="BB122">
        <f>ROUND(IF($AZ$122&lt;=0,0,MIN($AZ$4,$AZ$122+$BA$122)),2)</f>
        <v>0</v>
      </c>
      <c r="BC122">
        <f>ROUND(IF($AZ$122&lt;=0,0,MIN(MAX(0,$AZ$122+$BA$122-$BB$122),MAX(0,$F$122-$J$122-$O$122-$T$122-$Y$122-$AD$122-$AI$122-$AN$122-$AS$122-$AX$122))),2)</f>
        <v>0</v>
      </c>
      <c r="BD122">
        <f>ROUND(MAX(0,$AZ$122+$BA$122-$BB$122-$BC$122),2)</f>
        <v>0</v>
      </c>
    </row>
    <row r="123" spans="1:56">
      <c r="A123">
        <f>ROW()-7</f>
        <v>116</v>
      </c>
      <c r="B123">
        <f>EDATE(StartDate,A123-1)</f>
        <v>0</v>
      </c>
      <c r="C123">
        <f>ROUND(SUM($G$123,$L$123,$Q$123,$V$123,$AA$123,$AF$123,$AK$123,$AP$123,$AU$123,$AZ$123)-SUM($K$123,$P$123,$U$123,$Z$123,$AE$123,$AJ$123,$AO$123,$AT$123,$AY$123,$BD$123),2)</f>
        <v>0</v>
      </c>
      <c r="D123">
        <f>ROUND(SUM($H$123,$M$123,$R$123,$W$123,$AB$123,$AG$123,$AL$123,$AQ$123,$AV$123,$BA$123),2)</f>
        <v>0</v>
      </c>
      <c r="E123">
        <f>ROUND(SUM($K$123,$P$123,$U$123,$Z$123,$AE$123,$AJ$123,$AO$123,$AT$123,$AY$123,$BD$123),2)</f>
        <v>0</v>
      </c>
      <c r="F123">
        <f>ROUND(MAX(MonthlyBudget-SUM($I$123,$N$123,$S$123,$X$123,$AC$123,$AH$123,$AM$123,$AR$123,$AW$123,$BB$123),0),2)</f>
        <v>0</v>
      </c>
      <c r="G123">
        <f>$K$122</f>
        <v>0</v>
      </c>
      <c r="H123">
        <f>ROUND(IF($G$123&lt;=0,0,$G$123*$G$3/12),2)</f>
        <v>0</v>
      </c>
      <c r="I123">
        <f>ROUND(IF($G$123&lt;=0,0,MIN($G$4,$G$123+$H$123)),2)</f>
        <v>0</v>
      </c>
      <c r="J123">
        <f>ROUND(IF($G$123&lt;=0,0,MIN(MAX(0,$G$123+$H$123-$I$123),$F$123)),2)</f>
        <v>0</v>
      </c>
      <c r="K123">
        <f>ROUND(MAX(0,$G$123+$H$123-$I$123-$J$123),2)</f>
        <v>0</v>
      </c>
      <c r="L123">
        <f>$P$122</f>
        <v>0</v>
      </c>
      <c r="M123">
        <f>ROUND(IF($L$123&lt;=0,0,$L$123*$L$3/12),2)</f>
        <v>0</v>
      </c>
      <c r="N123">
        <f>ROUND(IF($L$123&lt;=0,0,MIN($L$4,$L$123+$M$123)),2)</f>
        <v>0</v>
      </c>
      <c r="O123">
        <f>ROUND(IF($L$123&lt;=0,0,MIN(MAX(0,$L$123+$M$123-$N$123),MAX(0,$F$123-$J$123))),2)</f>
        <v>0</v>
      </c>
      <c r="P123">
        <f>ROUND(MAX(0,$L$123+$M$123-$N$123-$O$123),2)</f>
        <v>0</v>
      </c>
      <c r="Q123">
        <f>$U$122</f>
        <v>0</v>
      </c>
      <c r="R123">
        <f>ROUND(IF($Q$123&lt;=0,0,$Q$123*$Q$3/12),2)</f>
        <v>0</v>
      </c>
      <c r="S123">
        <f>ROUND(IF($Q$123&lt;=0,0,MIN($Q$4,$Q$123+$R$123)),2)</f>
        <v>0</v>
      </c>
      <c r="T123">
        <f>ROUND(IF($Q$123&lt;=0,0,MIN(MAX(0,$Q$123+$R$123-$S$123),MAX(0,$F$123-$J$123-$O$123))),2)</f>
        <v>0</v>
      </c>
      <c r="U123">
        <f>ROUND(MAX(0,$Q$123+$R$123-$S$123-$T$123),2)</f>
        <v>0</v>
      </c>
      <c r="V123">
        <f>$Z$122</f>
        <v>0</v>
      </c>
      <c r="W123">
        <f>ROUND(IF($V$123&lt;=0,0,$V$123*$V$3/12),2)</f>
        <v>0</v>
      </c>
      <c r="X123">
        <f>ROUND(IF($V$123&lt;=0,0,MIN($V$4,$V$123+$W$123)),2)</f>
        <v>0</v>
      </c>
      <c r="Y123">
        <f>ROUND(IF($V$123&lt;=0,0,MIN(MAX(0,$V$123+$W$123-$X$123),MAX(0,$F$123-$J$123-$O$123-$T$123))),2)</f>
        <v>0</v>
      </c>
      <c r="Z123">
        <f>ROUND(MAX(0,$V$123+$W$123-$X$123-$Y$123),2)</f>
        <v>0</v>
      </c>
      <c r="AA123">
        <f>$AE$122</f>
        <v>0</v>
      </c>
      <c r="AB123">
        <f>ROUND(IF($AA$123&lt;=0,0,$AA$123*$AA$3/12),2)</f>
        <v>0</v>
      </c>
      <c r="AC123">
        <f>ROUND(IF($AA$123&lt;=0,0,MIN($AA$4,$AA$123+$AB$123)),2)</f>
        <v>0</v>
      </c>
      <c r="AD123">
        <f>ROUND(IF($AA$123&lt;=0,0,MIN(MAX(0,$AA$123+$AB$123-$AC$123),MAX(0,$F$123-$J$123-$O$123-$T$123-$Y$123))),2)</f>
        <v>0</v>
      </c>
      <c r="AE123">
        <f>ROUND(MAX(0,$AA$123+$AB$123-$AC$123-$AD$123),2)</f>
        <v>0</v>
      </c>
      <c r="AF123">
        <f>$AJ$122</f>
        <v>0</v>
      </c>
      <c r="AG123">
        <f>ROUND(IF($AF$123&lt;=0,0,$AF$123*$AF$3/12),2)</f>
        <v>0</v>
      </c>
      <c r="AH123">
        <f>ROUND(IF($AF$123&lt;=0,0,MIN($AF$4,$AF$123+$AG$123)),2)</f>
        <v>0</v>
      </c>
      <c r="AI123">
        <f>ROUND(IF($AF$123&lt;=0,0,MIN(MAX(0,$AF$123+$AG$123-$AH$123),MAX(0,$F$123-$J$123-$O$123-$T$123-$Y$123-$AD$123))),2)</f>
        <v>0</v>
      </c>
      <c r="AJ123">
        <f>ROUND(MAX(0,$AF$123+$AG$123-$AH$123-$AI$123),2)</f>
        <v>0</v>
      </c>
      <c r="AK123">
        <f>$AO$122</f>
        <v>0</v>
      </c>
      <c r="AL123">
        <f>ROUND(IF($AK$123&lt;=0,0,$AK$123*$AK$3/12),2)</f>
        <v>0</v>
      </c>
      <c r="AM123">
        <f>ROUND(IF($AK$123&lt;=0,0,MIN($AK$4,$AK$123+$AL$123)),2)</f>
        <v>0</v>
      </c>
      <c r="AN123">
        <f>ROUND(IF($AK$123&lt;=0,0,MIN(MAX(0,$AK$123+$AL$123-$AM$123),MAX(0,$F$123-$J$123-$O$123-$T$123-$Y$123-$AD$123-$AI$123))),2)</f>
        <v>0</v>
      </c>
      <c r="AO123">
        <f>ROUND(MAX(0,$AK$123+$AL$123-$AM$123-$AN$123),2)</f>
        <v>0</v>
      </c>
      <c r="AP123">
        <f>$AT$122</f>
        <v>0</v>
      </c>
      <c r="AQ123">
        <f>ROUND(IF($AP$123&lt;=0,0,$AP$123*$AP$3/12),2)</f>
        <v>0</v>
      </c>
      <c r="AR123">
        <f>ROUND(IF($AP$123&lt;=0,0,MIN($AP$4,$AP$123+$AQ$123)),2)</f>
        <v>0</v>
      </c>
      <c r="AS123">
        <f>ROUND(IF($AP$123&lt;=0,0,MIN(MAX(0,$AP$123+$AQ$123-$AR$123),MAX(0,$F$123-$J$123-$O$123-$T$123-$Y$123-$AD$123-$AI$123-$AN$123))),2)</f>
        <v>0</v>
      </c>
      <c r="AT123">
        <f>ROUND(MAX(0,$AP$123+$AQ$123-$AR$123-$AS$123),2)</f>
        <v>0</v>
      </c>
      <c r="AU123">
        <f>$AY$122</f>
        <v>0</v>
      </c>
      <c r="AV123">
        <f>ROUND(IF($AU$123&lt;=0,0,$AU$123*$AU$3/12),2)</f>
        <v>0</v>
      </c>
      <c r="AW123">
        <f>ROUND(IF($AU$123&lt;=0,0,MIN($AU$4,$AU$123+$AV$123)),2)</f>
        <v>0</v>
      </c>
      <c r="AX123">
        <f>ROUND(IF($AU$123&lt;=0,0,MIN(MAX(0,$AU$123+$AV$123-$AW$123),MAX(0,$F$123-$J$123-$O$123-$T$123-$Y$123-$AD$123-$AI$123-$AN$123-$AS$123))),2)</f>
        <v>0</v>
      </c>
      <c r="AY123">
        <f>ROUND(MAX(0,$AU$123+$AV$123-$AW$123-$AX$123),2)</f>
        <v>0</v>
      </c>
      <c r="AZ123">
        <f>$BD$122</f>
        <v>0</v>
      </c>
      <c r="BA123">
        <f>ROUND(IF($AZ$123&lt;=0,0,$AZ$123*$AZ$3/12),2)</f>
        <v>0</v>
      </c>
      <c r="BB123">
        <f>ROUND(IF($AZ$123&lt;=0,0,MIN($AZ$4,$AZ$123+$BA$123)),2)</f>
        <v>0</v>
      </c>
      <c r="BC123">
        <f>ROUND(IF($AZ$123&lt;=0,0,MIN(MAX(0,$AZ$123+$BA$123-$BB$123),MAX(0,$F$123-$J$123-$O$123-$T$123-$Y$123-$AD$123-$AI$123-$AN$123-$AS$123-$AX$123))),2)</f>
        <v>0</v>
      </c>
      <c r="BD123">
        <f>ROUND(MAX(0,$AZ$123+$BA$123-$BB$123-$BC$123),2)</f>
        <v>0</v>
      </c>
    </row>
    <row r="124" spans="1:56">
      <c r="A124">
        <f>ROW()-7</f>
        <v>117</v>
      </c>
      <c r="B124">
        <f>EDATE(StartDate,A124-1)</f>
        <v>0</v>
      </c>
      <c r="C124">
        <f>ROUND(SUM($G$124,$L$124,$Q$124,$V$124,$AA$124,$AF$124,$AK$124,$AP$124,$AU$124,$AZ$124)-SUM($K$124,$P$124,$U$124,$Z$124,$AE$124,$AJ$124,$AO$124,$AT$124,$AY$124,$BD$124),2)</f>
        <v>0</v>
      </c>
      <c r="D124">
        <f>ROUND(SUM($H$124,$M$124,$R$124,$W$124,$AB$124,$AG$124,$AL$124,$AQ$124,$AV$124,$BA$124),2)</f>
        <v>0</v>
      </c>
      <c r="E124">
        <f>ROUND(SUM($K$124,$P$124,$U$124,$Z$124,$AE$124,$AJ$124,$AO$124,$AT$124,$AY$124,$BD$124),2)</f>
        <v>0</v>
      </c>
      <c r="F124">
        <f>ROUND(MAX(MonthlyBudget-SUM($I$124,$N$124,$S$124,$X$124,$AC$124,$AH$124,$AM$124,$AR$124,$AW$124,$BB$124),0),2)</f>
        <v>0</v>
      </c>
      <c r="G124">
        <f>$K$123</f>
        <v>0</v>
      </c>
      <c r="H124">
        <f>ROUND(IF($G$124&lt;=0,0,$G$124*$G$3/12),2)</f>
        <v>0</v>
      </c>
      <c r="I124">
        <f>ROUND(IF($G$124&lt;=0,0,MIN($G$4,$G$124+$H$124)),2)</f>
        <v>0</v>
      </c>
      <c r="J124">
        <f>ROUND(IF($G$124&lt;=0,0,MIN(MAX(0,$G$124+$H$124-$I$124),$F$124)),2)</f>
        <v>0</v>
      </c>
      <c r="K124">
        <f>ROUND(MAX(0,$G$124+$H$124-$I$124-$J$124),2)</f>
        <v>0</v>
      </c>
      <c r="L124">
        <f>$P$123</f>
        <v>0</v>
      </c>
      <c r="M124">
        <f>ROUND(IF($L$124&lt;=0,0,$L$124*$L$3/12),2)</f>
        <v>0</v>
      </c>
      <c r="N124">
        <f>ROUND(IF($L$124&lt;=0,0,MIN($L$4,$L$124+$M$124)),2)</f>
        <v>0</v>
      </c>
      <c r="O124">
        <f>ROUND(IF($L$124&lt;=0,0,MIN(MAX(0,$L$124+$M$124-$N$124),MAX(0,$F$124-$J$124))),2)</f>
        <v>0</v>
      </c>
      <c r="P124">
        <f>ROUND(MAX(0,$L$124+$M$124-$N$124-$O$124),2)</f>
        <v>0</v>
      </c>
      <c r="Q124">
        <f>$U$123</f>
        <v>0</v>
      </c>
      <c r="R124">
        <f>ROUND(IF($Q$124&lt;=0,0,$Q$124*$Q$3/12),2)</f>
        <v>0</v>
      </c>
      <c r="S124">
        <f>ROUND(IF($Q$124&lt;=0,0,MIN($Q$4,$Q$124+$R$124)),2)</f>
        <v>0</v>
      </c>
      <c r="T124">
        <f>ROUND(IF($Q$124&lt;=0,0,MIN(MAX(0,$Q$124+$R$124-$S$124),MAX(0,$F$124-$J$124-$O$124))),2)</f>
        <v>0</v>
      </c>
      <c r="U124">
        <f>ROUND(MAX(0,$Q$124+$R$124-$S$124-$T$124),2)</f>
        <v>0</v>
      </c>
      <c r="V124">
        <f>$Z$123</f>
        <v>0</v>
      </c>
      <c r="W124">
        <f>ROUND(IF($V$124&lt;=0,0,$V$124*$V$3/12),2)</f>
        <v>0</v>
      </c>
      <c r="X124">
        <f>ROUND(IF($V$124&lt;=0,0,MIN($V$4,$V$124+$W$124)),2)</f>
        <v>0</v>
      </c>
      <c r="Y124">
        <f>ROUND(IF($V$124&lt;=0,0,MIN(MAX(0,$V$124+$W$124-$X$124),MAX(0,$F$124-$J$124-$O$124-$T$124))),2)</f>
        <v>0</v>
      </c>
      <c r="Z124">
        <f>ROUND(MAX(0,$V$124+$W$124-$X$124-$Y$124),2)</f>
        <v>0</v>
      </c>
      <c r="AA124">
        <f>$AE$123</f>
        <v>0</v>
      </c>
      <c r="AB124">
        <f>ROUND(IF($AA$124&lt;=0,0,$AA$124*$AA$3/12),2)</f>
        <v>0</v>
      </c>
      <c r="AC124">
        <f>ROUND(IF($AA$124&lt;=0,0,MIN($AA$4,$AA$124+$AB$124)),2)</f>
        <v>0</v>
      </c>
      <c r="AD124">
        <f>ROUND(IF($AA$124&lt;=0,0,MIN(MAX(0,$AA$124+$AB$124-$AC$124),MAX(0,$F$124-$J$124-$O$124-$T$124-$Y$124))),2)</f>
        <v>0</v>
      </c>
      <c r="AE124">
        <f>ROUND(MAX(0,$AA$124+$AB$124-$AC$124-$AD$124),2)</f>
        <v>0</v>
      </c>
      <c r="AF124">
        <f>$AJ$123</f>
        <v>0</v>
      </c>
      <c r="AG124">
        <f>ROUND(IF($AF$124&lt;=0,0,$AF$124*$AF$3/12),2)</f>
        <v>0</v>
      </c>
      <c r="AH124">
        <f>ROUND(IF($AF$124&lt;=0,0,MIN($AF$4,$AF$124+$AG$124)),2)</f>
        <v>0</v>
      </c>
      <c r="AI124">
        <f>ROUND(IF($AF$124&lt;=0,0,MIN(MAX(0,$AF$124+$AG$124-$AH$124),MAX(0,$F$124-$J$124-$O$124-$T$124-$Y$124-$AD$124))),2)</f>
        <v>0</v>
      </c>
      <c r="AJ124">
        <f>ROUND(MAX(0,$AF$124+$AG$124-$AH$124-$AI$124),2)</f>
        <v>0</v>
      </c>
      <c r="AK124">
        <f>$AO$123</f>
        <v>0</v>
      </c>
      <c r="AL124">
        <f>ROUND(IF($AK$124&lt;=0,0,$AK$124*$AK$3/12),2)</f>
        <v>0</v>
      </c>
      <c r="AM124">
        <f>ROUND(IF($AK$124&lt;=0,0,MIN($AK$4,$AK$124+$AL$124)),2)</f>
        <v>0</v>
      </c>
      <c r="AN124">
        <f>ROUND(IF($AK$124&lt;=0,0,MIN(MAX(0,$AK$124+$AL$124-$AM$124),MAX(0,$F$124-$J$124-$O$124-$T$124-$Y$124-$AD$124-$AI$124))),2)</f>
        <v>0</v>
      </c>
      <c r="AO124">
        <f>ROUND(MAX(0,$AK$124+$AL$124-$AM$124-$AN$124),2)</f>
        <v>0</v>
      </c>
      <c r="AP124">
        <f>$AT$123</f>
        <v>0</v>
      </c>
      <c r="AQ124">
        <f>ROUND(IF($AP$124&lt;=0,0,$AP$124*$AP$3/12),2)</f>
        <v>0</v>
      </c>
      <c r="AR124">
        <f>ROUND(IF($AP$124&lt;=0,0,MIN($AP$4,$AP$124+$AQ$124)),2)</f>
        <v>0</v>
      </c>
      <c r="AS124">
        <f>ROUND(IF($AP$124&lt;=0,0,MIN(MAX(0,$AP$124+$AQ$124-$AR$124),MAX(0,$F$124-$J$124-$O$124-$T$124-$Y$124-$AD$124-$AI$124-$AN$124))),2)</f>
        <v>0</v>
      </c>
      <c r="AT124">
        <f>ROUND(MAX(0,$AP$124+$AQ$124-$AR$124-$AS$124),2)</f>
        <v>0</v>
      </c>
      <c r="AU124">
        <f>$AY$123</f>
        <v>0</v>
      </c>
      <c r="AV124">
        <f>ROUND(IF($AU$124&lt;=0,0,$AU$124*$AU$3/12),2)</f>
        <v>0</v>
      </c>
      <c r="AW124">
        <f>ROUND(IF($AU$124&lt;=0,0,MIN($AU$4,$AU$124+$AV$124)),2)</f>
        <v>0</v>
      </c>
      <c r="AX124">
        <f>ROUND(IF($AU$124&lt;=0,0,MIN(MAX(0,$AU$124+$AV$124-$AW$124),MAX(0,$F$124-$J$124-$O$124-$T$124-$Y$124-$AD$124-$AI$124-$AN$124-$AS$124))),2)</f>
        <v>0</v>
      </c>
      <c r="AY124">
        <f>ROUND(MAX(0,$AU$124+$AV$124-$AW$124-$AX$124),2)</f>
        <v>0</v>
      </c>
      <c r="AZ124">
        <f>$BD$123</f>
        <v>0</v>
      </c>
      <c r="BA124">
        <f>ROUND(IF($AZ$124&lt;=0,0,$AZ$124*$AZ$3/12),2)</f>
        <v>0</v>
      </c>
      <c r="BB124">
        <f>ROUND(IF($AZ$124&lt;=0,0,MIN($AZ$4,$AZ$124+$BA$124)),2)</f>
        <v>0</v>
      </c>
      <c r="BC124">
        <f>ROUND(IF($AZ$124&lt;=0,0,MIN(MAX(0,$AZ$124+$BA$124-$BB$124),MAX(0,$F$124-$J$124-$O$124-$T$124-$Y$124-$AD$124-$AI$124-$AN$124-$AS$124-$AX$124))),2)</f>
        <v>0</v>
      </c>
      <c r="BD124">
        <f>ROUND(MAX(0,$AZ$124+$BA$124-$BB$124-$BC$124),2)</f>
        <v>0</v>
      </c>
    </row>
    <row r="125" spans="1:56">
      <c r="A125">
        <f>ROW()-7</f>
        <v>118</v>
      </c>
      <c r="B125">
        <f>EDATE(StartDate,A125-1)</f>
        <v>0</v>
      </c>
      <c r="C125">
        <f>ROUND(SUM($G$125,$L$125,$Q$125,$V$125,$AA$125,$AF$125,$AK$125,$AP$125,$AU$125,$AZ$125)-SUM($K$125,$P$125,$U$125,$Z$125,$AE$125,$AJ$125,$AO$125,$AT$125,$AY$125,$BD$125),2)</f>
        <v>0</v>
      </c>
      <c r="D125">
        <f>ROUND(SUM($H$125,$M$125,$R$125,$W$125,$AB$125,$AG$125,$AL$125,$AQ$125,$AV$125,$BA$125),2)</f>
        <v>0</v>
      </c>
      <c r="E125">
        <f>ROUND(SUM($K$125,$P$125,$U$125,$Z$125,$AE$125,$AJ$125,$AO$125,$AT$125,$AY$125,$BD$125),2)</f>
        <v>0</v>
      </c>
      <c r="F125">
        <f>ROUND(MAX(MonthlyBudget-SUM($I$125,$N$125,$S$125,$X$125,$AC$125,$AH$125,$AM$125,$AR$125,$AW$125,$BB$125),0),2)</f>
        <v>0</v>
      </c>
      <c r="G125">
        <f>$K$124</f>
        <v>0</v>
      </c>
      <c r="H125">
        <f>ROUND(IF($G$125&lt;=0,0,$G$125*$G$3/12),2)</f>
        <v>0</v>
      </c>
      <c r="I125">
        <f>ROUND(IF($G$125&lt;=0,0,MIN($G$4,$G$125+$H$125)),2)</f>
        <v>0</v>
      </c>
      <c r="J125">
        <f>ROUND(IF($G$125&lt;=0,0,MIN(MAX(0,$G$125+$H$125-$I$125),$F$125)),2)</f>
        <v>0</v>
      </c>
      <c r="K125">
        <f>ROUND(MAX(0,$G$125+$H$125-$I$125-$J$125),2)</f>
        <v>0</v>
      </c>
      <c r="L125">
        <f>$P$124</f>
        <v>0</v>
      </c>
      <c r="M125">
        <f>ROUND(IF($L$125&lt;=0,0,$L$125*$L$3/12),2)</f>
        <v>0</v>
      </c>
      <c r="N125">
        <f>ROUND(IF($L$125&lt;=0,0,MIN($L$4,$L$125+$M$125)),2)</f>
        <v>0</v>
      </c>
      <c r="O125">
        <f>ROUND(IF($L$125&lt;=0,0,MIN(MAX(0,$L$125+$M$125-$N$125),MAX(0,$F$125-$J$125))),2)</f>
        <v>0</v>
      </c>
      <c r="P125">
        <f>ROUND(MAX(0,$L$125+$M$125-$N$125-$O$125),2)</f>
        <v>0</v>
      </c>
      <c r="Q125">
        <f>$U$124</f>
        <v>0</v>
      </c>
      <c r="R125">
        <f>ROUND(IF($Q$125&lt;=0,0,$Q$125*$Q$3/12),2)</f>
        <v>0</v>
      </c>
      <c r="S125">
        <f>ROUND(IF($Q$125&lt;=0,0,MIN($Q$4,$Q$125+$R$125)),2)</f>
        <v>0</v>
      </c>
      <c r="T125">
        <f>ROUND(IF($Q$125&lt;=0,0,MIN(MAX(0,$Q$125+$R$125-$S$125),MAX(0,$F$125-$J$125-$O$125))),2)</f>
        <v>0</v>
      </c>
      <c r="U125">
        <f>ROUND(MAX(0,$Q$125+$R$125-$S$125-$T$125),2)</f>
        <v>0</v>
      </c>
      <c r="V125">
        <f>$Z$124</f>
        <v>0</v>
      </c>
      <c r="W125">
        <f>ROUND(IF($V$125&lt;=0,0,$V$125*$V$3/12),2)</f>
        <v>0</v>
      </c>
      <c r="X125">
        <f>ROUND(IF($V$125&lt;=0,0,MIN($V$4,$V$125+$W$125)),2)</f>
        <v>0</v>
      </c>
      <c r="Y125">
        <f>ROUND(IF($V$125&lt;=0,0,MIN(MAX(0,$V$125+$W$125-$X$125),MAX(0,$F$125-$J$125-$O$125-$T$125))),2)</f>
        <v>0</v>
      </c>
      <c r="Z125">
        <f>ROUND(MAX(0,$V$125+$W$125-$X$125-$Y$125),2)</f>
        <v>0</v>
      </c>
      <c r="AA125">
        <f>$AE$124</f>
        <v>0</v>
      </c>
      <c r="AB125">
        <f>ROUND(IF($AA$125&lt;=0,0,$AA$125*$AA$3/12),2)</f>
        <v>0</v>
      </c>
      <c r="AC125">
        <f>ROUND(IF($AA$125&lt;=0,0,MIN($AA$4,$AA$125+$AB$125)),2)</f>
        <v>0</v>
      </c>
      <c r="AD125">
        <f>ROUND(IF($AA$125&lt;=0,0,MIN(MAX(0,$AA$125+$AB$125-$AC$125),MAX(0,$F$125-$J$125-$O$125-$T$125-$Y$125))),2)</f>
        <v>0</v>
      </c>
      <c r="AE125">
        <f>ROUND(MAX(0,$AA$125+$AB$125-$AC$125-$AD$125),2)</f>
        <v>0</v>
      </c>
      <c r="AF125">
        <f>$AJ$124</f>
        <v>0</v>
      </c>
      <c r="AG125">
        <f>ROUND(IF($AF$125&lt;=0,0,$AF$125*$AF$3/12),2)</f>
        <v>0</v>
      </c>
      <c r="AH125">
        <f>ROUND(IF($AF$125&lt;=0,0,MIN($AF$4,$AF$125+$AG$125)),2)</f>
        <v>0</v>
      </c>
      <c r="AI125">
        <f>ROUND(IF($AF$125&lt;=0,0,MIN(MAX(0,$AF$125+$AG$125-$AH$125),MAX(0,$F$125-$J$125-$O$125-$T$125-$Y$125-$AD$125))),2)</f>
        <v>0</v>
      </c>
      <c r="AJ125">
        <f>ROUND(MAX(0,$AF$125+$AG$125-$AH$125-$AI$125),2)</f>
        <v>0</v>
      </c>
      <c r="AK125">
        <f>$AO$124</f>
        <v>0</v>
      </c>
      <c r="AL125">
        <f>ROUND(IF($AK$125&lt;=0,0,$AK$125*$AK$3/12),2)</f>
        <v>0</v>
      </c>
      <c r="AM125">
        <f>ROUND(IF($AK$125&lt;=0,0,MIN($AK$4,$AK$125+$AL$125)),2)</f>
        <v>0</v>
      </c>
      <c r="AN125">
        <f>ROUND(IF($AK$125&lt;=0,0,MIN(MAX(0,$AK$125+$AL$125-$AM$125),MAX(0,$F$125-$J$125-$O$125-$T$125-$Y$125-$AD$125-$AI$125))),2)</f>
        <v>0</v>
      </c>
      <c r="AO125">
        <f>ROUND(MAX(0,$AK$125+$AL$125-$AM$125-$AN$125),2)</f>
        <v>0</v>
      </c>
      <c r="AP125">
        <f>$AT$124</f>
        <v>0</v>
      </c>
      <c r="AQ125">
        <f>ROUND(IF($AP$125&lt;=0,0,$AP$125*$AP$3/12),2)</f>
        <v>0</v>
      </c>
      <c r="AR125">
        <f>ROUND(IF($AP$125&lt;=0,0,MIN($AP$4,$AP$125+$AQ$125)),2)</f>
        <v>0</v>
      </c>
      <c r="AS125">
        <f>ROUND(IF($AP$125&lt;=0,0,MIN(MAX(0,$AP$125+$AQ$125-$AR$125),MAX(0,$F$125-$J$125-$O$125-$T$125-$Y$125-$AD$125-$AI$125-$AN$125))),2)</f>
        <v>0</v>
      </c>
      <c r="AT125">
        <f>ROUND(MAX(0,$AP$125+$AQ$125-$AR$125-$AS$125),2)</f>
        <v>0</v>
      </c>
      <c r="AU125">
        <f>$AY$124</f>
        <v>0</v>
      </c>
      <c r="AV125">
        <f>ROUND(IF($AU$125&lt;=0,0,$AU$125*$AU$3/12),2)</f>
        <v>0</v>
      </c>
      <c r="AW125">
        <f>ROUND(IF($AU$125&lt;=0,0,MIN($AU$4,$AU$125+$AV$125)),2)</f>
        <v>0</v>
      </c>
      <c r="AX125">
        <f>ROUND(IF($AU$125&lt;=0,0,MIN(MAX(0,$AU$125+$AV$125-$AW$125),MAX(0,$F$125-$J$125-$O$125-$T$125-$Y$125-$AD$125-$AI$125-$AN$125-$AS$125))),2)</f>
        <v>0</v>
      </c>
      <c r="AY125">
        <f>ROUND(MAX(0,$AU$125+$AV$125-$AW$125-$AX$125),2)</f>
        <v>0</v>
      </c>
      <c r="AZ125">
        <f>$BD$124</f>
        <v>0</v>
      </c>
      <c r="BA125">
        <f>ROUND(IF($AZ$125&lt;=0,0,$AZ$125*$AZ$3/12),2)</f>
        <v>0</v>
      </c>
      <c r="BB125">
        <f>ROUND(IF($AZ$125&lt;=0,0,MIN($AZ$4,$AZ$125+$BA$125)),2)</f>
        <v>0</v>
      </c>
      <c r="BC125">
        <f>ROUND(IF($AZ$125&lt;=0,0,MIN(MAX(0,$AZ$125+$BA$125-$BB$125),MAX(0,$F$125-$J$125-$O$125-$T$125-$Y$125-$AD$125-$AI$125-$AN$125-$AS$125-$AX$125))),2)</f>
        <v>0</v>
      </c>
      <c r="BD125">
        <f>ROUND(MAX(0,$AZ$125+$BA$125-$BB$125-$BC$125),2)</f>
        <v>0</v>
      </c>
    </row>
    <row r="126" spans="1:56">
      <c r="A126">
        <f>ROW()-7</f>
        <v>119</v>
      </c>
      <c r="B126">
        <f>EDATE(StartDate,A126-1)</f>
        <v>0</v>
      </c>
      <c r="C126">
        <f>ROUND(SUM($G$126,$L$126,$Q$126,$V$126,$AA$126,$AF$126,$AK$126,$AP$126,$AU$126,$AZ$126)-SUM($K$126,$P$126,$U$126,$Z$126,$AE$126,$AJ$126,$AO$126,$AT$126,$AY$126,$BD$126),2)</f>
        <v>0</v>
      </c>
      <c r="D126">
        <f>ROUND(SUM($H$126,$M$126,$R$126,$W$126,$AB$126,$AG$126,$AL$126,$AQ$126,$AV$126,$BA$126),2)</f>
        <v>0</v>
      </c>
      <c r="E126">
        <f>ROUND(SUM($K$126,$P$126,$U$126,$Z$126,$AE$126,$AJ$126,$AO$126,$AT$126,$AY$126,$BD$126),2)</f>
        <v>0</v>
      </c>
      <c r="F126">
        <f>ROUND(MAX(MonthlyBudget-SUM($I$126,$N$126,$S$126,$X$126,$AC$126,$AH$126,$AM$126,$AR$126,$AW$126,$BB$126),0),2)</f>
        <v>0</v>
      </c>
      <c r="G126">
        <f>$K$125</f>
        <v>0</v>
      </c>
      <c r="H126">
        <f>ROUND(IF($G$126&lt;=0,0,$G$126*$G$3/12),2)</f>
        <v>0</v>
      </c>
      <c r="I126">
        <f>ROUND(IF($G$126&lt;=0,0,MIN($G$4,$G$126+$H$126)),2)</f>
        <v>0</v>
      </c>
      <c r="J126">
        <f>ROUND(IF($G$126&lt;=0,0,MIN(MAX(0,$G$126+$H$126-$I$126),$F$126)),2)</f>
        <v>0</v>
      </c>
      <c r="K126">
        <f>ROUND(MAX(0,$G$126+$H$126-$I$126-$J$126),2)</f>
        <v>0</v>
      </c>
      <c r="L126">
        <f>$P$125</f>
        <v>0</v>
      </c>
      <c r="M126">
        <f>ROUND(IF($L$126&lt;=0,0,$L$126*$L$3/12),2)</f>
        <v>0</v>
      </c>
      <c r="N126">
        <f>ROUND(IF($L$126&lt;=0,0,MIN($L$4,$L$126+$M$126)),2)</f>
        <v>0</v>
      </c>
      <c r="O126">
        <f>ROUND(IF($L$126&lt;=0,0,MIN(MAX(0,$L$126+$M$126-$N$126),MAX(0,$F$126-$J$126))),2)</f>
        <v>0</v>
      </c>
      <c r="P126">
        <f>ROUND(MAX(0,$L$126+$M$126-$N$126-$O$126),2)</f>
        <v>0</v>
      </c>
      <c r="Q126">
        <f>$U$125</f>
        <v>0</v>
      </c>
      <c r="R126">
        <f>ROUND(IF($Q$126&lt;=0,0,$Q$126*$Q$3/12),2)</f>
        <v>0</v>
      </c>
      <c r="S126">
        <f>ROUND(IF($Q$126&lt;=0,0,MIN($Q$4,$Q$126+$R$126)),2)</f>
        <v>0</v>
      </c>
      <c r="T126">
        <f>ROUND(IF($Q$126&lt;=0,0,MIN(MAX(0,$Q$126+$R$126-$S$126),MAX(0,$F$126-$J$126-$O$126))),2)</f>
        <v>0</v>
      </c>
      <c r="U126">
        <f>ROUND(MAX(0,$Q$126+$R$126-$S$126-$T$126),2)</f>
        <v>0</v>
      </c>
      <c r="V126">
        <f>$Z$125</f>
        <v>0</v>
      </c>
      <c r="W126">
        <f>ROUND(IF($V$126&lt;=0,0,$V$126*$V$3/12),2)</f>
        <v>0</v>
      </c>
      <c r="X126">
        <f>ROUND(IF($V$126&lt;=0,0,MIN($V$4,$V$126+$W$126)),2)</f>
        <v>0</v>
      </c>
      <c r="Y126">
        <f>ROUND(IF($V$126&lt;=0,0,MIN(MAX(0,$V$126+$W$126-$X$126),MAX(0,$F$126-$J$126-$O$126-$T$126))),2)</f>
        <v>0</v>
      </c>
      <c r="Z126">
        <f>ROUND(MAX(0,$V$126+$W$126-$X$126-$Y$126),2)</f>
        <v>0</v>
      </c>
      <c r="AA126">
        <f>$AE$125</f>
        <v>0</v>
      </c>
      <c r="AB126">
        <f>ROUND(IF($AA$126&lt;=0,0,$AA$126*$AA$3/12),2)</f>
        <v>0</v>
      </c>
      <c r="AC126">
        <f>ROUND(IF($AA$126&lt;=0,0,MIN($AA$4,$AA$126+$AB$126)),2)</f>
        <v>0</v>
      </c>
      <c r="AD126">
        <f>ROUND(IF($AA$126&lt;=0,0,MIN(MAX(0,$AA$126+$AB$126-$AC$126),MAX(0,$F$126-$J$126-$O$126-$T$126-$Y$126))),2)</f>
        <v>0</v>
      </c>
      <c r="AE126">
        <f>ROUND(MAX(0,$AA$126+$AB$126-$AC$126-$AD$126),2)</f>
        <v>0</v>
      </c>
      <c r="AF126">
        <f>$AJ$125</f>
        <v>0</v>
      </c>
      <c r="AG126">
        <f>ROUND(IF($AF$126&lt;=0,0,$AF$126*$AF$3/12),2)</f>
        <v>0</v>
      </c>
      <c r="AH126">
        <f>ROUND(IF($AF$126&lt;=0,0,MIN($AF$4,$AF$126+$AG$126)),2)</f>
        <v>0</v>
      </c>
      <c r="AI126">
        <f>ROUND(IF($AF$126&lt;=0,0,MIN(MAX(0,$AF$126+$AG$126-$AH$126),MAX(0,$F$126-$J$126-$O$126-$T$126-$Y$126-$AD$126))),2)</f>
        <v>0</v>
      </c>
      <c r="AJ126">
        <f>ROUND(MAX(0,$AF$126+$AG$126-$AH$126-$AI$126),2)</f>
        <v>0</v>
      </c>
      <c r="AK126">
        <f>$AO$125</f>
        <v>0</v>
      </c>
      <c r="AL126">
        <f>ROUND(IF($AK$126&lt;=0,0,$AK$126*$AK$3/12),2)</f>
        <v>0</v>
      </c>
      <c r="AM126">
        <f>ROUND(IF($AK$126&lt;=0,0,MIN($AK$4,$AK$126+$AL$126)),2)</f>
        <v>0</v>
      </c>
      <c r="AN126">
        <f>ROUND(IF($AK$126&lt;=0,0,MIN(MAX(0,$AK$126+$AL$126-$AM$126),MAX(0,$F$126-$J$126-$O$126-$T$126-$Y$126-$AD$126-$AI$126))),2)</f>
        <v>0</v>
      </c>
      <c r="AO126">
        <f>ROUND(MAX(0,$AK$126+$AL$126-$AM$126-$AN$126),2)</f>
        <v>0</v>
      </c>
      <c r="AP126">
        <f>$AT$125</f>
        <v>0</v>
      </c>
      <c r="AQ126">
        <f>ROUND(IF($AP$126&lt;=0,0,$AP$126*$AP$3/12),2)</f>
        <v>0</v>
      </c>
      <c r="AR126">
        <f>ROUND(IF($AP$126&lt;=0,0,MIN($AP$4,$AP$126+$AQ$126)),2)</f>
        <v>0</v>
      </c>
      <c r="AS126">
        <f>ROUND(IF($AP$126&lt;=0,0,MIN(MAX(0,$AP$126+$AQ$126-$AR$126),MAX(0,$F$126-$J$126-$O$126-$T$126-$Y$126-$AD$126-$AI$126-$AN$126))),2)</f>
        <v>0</v>
      </c>
      <c r="AT126">
        <f>ROUND(MAX(0,$AP$126+$AQ$126-$AR$126-$AS$126),2)</f>
        <v>0</v>
      </c>
      <c r="AU126">
        <f>$AY$125</f>
        <v>0</v>
      </c>
      <c r="AV126">
        <f>ROUND(IF($AU$126&lt;=0,0,$AU$126*$AU$3/12),2)</f>
        <v>0</v>
      </c>
      <c r="AW126">
        <f>ROUND(IF($AU$126&lt;=0,0,MIN($AU$4,$AU$126+$AV$126)),2)</f>
        <v>0</v>
      </c>
      <c r="AX126">
        <f>ROUND(IF($AU$126&lt;=0,0,MIN(MAX(0,$AU$126+$AV$126-$AW$126),MAX(0,$F$126-$J$126-$O$126-$T$126-$Y$126-$AD$126-$AI$126-$AN$126-$AS$126))),2)</f>
        <v>0</v>
      </c>
      <c r="AY126">
        <f>ROUND(MAX(0,$AU$126+$AV$126-$AW$126-$AX$126),2)</f>
        <v>0</v>
      </c>
      <c r="AZ126">
        <f>$BD$125</f>
        <v>0</v>
      </c>
      <c r="BA126">
        <f>ROUND(IF($AZ$126&lt;=0,0,$AZ$126*$AZ$3/12),2)</f>
        <v>0</v>
      </c>
      <c r="BB126">
        <f>ROUND(IF($AZ$126&lt;=0,0,MIN($AZ$4,$AZ$126+$BA$126)),2)</f>
        <v>0</v>
      </c>
      <c r="BC126">
        <f>ROUND(IF($AZ$126&lt;=0,0,MIN(MAX(0,$AZ$126+$BA$126-$BB$126),MAX(0,$F$126-$J$126-$O$126-$T$126-$Y$126-$AD$126-$AI$126-$AN$126-$AS$126-$AX$126))),2)</f>
        <v>0</v>
      </c>
      <c r="BD126">
        <f>ROUND(MAX(0,$AZ$126+$BA$126-$BB$126-$BC$126),2)</f>
        <v>0</v>
      </c>
    </row>
    <row r="127" spans="1:56">
      <c r="A127">
        <f>ROW()-7</f>
        <v>120</v>
      </c>
      <c r="B127">
        <f>EDATE(StartDate,A127-1)</f>
        <v>0</v>
      </c>
      <c r="C127">
        <f>ROUND(SUM($G$127,$L$127,$Q$127,$V$127,$AA$127,$AF$127,$AK$127,$AP$127,$AU$127,$AZ$127)-SUM($K$127,$P$127,$U$127,$Z$127,$AE$127,$AJ$127,$AO$127,$AT$127,$AY$127,$BD$127),2)</f>
        <v>0</v>
      </c>
      <c r="D127">
        <f>ROUND(SUM($H$127,$M$127,$R$127,$W$127,$AB$127,$AG$127,$AL$127,$AQ$127,$AV$127,$BA$127),2)</f>
        <v>0</v>
      </c>
      <c r="E127">
        <f>ROUND(SUM($K$127,$P$127,$U$127,$Z$127,$AE$127,$AJ$127,$AO$127,$AT$127,$AY$127,$BD$127),2)</f>
        <v>0</v>
      </c>
      <c r="F127">
        <f>ROUND(MAX(MonthlyBudget-SUM($I$127,$N$127,$S$127,$X$127,$AC$127,$AH$127,$AM$127,$AR$127,$AW$127,$BB$127),0),2)</f>
        <v>0</v>
      </c>
      <c r="G127">
        <f>$K$126</f>
        <v>0</v>
      </c>
      <c r="H127">
        <f>ROUND(IF($G$127&lt;=0,0,$G$127*$G$3/12),2)</f>
        <v>0</v>
      </c>
      <c r="I127">
        <f>ROUND(IF($G$127&lt;=0,0,MIN($G$4,$G$127+$H$127)),2)</f>
        <v>0</v>
      </c>
      <c r="J127">
        <f>ROUND(IF($G$127&lt;=0,0,MIN(MAX(0,$G$127+$H$127-$I$127),$F$127)),2)</f>
        <v>0</v>
      </c>
      <c r="K127">
        <f>ROUND(MAX(0,$G$127+$H$127-$I$127-$J$127),2)</f>
        <v>0</v>
      </c>
      <c r="L127">
        <f>$P$126</f>
        <v>0</v>
      </c>
      <c r="M127">
        <f>ROUND(IF($L$127&lt;=0,0,$L$127*$L$3/12),2)</f>
        <v>0</v>
      </c>
      <c r="N127">
        <f>ROUND(IF($L$127&lt;=0,0,MIN($L$4,$L$127+$M$127)),2)</f>
        <v>0</v>
      </c>
      <c r="O127">
        <f>ROUND(IF($L$127&lt;=0,0,MIN(MAX(0,$L$127+$M$127-$N$127),MAX(0,$F$127-$J$127))),2)</f>
        <v>0</v>
      </c>
      <c r="P127">
        <f>ROUND(MAX(0,$L$127+$M$127-$N$127-$O$127),2)</f>
        <v>0</v>
      </c>
      <c r="Q127">
        <f>$U$126</f>
        <v>0</v>
      </c>
      <c r="R127">
        <f>ROUND(IF($Q$127&lt;=0,0,$Q$127*$Q$3/12),2)</f>
        <v>0</v>
      </c>
      <c r="S127">
        <f>ROUND(IF($Q$127&lt;=0,0,MIN($Q$4,$Q$127+$R$127)),2)</f>
        <v>0</v>
      </c>
      <c r="T127">
        <f>ROUND(IF($Q$127&lt;=0,0,MIN(MAX(0,$Q$127+$R$127-$S$127),MAX(0,$F$127-$J$127-$O$127))),2)</f>
        <v>0</v>
      </c>
      <c r="U127">
        <f>ROUND(MAX(0,$Q$127+$R$127-$S$127-$T$127),2)</f>
        <v>0</v>
      </c>
      <c r="V127">
        <f>$Z$126</f>
        <v>0</v>
      </c>
      <c r="W127">
        <f>ROUND(IF($V$127&lt;=0,0,$V$127*$V$3/12),2)</f>
        <v>0</v>
      </c>
      <c r="X127">
        <f>ROUND(IF($V$127&lt;=0,0,MIN($V$4,$V$127+$W$127)),2)</f>
        <v>0</v>
      </c>
      <c r="Y127">
        <f>ROUND(IF($V$127&lt;=0,0,MIN(MAX(0,$V$127+$W$127-$X$127),MAX(0,$F$127-$J$127-$O$127-$T$127))),2)</f>
        <v>0</v>
      </c>
      <c r="Z127">
        <f>ROUND(MAX(0,$V$127+$W$127-$X$127-$Y$127),2)</f>
        <v>0</v>
      </c>
      <c r="AA127">
        <f>$AE$126</f>
        <v>0</v>
      </c>
      <c r="AB127">
        <f>ROUND(IF($AA$127&lt;=0,0,$AA$127*$AA$3/12),2)</f>
        <v>0</v>
      </c>
      <c r="AC127">
        <f>ROUND(IF($AA$127&lt;=0,0,MIN($AA$4,$AA$127+$AB$127)),2)</f>
        <v>0</v>
      </c>
      <c r="AD127">
        <f>ROUND(IF($AA$127&lt;=0,0,MIN(MAX(0,$AA$127+$AB$127-$AC$127),MAX(0,$F$127-$J$127-$O$127-$T$127-$Y$127))),2)</f>
        <v>0</v>
      </c>
      <c r="AE127">
        <f>ROUND(MAX(0,$AA$127+$AB$127-$AC$127-$AD$127),2)</f>
        <v>0</v>
      </c>
      <c r="AF127">
        <f>$AJ$126</f>
        <v>0</v>
      </c>
      <c r="AG127">
        <f>ROUND(IF($AF$127&lt;=0,0,$AF$127*$AF$3/12),2)</f>
        <v>0</v>
      </c>
      <c r="AH127">
        <f>ROUND(IF($AF$127&lt;=0,0,MIN($AF$4,$AF$127+$AG$127)),2)</f>
        <v>0</v>
      </c>
      <c r="AI127">
        <f>ROUND(IF($AF$127&lt;=0,0,MIN(MAX(0,$AF$127+$AG$127-$AH$127),MAX(0,$F$127-$J$127-$O$127-$T$127-$Y$127-$AD$127))),2)</f>
        <v>0</v>
      </c>
      <c r="AJ127">
        <f>ROUND(MAX(0,$AF$127+$AG$127-$AH$127-$AI$127),2)</f>
        <v>0</v>
      </c>
      <c r="AK127">
        <f>$AO$126</f>
        <v>0</v>
      </c>
      <c r="AL127">
        <f>ROUND(IF($AK$127&lt;=0,0,$AK$127*$AK$3/12),2)</f>
        <v>0</v>
      </c>
      <c r="AM127">
        <f>ROUND(IF($AK$127&lt;=0,0,MIN($AK$4,$AK$127+$AL$127)),2)</f>
        <v>0</v>
      </c>
      <c r="AN127">
        <f>ROUND(IF($AK$127&lt;=0,0,MIN(MAX(0,$AK$127+$AL$127-$AM$127),MAX(0,$F$127-$J$127-$O$127-$T$127-$Y$127-$AD$127-$AI$127))),2)</f>
        <v>0</v>
      </c>
      <c r="AO127">
        <f>ROUND(MAX(0,$AK$127+$AL$127-$AM$127-$AN$127),2)</f>
        <v>0</v>
      </c>
      <c r="AP127">
        <f>$AT$126</f>
        <v>0</v>
      </c>
      <c r="AQ127">
        <f>ROUND(IF($AP$127&lt;=0,0,$AP$127*$AP$3/12),2)</f>
        <v>0</v>
      </c>
      <c r="AR127">
        <f>ROUND(IF($AP$127&lt;=0,0,MIN($AP$4,$AP$127+$AQ$127)),2)</f>
        <v>0</v>
      </c>
      <c r="AS127">
        <f>ROUND(IF($AP$127&lt;=0,0,MIN(MAX(0,$AP$127+$AQ$127-$AR$127),MAX(0,$F$127-$J$127-$O$127-$T$127-$Y$127-$AD$127-$AI$127-$AN$127))),2)</f>
        <v>0</v>
      </c>
      <c r="AT127">
        <f>ROUND(MAX(0,$AP$127+$AQ$127-$AR$127-$AS$127),2)</f>
        <v>0</v>
      </c>
      <c r="AU127">
        <f>$AY$126</f>
        <v>0</v>
      </c>
      <c r="AV127">
        <f>ROUND(IF($AU$127&lt;=0,0,$AU$127*$AU$3/12),2)</f>
        <v>0</v>
      </c>
      <c r="AW127">
        <f>ROUND(IF($AU$127&lt;=0,0,MIN($AU$4,$AU$127+$AV$127)),2)</f>
        <v>0</v>
      </c>
      <c r="AX127">
        <f>ROUND(IF($AU$127&lt;=0,0,MIN(MAX(0,$AU$127+$AV$127-$AW$127),MAX(0,$F$127-$J$127-$O$127-$T$127-$Y$127-$AD$127-$AI$127-$AN$127-$AS$127))),2)</f>
        <v>0</v>
      </c>
      <c r="AY127">
        <f>ROUND(MAX(0,$AU$127+$AV$127-$AW$127-$AX$127),2)</f>
        <v>0</v>
      </c>
      <c r="AZ127">
        <f>$BD$126</f>
        <v>0</v>
      </c>
      <c r="BA127">
        <f>ROUND(IF($AZ$127&lt;=0,0,$AZ$127*$AZ$3/12),2)</f>
        <v>0</v>
      </c>
      <c r="BB127">
        <f>ROUND(IF($AZ$127&lt;=0,0,MIN($AZ$4,$AZ$127+$BA$127)),2)</f>
        <v>0</v>
      </c>
      <c r="BC127">
        <f>ROUND(IF($AZ$127&lt;=0,0,MIN(MAX(0,$AZ$127+$BA$127-$BB$127),MAX(0,$F$127-$J$127-$O$127-$T$127-$Y$127-$AD$127-$AI$127-$AN$127-$AS$127-$AX$127))),2)</f>
        <v>0</v>
      </c>
      <c r="BD127">
        <f>ROUND(MAX(0,$AZ$127+$BA$127-$BB$127-$BC$127),2)</f>
        <v>0</v>
      </c>
    </row>
    <row r="128" spans="1:56">
      <c r="A128">
        <f>ROW()-7</f>
        <v>121</v>
      </c>
      <c r="B128">
        <f>EDATE(StartDate,A128-1)</f>
        <v>0</v>
      </c>
      <c r="C128">
        <f>ROUND(SUM($G$128,$L$128,$Q$128,$V$128,$AA$128,$AF$128,$AK$128,$AP$128,$AU$128,$AZ$128)-SUM($K$128,$P$128,$U$128,$Z$128,$AE$128,$AJ$128,$AO$128,$AT$128,$AY$128,$BD$128),2)</f>
        <v>0</v>
      </c>
      <c r="D128">
        <f>ROUND(SUM($H$128,$M$128,$R$128,$W$128,$AB$128,$AG$128,$AL$128,$AQ$128,$AV$128,$BA$128),2)</f>
        <v>0</v>
      </c>
      <c r="E128">
        <f>ROUND(SUM($K$128,$P$128,$U$128,$Z$128,$AE$128,$AJ$128,$AO$128,$AT$128,$AY$128,$BD$128),2)</f>
        <v>0</v>
      </c>
      <c r="F128">
        <f>ROUND(MAX(MonthlyBudget-SUM($I$128,$N$128,$S$128,$X$128,$AC$128,$AH$128,$AM$128,$AR$128,$AW$128,$BB$128),0),2)</f>
        <v>0</v>
      </c>
      <c r="G128">
        <f>$K$127</f>
        <v>0</v>
      </c>
      <c r="H128">
        <f>ROUND(IF($G$128&lt;=0,0,$G$128*$G$3/12),2)</f>
        <v>0</v>
      </c>
      <c r="I128">
        <f>ROUND(IF($G$128&lt;=0,0,MIN($G$4,$G$128+$H$128)),2)</f>
        <v>0</v>
      </c>
      <c r="J128">
        <f>ROUND(IF($G$128&lt;=0,0,MIN(MAX(0,$G$128+$H$128-$I$128),$F$128)),2)</f>
        <v>0</v>
      </c>
      <c r="K128">
        <f>ROUND(MAX(0,$G$128+$H$128-$I$128-$J$128),2)</f>
        <v>0</v>
      </c>
      <c r="L128">
        <f>$P$127</f>
        <v>0</v>
      </c>
      <c r="M128">
        <f>ROUND(IF($L$128&lt;=0,0,$L$128*$L$3/12),2)</f>
        <v>0</v>
      </c>
      <c r="N128">
        <f>ROUND(IF($L$128&lt;=0,0,MIN($L$4,$L$128+$M$128)),2)</f>
        <v>0</v>
      </c>
      <c r="O128">
        <f>ROUND(IF($L$128&lt;=0,0,MIN(MAX(0,$L$128+$M$128-$N$128),MAX(0,$F$128-$J$128))),2)</f>
        <v>0</v>
      </c>
      <c r="P128">
        <f>ROUND(MAX(0,$L$128+$M$128-$N$128-$O$128),2)</f>
        <v>0</v>
      </c>
      <c r="Q128">
        <f>$U$127</f>
        <v>0</v>
      </c>
      <c r="R128">
        <f>ROUND(IF($Q$128&lt;=0,0,$Q$128*$Q$3/12),2)</f>
        <v>0</v>
      </c>
      <c r="S128">
        <f>ROUND(IF($Q$128&lt;=0,0,MIN($Q$4,$Q$128+$R$128)),2)</f>
        <v>0</v>
      </c>
      <c r="T128">
        <f>ROUND(IF($Q$128&lt;=0,0,MIN(MAX(0,$Q$128+$R$128-$S$128),MAX(0,$F$128-$J$128-$O$128))),2)</f>
        <v>0</v>
      </c>
      <c r="U128">
        <f>ROUND(MAX(0,$Q$128+$R$128-$S$128-$T$128),2)</f>
        <v>0</v>
      </c>
      <c r="V128">
        <f>$Z$127</f>
        <v>0</v>
      </c>
      <c r="W128">
        <f>ROUND(IF($V$128&lt;=0,0,$V$128*$V$3/12),2)</f>
        <v>0</v>
      </c>
      <c r="X128">
        <f>ROUND(IF($V$128&lt;=0,0,MIN($V$4,$V$128+$W$128)),2)</f>
        <v>0</v>
      </c>
      <c r="Y128">
        <f>ROUND(IF($V$128&lt;=0,0,MIN(MAX(0,$V$128+$W$128-$X$128),MAX(0,$F$128-$J$128-$O$128-$T$128))),2)</f>
        <v>0</v>
      </c>
      <c r="Z128">
        <f>ROUND(MAX(0,$V$128+$W$128-$X$128-$Y$128),2)</f>
        <v>0</v>
      </c>
      <c r="AA128">
        <f>$AE$127</f>
        <v>0</v>
      </c>
      <c r="AB128">
        <f>ROUND(IF($AA$128&lt;=0,0,$AA$128*$AA$3/12),2)</f>
        <v>0</v>
      </c>
      <c r="AC128">
        <f>ROUND(IF($AA$128&lt;=0,0,MIN($AA$4,$AA$128+$AB$128)),2)</f>
        <v>0</v>
      </c>
      <c r="AD128">
        <f>ROUND(IF($AA$128&lt;=0,0,MIN(MAX(0,$AA$128+$AB$128-$AC$128),MAX(0,$F$128-$J$128-$O$128-$T$128-$Y$128))),2)</f>
        <v>0</v>
      </c>
      <c r="AE128">
        <f>ROUND(MAX(0,$AA$128+$AB$128-$AC$128-$AD$128),2)</f>
        <v>0</v>
      </c>
      <c r="AF128">
        <f>$AJ$127</f>
        <v>0</v>
      </c>
      <c r="AG128">
        <f>ROUND(IF($AF$128&lt;=0,0,$AF$128*$AF$3/12),2)</f>
        <v>0</v>
      </c>
      <c r="AH128">
        <f>ROUND(IF($AF$128&lt;=0,0,MIN($AF$4,$AF$128+$AG$128)),2)</f>
        <v>0</v>
      </c>
      <c r="AI128">
        <f>ROUND(IF($AF$128&lt;=0,0,MIN(MAX(0,$AF$128+$AG$128-$AH$128),MAX(0,$F$128-$J$128-$O$128-$T$128-$Y$128-$AD$128))),2)</f>
        <v>0</v>
      </c>
      <c r="AJ128">
        <f>ROUND(MAX(0,$AF$128+$AG$128-$AH$128-$AI$128),2)</f>
        <v>0</v>
      </c>
      <c r="AK128">
        <f>$AO$127</f>
        <v>0</v>
      </c>
      <c r="AL128">
        <f>ROUND(IF($AK$128&lt;=0,0,$AK$128*$AK$3/12),2)</f>
        <v>0</v>
      </c>
      <c r="AM128">
        <f>ROUND(IF($AK$128&lt;=0,0,MIN($AK$4,$AK$128+$AL$128)),2)</f>
        <v>0</v>
      </c>
      <c r="AN128">
        <f>ROUND(IF($AK$128&lt;=0,0,MIN(MAX(0,$AK$128+$AL$128-$AM$128),MAX(0,$F$128-$J$128-$O$128-$T$128-$Y$128-$AD$128-$AI$128))),2)</f>
        <v>0</v>
      </c>
      <c r="AO128">
        <f>ROUND(MAX(0,$AK$128+$AL$128-$AM$128-$AN$128),2)</f>
        <v>0</v>
      </c>
      <c r="AP128">
        <f>$AT$127</f>
        <v>0</v>
      </c>
      <c r="AQ128">
        <f>ROUND(IF($AP$128&lt;=0,0,$AP$128*$AP$3/12),2)</f>
        <v>0</v>
      </c>
      <c r="AR128">
        <f>ROUND(IF($AP$128&lt;=0,0,MIN($AP$4,$AP$128+$AQ$128)),2)</f>
        <v>0</v>
      </c>
      <c r="AS128">
        <f>ROUND(IF($AP$128&lt;=0,0,MIN(MAX(0,$AP$128+$AQ$128-$AR$128),MAX(0,$F$128-$J$128-$O$128-$T$128-$Y$128-$AD$128-$AI$128-$AN$128))),2)</f>
        <v>0</v>
      </c>
      <c r="AT128">
        <f>ROUND(MAX(0,$AP$128+$AQ$128-$AR$128-$AS$128),2)</f>
        <v>0</v>
      </c>
      <c r="AU128">
        <f>$AY$127</f>
        <v>0</v>
      </c>
      <c r="AV128">
        <f>ROUND(IF($AU$128&lt;=0,0,$AU$128*$AU$3/12),2)</f>
        <v>0</v>
      </c>
      <c r="AW128">
        <f>ROUND(IF($AU$128&lt;=0,0,MIN($AU$4,$AU$128+$AV$128)),2)</f>
        <v>0</v>
      </c>
      <c r="AX128">
        <f>ROUND(IF($AU$128&lt;=0,0,MIN(MAX(0,$AU$128+$AV$128-$AW$128),MAX(0,$F$128-$J$128-$O$128-$T$128-$Y$128-$AD$128-$AI$128-$AN$128-$AS$128))),2)</f>
        <v>0</v>
      </c>
      <c r="AY128">
        <f>ROUND(MAX(0,$AU$128+$AV$128-$AW$128-$AX$128),2)</f>
        <v>0</v>
      </c>
      <c r="AZ128">
        <f>$BD$127</f>
        <v>0</v>
      </c>
      <c r="BA128">
        <f>ROUND(IF($AZ$128&lt;=0,0,$AZ$128*$AZ$3/12),2)</f>
        <v>0</v>
      </c>
      <c r="BB128">
        <f>ROUND(IF($AZ$128&lt;=0,0,MIN($AZ$4,$AZ$128+$BA$128)),2)</f>
        <v>0</v>
      </c>
      <c r="BC128">
        <f>ROUND(IF($AZ$128&lt;=0,0,MIN(MAX(0,$AZ$128+$BA$128-$BB$128),MAX(0,$F$128-$J$128-$O$128-$T$128-$Y$128-$AD$128-$AI$128-$AN$128-$AS$128-$AX$128))),2)</f>
        <v>0</v>
      </c>
      <c r="BD128">
        <f>ROUND(MAX(0,$AZ$128+$BA$128-$BB$128-$BC$128),2)</f>
        <v>0</v>
      </c>
    </row>
    <row r="129" spans="1:56">
      <c r="A129">
        <f>ROW()-7</f>
        <v>122</v>
      </c>
      <c r="B129">
        <f>EDATE(StartDate,A129-1)</f>
        <v>0</v>
      </c>
      <c r="C129">
        <f>ROUND(SUM($G$129,$L$129,$Q$129,$V$129,$AA$129,$AF$129,$AK$129,$AP$129,$AU$129,$AZ$129)-SUM($K$129,$P$129,$U$129,$Z$129,$AE$129,$AJ$129,$AO$129,$AT$129,$AY$129,$BD$129),2)</f>
        <v>0</v>
      </c>
      <c r="D129">
        <f>ROUND(SUM($H$129,$M$129,$R$129,$W$129,$AB$129,$AG$129,$AL$129,$AQ$129,$AV$129,$BA$129),2)</f>
        <v>0</v>
      </c>
      <c r="E129">
        <f>ROUND(SUM($K$129,$P$129,$U$129,$Z$129,$AE$129,$AJ$129,$AO$129,$AT$129,$AY$129,$BD$129),2)</f>
        <v>0</v>
      </c>
      <c r="F129">
        <f>ROUND(MAX(MonthlyBudget-SUM($I$129,$N$129,$S$129,$X$129,$AC$129,$AH$129,$AM$129,$AR$129,$AW$129,$BB$129),0),2)</f>
        <v>0</v>
      </c>
      <c r="G129">
        <f>$K$128</f>
        <v>0</v>
      </c>
      <c r="H129">
        <f>ROUND(IF($G$129&lt;=0,0,$G$129*$G$3/12),2)</f>
        <v>0</v>
      </c>
      <c r="I129">
        <f>ROUND(IF($G$129&lt;=0,0,MIN($G$4,$G$129+$H$129)),2)</f>
        <v>0</v>
      </c>
      <c r="J129">
        <f>ROUND(IF($G$129&lt;=0,0,MIN(MAX(0,$G$129+$H$129-$I$129),$F$129)),2)</f>
        <v>0</v>
      </c>
      <c r="K129">
        <f>ROUND(MAX(0,$G$129+$H$129-$I$129-$J$129),2)</f>
        <v>0</v>
      </c>
      <c r="L129">
        <f>$P$128</f>
        <v>0</v>
      </c>
      <c r="M129">
        <f>ROUND(IF($L$129&lt;=0,0,$L$129*$L$3/12),2)</f>
        <v>0</v>
      </c>
      <c r="N129">
        <f>ROUND(IF($L$129&lt;=0,0,MIN($L$4,$L$129+$M$129)),2)</f>
        <v>0</v>
      </c>
      <c r="O129">
        <f>ROUND(IF($L$129&lt;=0,0,MIN(MAX(0,$L$129+$M$129-$N$129),MAX(0,$F$129-$J$129))),2)</f>
        <v>0</v>
      </c>
      <c r="P129">
        <f>ROUND(MAX(0,$L$129+$M$129-$N$129-$O$129),2)</f>
        <v>0</v>
      </c>
      <c r="Q129">
        <f>$U$128</f>
        <v>0</v>
      </c>
      <c r="R129">
        <f>ROUND(IF($Q$129&lt;=0,0,$Q$129*$Q$3/12),2)</f>
        <v>0</v>
      </c>
      <c r="S129">
        <f>ROUND(IF($Q$129&lt;=0,0,MIN($Q$4,$Q$129+$R$129)),2)</f>
        <v>0</v>
      </c>
      <c r="T129">
        <f>ROUND(IF($Q$129&lt;=0,0,MIN(MAX(0,$Q$129+$R$129-$S$129),MAX(0,$F$129-$J$129-$O$129))),2)</f>
        <v>0</v>
      </c>
      <c r="U129">
        <f>ROUND(MAX(0,$Q$129+$R$129-$S$129-$T$129),2)</f>
        <v>0</v>
      </c>
      <c r="V129">
        <f>$Z$128</f>
        <v>0</v>
      </c>
      <c r="W129">
        <f>ROUND(IF($V$129&lt;=0,0,$V$129*$V$3/12),2)</f>
        <v>0</v>
      </c>
      <c r="X129">
        <f>ROUND(IF($V$129&lt;=0,0,MIN($V$4,$V$129+$W$129)),2)</f>
        <v>0</v>
      </c>
      <c r="Y129">
        <f>ROUND(IF($V$129&lt;=0,0,MIN(MAX(0,$V$129+$W$129-$X$129),MAX(0,$F$129-$J$129-$O$129-$T$129))),2)</f>
        <v>0</v>
      </c>
      <c r="Z129">
        <f>ROUND(MAX(0,$V$129+$W$129-$X$129-$Y$129),2)</f>
        <v>0</v>
      </c>
      <c r="AA129">
        <f>$AE$128</f>
        <v>0</v>
      </c>
      <c r="AB129">
        <f>ROUND(IF($AA$129&lt;=0,0,$AA$129*$AA$3/12),2)</f>
        <v>0</v>
      </c>
      <c r="AC129">
        <f>ROUND(IF($AA$129&lt;=0,0,MIN($AA$4,$AA$129+$AB$129)),2)</f>
        <v>0</v>
      </c>
      <c r="AD129">
        <f>ROUND(IF($AA$129&lt;=0,0,MIN(MAX(0,$AA$129+$AB$129-$AC$129),MAX(0,$F$129-$J$129-$O$129-$T$129-$Y$129))),2)</f>
        <v>0</v>
      </c>
      <c r="AE129">
        <f>ROUND(MAX(0,$AA$129+$AB$129-$AC$129-$AD$129),2)</f>
        <v>0</v>
      </c>
      <c r="AF129">
        <f>$AJ$128</f>
        <v>0</v>
      </c>
      <c r="AG129">
        <f>ROUND(IF($AF$129&lt;=0,0,$AF$129*$AF$3/12),2)</f>
        <v>0</v>
      </c>
      <c r="AH129">
        <f>ROUND(IF($AF$129&lt;=0,0,MIN($AF$4,$AF$129+$AG$129)),2)</f>
        <v>0</v>
      </c>
      <c r="AI129">
        <f>ROUND(IF($AF$129&lt;=0,0,MIN(MAX(0,$AF$129+$AG$129-$AH$129),MAX(0,$F$129-$J$129-$O$129-$T$129-$Y$129-$AD$129))),2)</f>
        <v>0</v>
      </c>
      <c r="AJ129">
        <f>ROUND(MAX(0,$AF$129+$AG$129-$AH$129-$AI$129),2)</f>
        <v>0</v>
      </c>
      <c r="AK129">
        <f>$AO$128</f>
        <v>0</v>
      </c>
      <c r="AL129">
        <f>ROUND(IF($AK$129&lt;=0,0,$AK$129*$AK$3/12),2)</f>
        <v>0</v>
      </c>
      <c r="AM129">
        <f>ROUND(IF($AK$129&lt;=0,0,MIN($AK$4,$AK$129+$AL$129)),2)</f>
        <v>0</v>
      </c>
      <c r="AN129">
        <f>ROUND(IF($AK$129&lt;=0,0,MIN(MAX(0,$AK$129+$AL$129-$AM$129),MAX(0,$F$129-$J$129-$O$129-$T$129-$Y$129-$AD$129-$AI$129))),2)</f>
        <v>0</v>
      </c>
      <c r="AO129">
        <f>ROUND(MAX(0,$AK$129+$AL$129-$AM$129-$AN$129),2)</f>
        <v>0</v>
      </c>
      <c r="AP129">
        <f>$AT$128</f>
        <v>0</v>
      </c>
      <c r="AQ129">
        <f>ROUND(IF($AP$129&lt;=0,0,$AP$129*$AP$3/12),2)</f>
        <v>0</v>
      </c>
      <c r="AR129">
        <f>ROUND(IF($AP$129&lt;=0,0,MIN($AP$4,$AP$129+$AQ$129)),2)</f>
        <v>0</v>
      </c>
      <c r="AS129">
        <f>ROUND(IF($AP$129&lt;=0,0,MIN(MAX(0,$AP$129+$AQ$129-$AR$129),MAX(0,$F$129-$J$129-$O$129-$T$129-$Y$129-$AD$129-$AI$129-$AN$129))),2)</f>
        <v>0</v>
      </c>
      <c r="AT129">
        <f>ROUND(MAX(0,$AP$129+$AQ$129-$AR$129-$AS$129),2)</f>
        <v>0</v>
      </c>
      <c r="AU129">
        <f>$AY$128</f>
        <v>0</v>
      </c>
      <c r="AV129">
        <f>ROUND(IF($AU$129&lt;=0,0,$AU$129*$AU$3/12),2)</f>
        <v>0</v>
      </c>
      <c r="AW129">
        <f>ROUND(IF($AU$129&lt;=0,0,MIN($AU$4,$AU$129+$AV$129)),2)</f>
        <v>0</v>
      </c>
      <c r="AX129">
        <f>ROUND(IF($AU$129&lt;=0,0,MIN(MAX(0,$AU$129+$AV$129-$AW$129),MAX(0,$F$129-$J$129-$O$129-$T$129-$Y$129-$AD$129-$AI$129-$AN$129-$AS$129))),2)</f>
        <v>0</v>
      </c>
      <c r="AY129">
        <f>ROUND(MAX(0,$AU$129+$AV$129-$AW$129-$AX$129),2)</f>
        <v>0</v>
      </c>
      <c r="AZ129">
        <f>$BD$128</f>
        <v>0</v>
      </c>
      <c r="BA129">
        <f>ROUND(IF($AZ$129&lt;=0,0,$AZ$129*$AZ$3/12),2)</f>
        <v>0</v>
      </c>
      <c r="BB129">
        <f>ROUND(IF($AZ$129&lt;=0,0,MIN($AZ$4,$AZ$129+$BA$129)),2)</f>
        <v>0</v>
      </c>
      <c r="BC129">
        <f>ROUND(IF($AZ$129&lt;=0,0,MIN(MAX(0,$AZ$129+$BA$129-$BB$129),MAX(0,$F$129-$J$129-$O$129-$T$129-$Y$129-$AD$129-$AI$129-$AN$129-$AS$129-$AX$129))),2)</f>
        <v>0</v>
      </c>
      <c r="BD129">
        <f>ROUND(MAX(0,$AZ$129+$BA$129-$BB$129-$BC$129),2)</f>
        <v>0</v>
      </c>
    </row>
    <row r="130" spans="1:56">
      <c r="A130">
        <f>ROW()-7</f>
        <v>123</v>
      </c>
      <c r="B130">
        <f>EDATE(StartDate,A130-1)</f>
        <v>0</v>
      </c>
      <c r="C130">
        <f>ROUND(SUM($G$130,$L$130,$Q$130,$V$130,$AA$130,$AF$130,$AK$130,$AP$130,$AU$130,$AZ$130)-SUM($K$130,$P$130,$U$130,$Z$130,$AE$130,$AJ$130,$AO$130,$AT$130,$AY$130,$BD$130),2)</f>
        <v>0</v>
      </c>
      <c r="D130">
        <f>ROUND(SUM($H$130,$M$130,$R$130,$W$130,$AB$130,$AG$130,$AL$130,$AQ$130,$AV$130,$BA$130),2)</f>
        <v>0</v>
      </c>
      <c r="E130">
        <f>ROUND(SUM($K$130,$P$130,$U$130,$Z$130,$AE$130,$AJ$130,$AO$130,$AT$130,$AY$130,$BD$130),2)</f>
        <v>0</v>
      </c>
      <c r="F130">
        <f>ROUND(MAX(MonthlyBudget-SUM($I$130,$N$130,$S$130,$X$130,$AC$130,$AH$130,$AM$130,$AR$130,$AW$130,$BB$130),0),2)</f>
        <v>0</v>
      </c>
      <c r="G130">
        <f>$K$129</f>
        <v>0</v>
      </c>
      <c r="H130">
        <f>ROUND(IF($G$130&lt;=0,0,$G$130*$G$3/12),2)</f>
        <v>0</v>
      </c>
      <c r="I130">
        <f>ROUND(IF($G$130&lt;=0,0,MIN($G$4,$G$130+$H$130)),2)</f>
        <v>0</v>
      </c>
      <c r="J130">
        <f>ROUND(IF($G$130&lt;=0,0,MIN(MAX(0,$G$130+$H$130-$I$130),$F$130)),2)</f>
        <v>0</v>
      </c>
      <c r="K130">
        <f>ROUND(MAX(0,$G$130+$H$130-$I$130-$J$130),2)</f>
        <v>0</v>
      </c>
      <c r="L130">
        <f>$P$129</f>
        <v>0</v>
      </c>
      <c r="M130">
        <f>ROUND(IF($L$130&lt;=0,0,$L$130*$L$3/12),2)</f>
        <v>0</v>
      </c>
      <c r="N130">
        <f>ROUND(IF($L$130&lt;=0,0,MIN($L$4,$L$130+$M$130)),2)</f>
        <v>0</v>
      </c>
      <c r="O130">
        <f>ROUND(IF($L$130&lt;=0,0,MIN(MAX(0,$L$130+$M$130-$N$130),MAX(0,$F$130-$J$130))),2)</f>
        <v>0</v>
      </c>
      <c r="P130">
        <f>ROUND(MAX(0,$L$130+$M$130-$N$130-$O$130),2)</f>
        <v>0</v>
      </c>
      <c r="Q130">
        <f>$U$129</f>
        <v>0</v>
      </c>
      <c r="R130">
        <f>ROUND(IF($Q$130&lt;=0,0,$Q$130*$Q$3/12),2)</f>
        <v>0</v>
      </c>
      <c r="S130">
        <f>ROUND(IF($Q$130&lt;=0,0,MIN($Q$4,$Q$130+$R$130)),2)</f>
        <v>0</v>
      </c>
      <c r="T130">
        <f>ROUND(IF($Q$130&lt;=0,0,MIN(MAX(0,$Q$130+$R$130-$S$130),MAX(0,$F$130-$J$130-$O$130))),2)</f>
        <v>0</v>
      </c>
      <c r="U130">
        <f>ROUND(MAX(0,$Q$130+$R$130-$S$130-$T$130),2)</f>
        <v>0</v>
      </c>
      <c r="V130">
        <f>$Z$129</f>
        <v>0</v>
      </c>
      <c r="W130">
        <f>ROUND(IF($V$130&lt;=0,0,$V$130*$V$3/12),2)</f>
        <v>0</v>
      </c>
      <c r="X130">
        <f>ROUND(IF($V$130&lt;=0,0,MIN($V$4,$V$130+$W$130)),2)</f>
        <v>0</v>
      </c>
      <c r="Y130">
        <f>ROUND(IF($V$130&lt;=0,0,MIN(MAX(0,$V$130+$W$130-$X$130),MAX(0,$F$130-$J$130-$O$130-$T$130))),2)</f>
        <v>0</v>
      </c>
      <c r="Z130">
        <f>ROUND(MAX(0,$V$130+$W$130-$X$130-$Y$130),2)</f>
        <v>0</v>
      </c>
      <c r="AA130">
        <f>$AE$129</f>
        <v>0</v>
      </c>
      <c r="AB130">
        <f>ROUND(IF($AA$130&lt;=0,0,$AA$130*$AA$3/12),2)</f>
        <v>0</v>
      </c>
      <c r="AC130">
        <f>ROUND(IF($AA$130&lt;=0,0,MIN($AA$4,$AA$130+$AB$130)),2)</f>
        <v>0</v>
      </c>
      <c r="AD130">
        <f>ROUND(IF($AA$130&lt;=0,0,MIN(MAX(0,$AA$130+$AB$130-$AC$130),MAX(0,$F$130-$J$130-$O$130-$T$130-$Y$130))),2)</f>
        <v>0</v>
      </c>
      <c r="AE130">
        <f>ROUND(MAX(0,$AA$130+$AB$130-$AC$130-$AD$130),2)</f>
        <v>0</v>
      </c>
      <c r="AF130">
        <f>$AJ$129</f>
        <v>0</v>
      </c>
      <c r="AG130">
        <f>ROUND(IF($AF$130&lt;=0,0,$AF$130*$AF$3/12),2)</f>
        <v>0</v>
      </c>
      <c r="AH130">
        <f>ROUND(IF($AF$130&lt;=0,0,MIN($AF$4,$AF$130+$AG$130)),2)</f>
        <v>0</v>
      </c>
      <c r="AI130">
        <f>ROUND(IF($AF$130&lt;=0,0,MIN(MAX(0,$AF$130+$AG$130-$AH$130),MAX(0,$F$130-$J$130-$O$130-$T$130-$Y$130-$AD$130))),2)</f>
        <v>0</v>
      </c>
      <c r="AJ130">
        <f>ROUND(MAX(0,$AF$130+$AG$130-$AH$130-$AI$130),2)</f>
        <v>0</v>
      </c>
      <c r="AK130">
        <f>$AO$129</f>
        <v>0</v>
      </c>
      <c r="AL130">
        <f>ROUND(IF($AK$130&lt;=0,0,$AK$130*$AK$3/12),2)</f>
        <v>0</v>
      </c>
      <c r="AM130">
        <f>ROUND(IF($AK$130&lt;=0,0,MIN($AK$4,$AK$130+$AL$130)),2)</f>
        <v>0</v>
      </c>
      <c r="AN130">
        <f>ROUND(IF($AK$130&lt;=0,0,MIN(MAX(0,$AK$130+$AL$130-$AM$130),MAX(0,$F$130-$J$130-$O$130-$T$130-$Y$130-$AD$130-$AI$130))),2)</f>
        <v>0</v>
      </c>
      <c r="AO130">
        <f>ROUND(MAX(0,$AK$130+$AL$130-$AM$130-$AN$130),2)</f>
        <v>0</v>
      </c>
      <c r="AP130">
        <f>$AT$129</f>
        <v>0</v>
      </c>
      <c r="AQ130">
        <f>ROUND(IF($AP$130&lt;=0,0,$AP$130*$AP$3/12),2)</f>
        <v>0</v>
      </c>
      <c r="AR130">
        <f>ROUND(IF($AP$130&lt;=0,0,MIN($AP$4,$AP$130+$AQ$130)),2)</f>
        <v>0</v>
      </c>
      <c r="AS130">
        <f>ROUND(IF($AP$130&lt;=0,0,MIN(MAX(0,$AP$130+$AQ$130-$AR$130),MAX(0,$F$130-$J$130-$O$130-$T$130-$Y$130-$AD$130-$AI$130-$AN$130))),2)</f>
        <v>0</v>
      </c>
      <c r="AT130">
        <f>ROUND(MAX(0,$AP$130+$AQ$130-$AR$130-$AS$130),2)</f>
        <v>0</v>
      </c>
      <c r="AU130">
        <f>$AY$129</f>
        <v>0</v>
      </c>
      <c r="AV130">
        <f>ROUND(IF($AU$130&lt;=0,0,$AU$130*$AU$3/12),2)</f>
        <v>0</v>
      </c>
      <c r="AW130">
        <f>ROUND(IF($AU$130&lt;=0,0,MIN($AU$4,$AU$130+$AV$130)),2)</f>
        <v>0</v>
      </c>
      <c r="AX130">
        <f>ROUND(IF($AU$130&lt;=0,0,MIN(MAX(0,$AU$130+$AV$130-$AW$130),MAX(0,$F$130-$J$130-$O$130-$T$130-$Y$130-$AD$130-$AI$130-$AN$130-$AS$130))),2)</f>
        <v>0</v>
      </c>
      <c r="AY130">
        <f>ROUND(MAX(0,$AU$130+$AV$130-$AW$130-$AX$130),2)</f>
        <v>0</v>
      </c>
      <c r="AZ130">
        <f>$BD$129</f>
        <v>0</v>
      </c>
      <c r="BA130">
        <f>ROUND(IF($AZ$130&lt;=0,0,$AZ$130*$AZ$3/12),2)</f>
        <v>0</v>
      </c>
      <c r="BB130">
        <f>ROUND(IF($AZ$130&lt;=0,0,MIN($AZ$4,$AZ$130+$BA$130)),2)</f>
        <v>0</v>
      </c>
      <c r="BC130">
        <f>ROUND(IF($AZ$130&lt;=0,0,MIN(MAX(0,$AZ$130+$BA$130-$BB$130),MAX(0,$F$130-$J$130-$O$130-$T$130-$Y$130-$AD$130-$AI$130-$AN$130-$AS$130-$AX$130))),2)</f>
        <v>0</v>
      </c>
      <c r="BD130">
        <f>ROUND(MAX(0,$AZ$130+$BA$130-$BB$130-$BC$130),2)</f>
        <v>0</v>
      </c>
    </row>
    <row r="131" spans="1:56">
      <c r="A131">
        <f>ROW()-7</f>
        <v>124</v>
      </c>
      <c r="B131">
        <f>EDATE(StartDate,A131-1)</f>
        <v>0</v>
      </c>
      <c r="C131">
        <f>ROUND(SUM($G$131,$L$131,$Q$131,$V$131,$AA$131,$AF$131,$AK$131,$AP$131,$AU$131,$AZ$131)-SUM($K$131,$P$131,$U$131,$Z$131,$AE$131,$AJ$131,$AO$131,$AT$131,$AY$131,$BD$131),2)</f>
        <v>0</v>
      </c>
      <c r="D131">
        <f>ROUND(SUM($H$131,$M$131,$R$131,$W$131,$AB$131,$AG$131,$AL$131,$AQ$131,$AV$131,$BA$131),2)</f>
        <v>0</v>
      </c>
      <c r="E131">
        <f>ROUND(SUM($K$131,$P$131,$U$131,$Z$131,$AE$131,$AJ$131,$AO$131,$AT$131,$AY$131,$BD$131),2)</f>
        <v>0</v>
      </c>
      <c r="F131">
        <f>ROUND(MAX(MonthlyBudget-SUM($I$131,$N$131,$S$131,$X$131,$AC$131,$AH$131,$AM$131,$AR$131,$AW$131,$BB$131),0),2)</f>
        <v>0</v>
      </c>
      <c r="G131">
        <f>$K$130</f>
        <v>0</v>
      </c>
      <c r="H131">
        <f>ROUND(IF($G$131&lt;=0,0,$G$131*$G$3/12),2)</f>
        <v>0</v>
      </c>
      <c r="I131">
        <f>ROUND(IF($G$131&lt;=0,0,MIN($G$4,$G$131+$H$131)),2)</f>
        <v>0</v>
      </c>
      <c r="J131">
        <f>ROUND(IF($G$131&lt;=0,0,MIN(MAX(0,$G$131+$H$131-$I$131),$F$131)),2)</f>
        <v>0</v>
      </c>
      <c r="K131">
        <f>ROUND(MAX(0,$G$131+$H$131-$I$131-$J$131),2)</f>
        <v>0</v>
      </c>
      <c r="L131">
        <f>$P$130</f>
        <v>0</v>
      </c>
      <c r="M131">
        <f>ROUND(IF($L$131&lt;=0,0,$L$131*$L$3/12),2)</f>
        <v>0</v>
      </c>
      <c r="N131">
        <f>ROUND(IF($L$131&lt;=0,0,MIN($L$4,$L$131+$M$131)),2)</f>
        <v>0</v>
      </c>
      <c r="O131">
        <f>ROUND(IF($L$131&lt;=0,0,MIN(MAX(0,$L$131+$M$131-$N$131),MAX(0,$F$131-$J$131))),2)</f>
        <v>0</v>
      </c>
      <c r="P131">
        <f>ROUND(MAX(0,$L$131+$M$131-$N$131-$O$131),2)</f>
        <v>0</v>
      </c>
      <c r="Q131">
        <f>$U$130</f>
        <v>0</v>
      </c>
      <c r="R131">
        <f>ROUND(IF($Q$131&lt;=0,0,$Q$131*$Q$3/12),2)</f>
        <v>0</v>
      </c>
      <c r="S131">
        <f>ROUND(IF($Q$131&lt;=0,0,MIN($Q$4,$Q$131+$R$131)),2)</f>
        <v>0</v>
      </c>
      <c r="T131">
        <f>ROUND(IF($Q$131&lt;=0,0,MIN(MAX(0,$Q$131+$R$131-$S$131),MAX(0,$F$131-$J$131-$O$131))),2)</f>
        <v>0</v>
      </c>
      <c r="U131">
        <f>ROUND(MAX(0,$Q$131+$R$131-$S$131-$T$131),2)</f>
        <v>0</v>
      </c>
      <c r="V131">
        <f>$Z$130</f>
        <v>0</v>
      </c>
      <c r="W131">
        <f>ROUND(IF($V$131&lt;=0,0,$V$131*$V$3/12),2)</f>
        <v>0</v>
      </c>
      <c r="X131">
        <f>ROUND(IF($V$131&lt;=0,0,MIN($V$4,$V$131+$W$131)),2)</f>
        <v>0</v>
      </c>
      <c r="Y131">
        <f>ROUND(IF($V$131&lt;=0,0,MIN(MAX(0,$V$131+$W$131-$X$131),MAX(0,$F$131-$J$131-$O$131-$T$131))),2)</f>
        <v>0</v>
      </c>
      <c r="Z131">
        <f>ROUND(MAX(0,$V$131+$W$131-$X$131-$Y$131),2)</f>
        <v>0</v>
      </c>
      <c r="AA131">
        <f>$AE$130</f>
        <v>0</v>
      </c>
      <c r="AB131">
        <f>ROUND(IF($AA$131&lt;=0,0,$AA$131*$AA$3/12),2)</f>
        <v>0</v>
      </c>
      <c r="AC131">
        <f>ROUND(IF($AA$131&lt;=0,0,MIN($AA$4,$AA$131+$AB$131)),2)</f>
        <v>0</v>
      </c>
      <c r="AD131">
        <f>ROUND(IF($AA$131&lt;=0,0,MIN(MAX(0,$AA$131+$AB$131-$AC$131),MAX(0,$F$131-$J$131-$O$131-$T$131-$Y$131))),2)</f>
        <v>0</v>
      </c>
      <c r="AE131">
        <f>ROUND(MAX(0,$AA$131+$AB$131-$AC$131-$AD$131),2)</f>
        <v>0</v>
      </c>
      <c r="AF131">
        <f>$AJ$130</f>
        <v>0</v>
      </c>
      <c r="AG131">
        <f>ROUND(IF($AF$131&lt;=0,0,$AF$131*$AF$3/12),2)</f>
        <v>0</v>
      </c>
      <c r="AH131">
        <f>ROUND(IF($AF$131&lt;=0,0,MIN($AF$4,$AF$131+$AG$131)),2)</f>
        <v>0</v>
      </c>
      <c r="AI131">
        <f>ROUND(IF($AF$131&lt;=0,0,MIN(MAX(0,$AF$131+$AG$131-$AH$131),MAX(0,$F$131-$J$131-$O$131-$T$131-$Y$131-$AD$131))),2)</f>
        <v>0</v>
      </c>
      <c r="AJ131">
        <f>ROUND(MAX(0,$AF$131+$AG$131-$AH$131-$AI$131),2)</f>
        <v>0</v>
      </c>
      <c r="AK131">
        <f>$AO$130</f>
        <v>0</v>
      </c>
      <c r="AL131">
        <f>ROUND(IF($AK$131&lt;=0,0,$AK$131*$AK$3/12),2)</f>
        <v>0</v>
      </c>
      <c r="AM131">
        <f>ROUND(IF($AK$131&lt;=0,0,MIN($AK$4,$AK$131+$AL$131)),2)</f>
        <v>0</v>
      </c>
      <c r="AN131">
        <f>ROUND(IF($AK$131&lt;=0,0,MIN(MAX(0,$AK$131+$AL$131-$AM$131),MAX(0,$F$131-$J$131-$O$131-$T$131-$Y$131-$AD$131-$AI$131))),2)</f>
        <v>0</v>
      </c>
      <c r="AO131">
        <f>ROUND(MAX(0,$AK$131+$AL$131-$AM$131-$AN$131),2)</f>
        <v>0</v>
      </c>
      <c r="AP131">
        <f>$AT$130</f>
        <v>0</v>
      </c>
      <c r="AQ131">
        <f>ROUND(IF($AP$131&lt;=0,0,$AP$131*$AP$3/12),2)</f>
        <v>0</v>
      </c>
      <c r="AR131">
        <f>ROUND(IF($AP$131&lt;=0,0,MIN($AP$4,$AP$131+$AQ$131)),2)</f>
        <v>0</v>
      </c>
      <c r="AS131">
        <f>ROUND(IF($AP$131&lt;=0,0,MIN(MAX(0,$AP$131+$AQ$131-$AR$131),MAX(0,$F$131-$J$131-$O$131-$T$131-$Y$131-$AD$131-$AI$131-$AN$131))),2)</f>
        <v>0</v>
      </c>
      <c r="AT131">
        <f>ROUND(MAX(0,$AP$131+$AQ$131-$AR$131-$AS$131),2)</f>
        <v>0</v>
      </c>
      <c r="AU131">
        <f>$AY$130</f>
        <v>0</v>
      </c>
      <c r="AV131">
        <f>ROUND(IF($AU$131&lt;=0,0,$AU$131*$AU$3/12),2)</f>
        <v>0</v>
      </c>
      <c r="AW131">
        <f>ROUND(IF($AU$131&lt;=0,0,MIN($AU$4,$AU$131+$AV$131)),2)</f>
        <v>0</v>
      </c>
      <c r="AX131">
        <f>ROUND(IF($AU$131&lt;=0,0,MIN(MAX(0,$AU$131+$AV$131-$AW$131),MAX(0,$F$131-$J$131-$O$131-$T$131-$Y$131-$AD$131-$AI$131-$AN$131-$AS$131))),2)</f>
        <v>0</v>
      </c>
      <c r="AY131">
        <f>ROUND(MAX(0,$AU$131+$AV$131-$AW$131-$AX$131),2)</f>
        <v>0</v>
      </c>
      <c r="AZ131">
        <f>$BD$130</f>
        <v>0</v>
      </c>
      <c r="BA131">
        <f>ROUND(IF($AZ$131&lt;=0,0,$AZ$131*$AZ$3/12),2)</f>
        <v>0</v>
      </c>
      <c r="BB131">
        <f>ROUND(IF($AZ$131&lt;=0,0,MIN($AZ$4,$AZ$131+$BA$131)),2)</f>
        <v>0</v>
      </c>
      <c r="BC131">
        <f>ROUND(IF($AZ$131&lt;=0,0,MIN(MAX(0,$AZ$131+$BA$131-$BB$131),MAX(0,$F$131-$J$131-$O$131-$T$131-$Y$131-$AD$131-$AI$131-$AN$131-$AS$131-$AX$131))),2)</f>
        <v>0</v>
      </c>
      <c r="BD131">
        <f>ROUND(MAX(0,$AZ$131+$BA$131-$BB$131-$BC$131),2)</f>
        <v>0</v>
      </c>
    </row>
    <row r="132" spans="1:56">
      <c r="A132">
        <f>ROW()-7</f>
        <v>125</v>
      </c>
      <c r="B132">
        <f>EDATE(StartDate,A132-1)</f>
        <v>0</v>
      </c>
      <c r="C132">
        <f>ROUND(SUM($G$132,$L$132,$Q$132,$V$132,$AA$132,$AF$132,$AK$132,$AP$132,$AU$132,$AZ$132)-SUM($K$132,$P$132,$U$132,$Z$132,$AE$132,$AJ$132,$AO$132,$AT$132,$AY$132,$BD$132),2)</f>
        <v>0</v>
      </c>
      <c r="D132">
        <f>ROUND(SUM($H$132,$M$132,$R$132,$W$132,$AB$132,$AG$132,$AL$132,$AQ$132,$AV$132,$BA$132),2)</f>
        <v>0</v>
      </c>
      <c r="E132">
        <f>ROUND(SUM($K$132,$P$132,$U$132,$Z$132,$AE$132,$AJ$132,$AO$132,$AT$132,$AY$132,$BD$132),2)</f>
        <v>0</v>
      </c>
      <c r="F132">
        <f>ROUND(MAX(MonthlyBudget-SUM($I$132,$N$132,$S$132,$X$132,$AC$132,$AH$132,$AM$132,$AR$132,$AW$132,$BB$132),0),2)</f>
        <v>0</v>
      </c>
      <c r="G132">
        <f>$K$131</f>
        <v>0</v>
      </c>
      <c r="H132">
        <f>ROUND(IF($G$132&lt;=0,0,$G$132*$G$3/12),2)</f>
        <v>0</v>
      </c>
      <c r="I132">
        <f>ROUND(IF($G$132&lt;=0,0,MIN($G$4,$G$132+$H$132)),2)</f>
        <v>0</v>
      </c>
      <c r="J132">
        <f>ROUND(IF($G$132&lt;=0,0,MIN(MAX(0,$G$132+$H$132-$I$132),$F$132)),2)</f>
        <v>0</v>
      </c>
      <c r="K132">
        <f>ROUND(MAX(0,$G$132+$H$132-$I$132-$J$132),2)</f>
        <v>0</v>
      </c>
      <c r="L132">
        <f>$P$131</f>
        <v>0</v>
      </c>
      <c r="M132">
        <f>ROUND(IF($L$132&lt;=0,0,$L$132*$L$3/12),2)</f>
        <v>0</v>
      </c>
      <c r="N132">
        <f>ROUND(IF($L$132&lt;=0,0,MIN($L$4,$L$132+$M$132)),2)</f>
        <v>0</v>
      </c>
      <c r="O132">
        <f>ROUND(IF($L$132&lt;=0,0,MIN(MAX(0,$L$132+$M$132-$N$132),MAX(0,$F$132-$J$132))),2)</f>
        <v>0</v>
      </c>
      <c r="P132">
        <f>ROUND(MAX(0,$L$132+$M$132-$N$132-$O$132),2)</f>
        <v>0</v>
      </c>
      <c r="Q132">
        <f>$U$131</f>
        <v>0</v>
      </c>
      <c r="R132">
        <f>ROUND(IF($Q$132&lt;=0,0,$Q$132*$Q$3/12),2)</f>
        <v>0</v>
      </c>
      <c r="S132">
        <f>ROUND(IF($Q$132&lt;=0,0,MIN($Q$4,$Q$132+$R$132)),2)</f>
        <v>0</v>
      </c>
      <c r="T132">
        <f>ROUND(IF($Q$132&lt;=0,0,MIN(MAX(0,$Q$132+$R$132-$S$132),MAX(0,$F$132-$J$132-$O$132))),2)</f>
        <v>0</v>
      </c>
      <c r="U132">
        <f>ROUND(MAX(0,$Q$132+$R$132-$S$132-$T$132),2)</f>
        <v>0</v>
      </c>
      <c r="V132">
        <f>$Z$131</f>
        <v>0</v>
      </c>
      <c r="W132">
        <f>ROUND(IF($V$132&lt;=0,0,$V$132*$V$3/12),2)</f>
        <v>0</v>
      </c>
      <c r="X132">
        <f>ROUND(IF($V$132&lt;=0,0,MIN($V$4,$V$132+$W$132)),2)</f>
        <v>0</v>
      </c>
      <c r="Y132">
        <f>ROUND(IF($V$132&lt;=0,0,MIN(MAX(0,$V$132+$W$132-$X$132),MAX(0,$F$132-$J$132-$O$132-$T$132))),2)</f>
        <v>0</v>
      </c>
      <c r="Z132">
        <f>ROUND(MAX(0,$V$132+$W$132-$X$132-$Y$132),2)</f>
        <v>0</v>
      </c>
      <c r="AA132">
        <f>$AE$131</f>
        <v>0</v>
      </c>
      <c r="AB132">
        <f>ROUND(IF($AA$132&lt;=0,0,$AA$132*$AA$3/12),2)</f>
        <v>0</v>
      </c>
      <c r="AC132">
        <f>ROUND(IF($AA$132&lt;=0,0,MIN($AA$4,$AA$132+$AB$132)),2)</f>
        <v>0</v>
      </c>
      <c r="AD132">
        <f>ROUND(IF($AA$132&lt;=0,0,MIN(MAX(0,$AA$132+$AB$132-$AC$132),MAX(0,$F$132-$J$132-$O$132-$T$132-$Y$132))),2)</f>
        <v>0</v>
      </c>
      <c r="AE132">
        <f>ROUND(MAX(0,$AA$132+$AB$132-$AC$132-$AD$132),2)</f>
        <v>0</v>
      </c>
      <c r="AF132">
        <f>$AJ$131</f>
        <v>0</v>
      </c>
      <c r="AG132">
        <f>ROUND(IF($AF$132&lt;=0,0,$AF$132*$AF$3/12),2)</f>
        <v>0</v>
      </c>
      <c r="AH132">
        <f>ROUND(IF($AF$132&lt;=0,0,MIN($AF$4,$AF$132+$AG$132)),2)</f>
        <v>0</v>
      </c>
      <c r="AI132">
        <f>ROUND(IF($AF$132&lt;=0,0,MIN(MAX(0,$AF$132+$AG$132-$AH$132),MAX(0,$F$132-$J$132-$O$132-$T$132-$Y$132-$AD$132))),2)</f>
        <v>0</v>
      </c>
      <c r="AJ132">
        <f>ROUND(MAX(0,$AF$132+$AG$132-$AH$132-$AI$132),2)</f>
        <v>0</v>
      </c>
      <c r="AK132">
        <f>$AO$131</f>
        <v>0</v>
      </c>
      <c r="AL132">
        <f>ROUND(IF($AK$132&lt;=0,0,$AK$132*$AK$3/12),2)</f>
        <v>0</v>
      </c>
      <c r="AM132">
        <f>ROUND(IF($AK$132&lt;=0,0,MIN($AK$4,$AK$132+$AL$132)),2)</f>
        <v>0</v>
      </c>
      <c r="AN132">
        <f>ROUND(IF($AK$132&lt;=0,0,MIN(MAX(0,$AK$132+$AL$132-$AM$132),MAX(0,$F$132-$J$132-$O$132-$T$132-$Y$132-$AD$132-$AI$132))),2)</f>
        <v>0</v>
      </c>
      <c r="AO132">
        <f>ROUND(MAX(0,$AK$132+$AL$132-$AM$132-$AN$132),2)</f>
        <v>0</v>
      </c>
      <c r="AP132">
        <f>$AT$131</f>
        <v>0</v>
      </c>
      <c r="AQ132">
        <f>ROUND(IF($AP$132&lt;=0,0,$AP$132*$AP$3/12),2)</f>
        <v>0</v>
      </c>
      <c r="AR132">
        <f>ROUND(IF($AP$132&lt;=0,0,MIN($AP$4,$AP$132+$AQ$132)),2)</f>
        <v>0</v>
      </c>
      <c r="AS132">
        <f>ROUND(IF($AP$132&lt;=0,0,MIN(MAX(0,$AP$132+$AQ$132-$AR$132),MAX(0,$F$132-$J$132-$O$132-$T$132-$Y$132-$AD$132-$AI$132-$AN$132))),2)</f>
        <v>0</v>
      </c>
      <c r="AT132">
        <f>ROUND(MAX(0,$AP$132+$AQ$132-$AR$132-$AS$132),2)</f>
        <v>0</v>
      </c>
      <c r="AU132">
        <f>$AY$131</f>
        <v>0</v>
      </c>
      <c r="AV132">
        <f>ROUND(IF($AU$132&lt;=0,0,$AU$132*$AU$3/12),2)</f>
        <v>0</v>
      </c>
      <c r="AW132">
        <f>ROUND(IF($AU$132&lt;=0,0,MIN($AU$4,$AU$132+$AV$132)),2)</f>
        <v>0</v>
      </c>
      <c r="AX132">
        <f>ROUND(IF($AU$132&lt;=0,0,MIN(MAX(0,$AU$132+$AV$132-$AW$132),MAX(0,$F$132-$J$132-$O$132-$T$132-$Y$132-$AD$132-$AI$132-$AN$132-$AS$132))),2)</f>
        <v>0</v>
      </c>
      <c r="AY132">
        <f>ROUND(MAX(0,$AU$132+$AV$132-$AW$132-$AX$132),2)</f>
        <v>0</v>
      </c>
      <c r="AZ132">
        <f>$BD$131</f>
        <v>0</v>
      </c>
      <c r="BA132">
        <f>ROUND(IF($AZ$132&lt;=0,0,$AZ$132*$AZ$3/12),2)</f>
        <v>0</v>
      </c>
      <c r="BB132">
        <f>ROUND(IF($AZ$132&lt;=0,0,MIN($AZ$4,$AZ$132+$BA$132)),2)</f>
        <v>0</v>
      </c>
      <c r="BC132">
        <f>ROUND(IF($AZ$132&lt;=0,0,MIN(MAX(0,$AZ$132+$BA$132-$BB$132),MAX(0,$F$132-$J$132-$O$132-$T$132-$Y$132-$AD$132-$AI$132-$AN$132-$AS$132-$AX$132))),2)</f>
        <v>0</v>
      </c>
      <c r="BD132">
        <f>ROUND(MAX(0,$AZ$132+$BA$132-$BB$132-$BC$132),2)</f>
        <v>0</v>
      </c>
    </row>
    <row r="133" spans="1:56">
      <c r="A133">
        <f>ROW()-7</f>
        <v>126</v>
      </c>
      <c r="B133">
        <f>EDATE(StartDate,A133-1)</f>
        <v>0</v>
      </c>
      <c r="C133">
        <f>ROUND(SUM($G$133,$L$133,$Q$133,$V$133,$AA$133,$AF$133,$AK$133,$AP$133,$AU$133,$AZ$133)-SUM($K$133,$P$133,$U$133,$Z$133,$AE$133,$AJ$133,$AO$133,$AT$133,$AY$133,$BD$133),2)</f>
        <v>0</v>
      </c>
      <c r="D133">
        <f>ROUND(SUM($H$133,$M$133,$R$133,$W$133,$AB$133,$AG$133,$AL$133,$AQ$133,$AV$133,$BA$133),2)</f>
        <v>0</v>
      </c>
      <c r="E133">
        <f>ROUND(SUM($K$133,$P$133,$U$133,$Z$133,$AE$133,$AJ$133,$AO$133,$AT$133,$AY$133,$BD$133),2)</f>
        <v>0</v>
      </c>
      <c r="F133">
        <f>ROUND(MAX(MonthlyBudget-SUM($I$133,$N$133,$S$133,$X$133,$AC$133,$AH$133,$AM$133,$AR$133,$AW$133,$BB$133),0),2)</f>
        <v>0</v>
      </c>
      <c r="G133">
        <f>$K$132</f>
        <v>0</v>
      </c>
      <c r="H133">
        <f>ROUND(IF($G$133&lt;=0,0,$G$133*$G$3/12),2)</f>
        <v>0</v>
      </c>
      <c r="I133">
        <f>ROUND(IF($G$133&lt;=0,0,MIN($G$4,$G$133+$H$133)),2)</f>
        <v>0</v>
      </c>
      <c r="J133">
        <f>ROUND(IF($G$133&lt;=0,0,MIN(MAX(0,$G$133+$H$133-$I$133),$F$133)),2)</f>
        <v>0</v>
      </c>
      <c r="K133">
        <f>ROUND(MAX(0,$G$133+$H$133-$I$133-$J$133),2)</f>
        <v>0</v>
      </c>
      <c r="L133">
        <f>$P$132</f>
        <v>0</v>
      </c>
      <c r="M133">
        <f>ROUND(IF($L$133&lt;=0,0,$L$133*$L$3/12),2)</f>
        <v>0</v>
      </c>
      <c r="N133">
        <f>ROUND(IF($L$133&lt;=0,0,MIN($L$4,$L$133+$M$133)),2)</f>
        <v>0</v>
      </c>
      <c r="O133">
        <f>ROUND(IF($L$133&lt;=0,0,MIN(MAX(0,$L$133+$M$133-$N$133),MAX(0,$F$133-$J$133))),2)</f>
        <v>0</v>
      </c>
      <c r="P133">
        <f>ROUND(MAX(0,$L$133+$M$133-$N$133-$O$133),2)</f>
        <v>0</v>
      </c>
      <c r="Q133">
        <f>$U$132</f>
        <v>0</v>
      </c>
      <c r="R133">
        <f>ROUND(IF($Q$133&lt;=0,0,$Q$133*$Q$3/12),2)</f>
        <v>0</v>
      </c>
      <c r="S133">
        <f>ROUND(IF($Q$133&lt;=0,0,MIN($Q$4,$Q$133+$R$133)),2)</f>
        <v>0</v>
      </c>
      <c r="T133">
        <f>ROUND(IF($Q$133&lt;=0,0,MIN(MAX(0,$Q$133+$R$133-$S$133),MAX(0,$F$133-$J$133-$O$133))),2)</f>
        <v>0</v>
      </c>
      <c r="U133">
        <f>ROUND(MAX(0,$Q$133+$R$133-$S$133-$T$133),2)</f>
        <v>0</v>
      </c>
      <c r="V133">
        <f>$Z$132</f>
        <v>0</v>
      </c>
      <c r="W133">
        <f>ROUND(IF($V$133&lt;=0,0,$V$133*$V$3/12),2)</f>
        <v>0</v>
      </c>
      <c r="X133">
        <f>ROUND(IF($V$133&lt;=0,0,MIN($V$4,$V$133+$W$133)),2)</f>
        <v>0</v>
      </c>
      <c r="Y133">
        <f>ROUND(IF($V$133&lt;=0,0,MIN(MAX(0,$V$133+$W$133-$X$133),MAX(0,$F$133-$J$133-$O$133-$T$133))),2)</f>
        <v>0</v>
      </c>
      <c r="Z133">
        <f>ROUND(MAX(0,$V$133+$W$133-$X$133-$Y$133),2)</f>
        <v>0</v>
      </c>
      <c r="AA133">
        <f>$AE$132</f>
        <v>0</v>
      </c>
      <c r="AB133">
        <f>ROUND(IF($AA$133&lt;=0,0,$AA$133*$AA$3/12),2)</f>
        <v>0</v>
      </c>
      <c r="AC133">
        <f>ROUND(IF($AA$133&lt;=0,0,MIN($AA$4,$AA$133+$AB$133)),2)</f>
        <v>0</v>
      </c>
      <c r="AD133">
        <f>ROUND(IF($AA$133&lt;=0,0,MIN(MAX(0,$AA$133+$AB$133-$AC$133),MAX(0,$F$133-$J$133-$O$133-$T$133-$Y$133))),2)</f>
        <v>0</v>
      </c>
      <c r="AE133">
        <f>ROUND(MAX(0,$AA$133+$AB$133-$AC$133-$AD$133),2)</f>
        <v>0</v>
      </c>
      <c r="AF133">
        <f>$AJ$132</f>
        <v>0</v>
      </c>
      <c r="AG133">
        <f>ROUND(IF($AF$133&lt;=0,0,$AF$133*$AF$3/12),2)</f>
        <v>0</v>
      </c>
      <c r="AH133">
        <f>ROUND(IF($AF$133&lt;=0,0,MIN($AF$4,$AF$133+$AG$133)),2)</f>
        <v>0</v>
      </c>
      <c r="AI133">
        <f>ROUND(IF($AF$133&lt;=0,0,MIN(MAX(0,$AF$133+$AG$133-$AH$133),MAX(0,$F$133-$J$133-$O$133-$T$133-$Y$133-$AD$133))),2)</f>
        <v>0</v>
      </c>
      <c r="AJ133">
        <f>ROUND(MAX(0,$AF$133+$AG$133-$AH$133-$AI$133),2)</f>
        <v>0</v>
      </c>
      <c r="AK133">
        <f>$AO$132</f>
        <v>0</v>
      </c>
      <c r="AL133">
        <f>ROUND(IF($AK$133&lt;=0,0,$AK$133*$AK$3/12),2)</f>
        <v>0</v>
      </c>
      <c r="AM133">
        <f>ROUND(IF($AK$133&lt;=0,0,MIN($AK$4,$AK$133+$AL$133)),2)</f>
        <v>0</v>
      </c>
      <c r="AN133">
        <f>ROUND(IF($AK$133&lt;=0,0,MIN(MAX(0,$AK$133+$AL$133-$AM$133),MAX(0,$F$133-$J$133-$O$133-$T$133-$Y$133-$AD$133-$AI$133))),2)</f>
        <v>0</v>
      </c>
      <c r="AO133">
        <f>ROUND(MAX(0,$AK$133+$AL$133-$AM$133-$AN$133),2)</f>
        <v>0</v>
      </c>
      <c r="AP133">
        <f>$AT$132</f>
        <v>0</v>
      </c>
      <c r="AQ133">
        <f>ROUND(IF($AP$133&lt;=0,0,$AP$133*$AP$3/12),2)</f>
        <v>0</v>
      </c>
      <c r="AR133">
        <f>ROUND(IF($AP$133&lt;=0,0,MIN($AP$4,$AP$133+$AQ$133)),2)</f>
        <v>0</v>
      </c>
      <c r="AS133">
        <f>ROUND(IF($AP$133&lt;=0,0,MIN(MAX(0,$AP$133+$AQ$133-$AR$133),MAX(0,$F$133-$J$133-$O$133-$T$133-$Y$133-$AD$133-$AI$133-$AN$133))),2)</f>
        <v>0</v>
      </c>
      <c r="AT133">
        <f>ROUND(MAX(0,$AP$133+$AQ$133-$AR$133-$AS$133),2)</f>
        <v>0</v>
      </c>
      <c r="AU133">
        <f>$AY$132</f>
        <v>0</v>
      </c>
      <c r="AV133">
        <f>ROUND(IF($AU$133&lt;=0,0,$AU$133*$AU$3/12),2)</f>
        <v>0</v>
      </c>
      <c r="AW133">
        <f>ROUND(IF($AU$133&lt;=0,0,MIN($AU$4,$AU$133+$AV$133)),2)</f>
        <v>0</v>
      </c>
      <c r="AX133">
        <f>ROUND(IF($AU$133&lt;=0,0,MIN(MAX(0,$AU$133+$AV$133-$AW$133),MAX(0,$F$133-$J$133-$O$133-$T$133-$Y$133-$AD$133-$AI$133-$AN$133-$AS$133))),2)</f>
        <v>0</v>
      </c>
      <c r="AY133">
        <f>ROUND(MAX(0,$AU$133+$AV$133-$AW$133-$AX$133),2)</f>
        <v>0</v>
      </c>
      <c r="AZ133">
        <f>$BD$132</f>
        <v>0</v>
      </c>
      <c r="BA133">
        <f>ROUND(IF($AZ$133&lt;=0,0,$AZ$133*$AZ$3/12),2)</f>
        <v>0</v>
      </c>
      <c r="BB133">
        <f>ROUND(IF($AZ$133&lt;=0,0,MIN($AZ$4,$AZ$133+$BA$133)),2)</f>
        <v>0</v>
      </c>
      <c r="BC133">
        <f>ROUND(IF($AZ$133&lt;=0,0,MIN(MAX(0,$AZ$133+$BA$133-$BB$133),MAX(0,$F$133-$J$133-$O$133-$T$133-$Y$133-$AD$133-$AI$133-$AN$133-$AS$133-$AX$133))),2)</f>
        <v>0</v>
      </c>
      <c r="BD133">
        <f>ROUND(MAX(0,$AZ$133+$BA$133-$BB$133-$BC$133),2)</f>
        <v>0</v>
      </c>
    </row>
    <row r="134" spans="1:56">
      <c r="A134">
        <f>ROW()-7</f>
        <v>127</v>
      </c>
      <c r="B134">
        <f>EDATE(StartDate,A134-1)</f>
        <v>0</v>
      </c>
      <c r="C134">
        <f>ROUND(SUM($G$134,$L$134,$Q$134,$V$134,$AA$134,$AF$134,$AK$134,$AP$134,$AU$134,$AZ$134)-SUM($K$134,$P$134,$U$134,$Z$134,$AE$134,$AJ$134,$AO$134,$AT$134,$AY$134,$BD$134),2)</f>
        <v>0</v>
      </c>
      <c r="D134">
        <f>ROUND(SUM($H$134,$M$134,$R$134,$W$134,$AB$134,$AG$134,$AL$134,$AQ$134,$AV$134,$BA$134),2)</f>
        <v>0</v>
      </c>
      <c r="E134">
        <f>ROUND(SUM($K$134,$P$134,$U$134,$Z$134,$AE$134,$AJ$134,$AO$134,$AT$134,$AY$134,$BD$134),2)</f>
        <v>0</v>
      </c>
      <c r="F134">
        <f>ROUND(MAX(MonthlyBudget-SUM($I$134,$N$134,$S$134,$X$134,$AC$134,$AH$134,$AM$134,$AR$134,$AW$134,$BB$134),0),2)</f>
        <v>0</v>
      </c>
      <c r="G134">
        <f>$K$133</f>
        <v>0</v>
      </c>
      <c r="H134">
        <f>ROUND(IF($G$134&lt;=0,0,$G$134*$G$3/12),2)</f>
        <v>0</v>
      </c>
      <c r="I134">
        <f>ROUND(IF($G$134&lt;=0,0,MIN($G$4,$G$134+$H$134)),2)</f>
        <v>0</v>
      </c>
      <c r="J134">
        <f>ROUND(IF($G$134&lt;=0,0,MIN(MAX(0,$G$134+$H$134-$I$134),$F$134)),2)</f>
        <v>0</v>
      </c>
      <c r="K134">
        <f>ROUND(MAX(0,$G$134+$H$134-$I$134-$J$134),2)</f>
        <v>0</v>
      </c>
      <c r="L134">
        <f>$P$133</f>
        <v>0</v>
      </c>
      <c r="M134">
        <f>ROUND(IF($L$134&lt;=0,0,$L$134*$L$3/12),2)</f>
        <v>0</v>
      </c>
      <c r="N134">
        <f>ROUND(IF($L$134&lt;=0,0,MIN($L$4,$L$134+$M$134)),2)</f>
        <v>0</v>
      </c>
      <c r="O134">
        <f>ROUND(IF($L$134&lt;=0,0,MIN(MAX(0,$L$134+$M$134-$N$134),MAX(0,$F$134-$J$134))),2)</f>
        <v>0</v>
      </c>
      <c r="P134">
        <f>ROUND(MAX(0,$L$134+$M$134-$N$134-$O$134),2)</f>
        <v>0</v>
      </c>
      <c r="Q134">
        <f>$U$133</f>
        <v>0</v>
      </c>
      <c r="R134">
        <f>ROUND(IF($Q$134&lt;=0,0,$Q$134*$Q$3/12),2)</f>
        <v>0</v>
      </c>
      <c r="S134">
        <f>ROUND(IF($Q$134&lt;=0,0,MIN($Q$4,$Q$134+$R$134)),2)</f>
        <v>0</v>
      </c>
      <c r="T134">
        <f>ROUND(IF($Q$134&lt;=0,0,MIN(MAX(0,$Q$134+$R$134-$S$134),MAX(0,$F$134-$J$134-$O$134))),2)</f>
        <v>0</v>
      </c>
      <c r="U134">
        <f>ROUND(MAX(0,$Q$134+$R$134-$S$134-$T$134),2)</f>
        <v>0</v>
      </c>
      <c r="V134">
        <f>$Z$133</f>
        <v>0</v>
      </c>
      <c r="W134">
        <f>ROUND(IF($V$134&lt;=0,0,$V$134*$V$3/12),2)</f>
        <v>0</v>
      </c>
      <c r="X134">
        <f>ROUND(IF($V$134&lt;=0,0,MIN($V$4,$V$134+$W$134)),2)</f>
        <v>0</v>
      </c>
      <c r="Y134">
        <f>ROUND(IF($V$134&lt;=0,0,MIN(MAX(0,$V$134+$W$134-$X$134),MAX(0,$F$134-$J$134-$O$134-$T$134))),2)</f>
        <v>0</v>
      </c>
      <c r="Z134">
        <f>ROUND(MAX(0,$V$134+$W$134-$X$134-$Y$134),2)</f>
        <v>0</v>
      </c>
      <c r="AA134">
        <f>$AE$133</f>
        <v>0</v>
      </c>
      <c r="AB134">
        <f>ROUND(IF($AA$134&lt;=0,0,$AA$134*$AA$3/12),2)</f>
        <v>0</v>
      </c>
      <c r="AC134">
        <f>ROUND(IF($AA$134&lt;=0,0,MIN($AA$4,$AA$134+$AB$134)),2)</f>
        <v>0</v>
      </c>
      <c r="AD134">
        <f>ROUND(IF($AA$134&lt;=0,0,MIN(MAX(0,$AA$134+$AB$134-$AC$134),MAX(0,$F$134-$J$134-$O$134-$T$134-$Y$134))),2)</f>
        <v>0</v>
      </c>
      <c r="AE134">
        <f>ROUND(MAX(0,$AA$134+$AB$134-$AC$134-$AD$134),2)</f>
        <v>0</v>
      </c>
      <c r="AF134">
        <f>$AJ$133</f>
        <v>0</v>
      </c>
      <c r="AG134">
        <f>ROUND(IF($AF$134&lt;=0,0,$AF$134*$AF$3/12),2)</f>
        <v>0</v>
      </c>
      <c r="AH134">
        <f>ROUND(IF($AF$134&lt;=0,0,MIN($AF$4,$AF$134+$AG$134)),2)</f>
        <v>0</v>
      </c>
      <c r="AI134">
        <f>ROUND(IF($AF$134&lt;=0,0,MIN(MAX(0,$AF$134+$AG$134-$AH$134),MAX(0,$F$134-$J$134-$O$134-$T$134-$Y$134-$AD$134))),2)</f>
        <v>0</v>
      </c>
      <c r="AJ134">
        <f>ROUND(MAX(0,$AF$134+$AG$134-$AH$134-$AI$134),2)</f>
        <v>0</v>
      </c>
      <c r="AK134">
        <f>$AO$133</f>
        <v>0</v>
      </c>
      <c r="AL134">
        <f>ROUND(IF($AK$134&lt;=0,0,$AK$134*$AK$3/12),2)</f>
        <v>0</v>
      </c>
      <c r="AM134">
        <f>ROUND(IF($AK$134&lt;=0,0,MIN($AK$4,$AK$134+$AL$134)),2)</f>
        <v>0</v>
      </c>
      <c r="AN134">
        <f>ROUND(IF($AK$134&lt;=0,0,MIN(MAX(0,$AK$134+$AL$134-$AM$134),MAX(0,$F$134-$J$134-$O$134-$T$134-$Y$134-$AD$134-$AI$134))),2)</f>
        <v>0</v>
      </c>
      <c r="AO134">
        <f>ROUND(MAX(0,$AK$134+$AL$134-$AM$134-$AN$134),2)</f>
        <v>0</v>
      </c>
      <c r="AP134">
        <f>$AT$133</f>
        <v>0</v>
      </c>
      <c r="AQ134">
        <f>ROUND(IF($AP$134&lt;=0,0,$AP$134*$AP$3/12),2)</f>
        <v>0</v>
      </c>
      <c r="AR134">
        <f>ROUND(IF($AP$134&lt;=0,0,MIN($AP$4,$AP$134+$AQ$134)),2)</f>
        <v>0</v>
      </c>
      <c r="AS134">
        <f>ROUND(IF($AP$134&lt;=0,0,MIN(MAX(0,$AP$134+$AQ$134-$AR$134),MAX(0,$F$134-$J$134-$O$134-$T$134-$Y$134-$AD$134-$AI$134-$AN$134))),2)</f>
        <v>0</v>
      </c>
      <c r="AT134">
        <f>ROUND(MAX(0,$AP$134+$AQ$134-$AR$134-$AS$134),2)</f>
        <v>0</v>
      </c>
      <c r="AU134">
        <f>$AY$133</f>
        <v>0</v>
      </c>
      <c r="AV134">
        <f>ROUND(IF($AU$134&lt;=0,0,$AU$134*$AU$3/12),2)</f>
        <v>0</v>
      </c>
      <c r="AW134">
        <f>ROUND(IF($AU$134&lt;=0,0,MIN($AU$4,$AU$134+$AV$134)),2)</f>
        <v>0</v>
      </c>
      <c r="AX134">
        <f>ROUND(IF($AU$134&lt;=0,0,MIN(MAX(0,$AU$134+$AV$134-$AW$134),MAX(0,$F$134-$J$134-$O$134-$T$134-$Y$134-$AD$134-$AI$134-$AN$134-$AS$134))),2)</f>
        <v>0</v>
      </c>
      <c r="AY134">
        <f>ROUND(MAX(0,$AU$134+$AV$134-$AW$134-$AX$134),2)</f>
        <v>0</v>
      </c>
      <c r="AZ134">
        <f>$BD$133</f>
        <v>0</v>
      </c>
      <c r="BA134">
        <f>ROUND(IF($AZ$134&lt;=0,0,$AZ$134*$AZ$3/12),2)</f>
        <v>0</v>
      </c>
      <c r="BB134">
        <f>ROUND(IF($AZ$134&lt;=0,0,MIN($AZ$4,$AZ$134+$BA$134)),2)</f>
        <v>0</v>
      </c>
      <c r="BC134">
        <f>ROUND(IF($AZ$134&lt;=0,0,MIN(MAX(0,$AZ$134+$BA$134-$BB$134),MAX(0,$F$134-$J$134-$O$134-$T$134-$Y$134-$AD$134-$AI$134-$AN$134-$AS$134-$AX$134))),2)</f>
        <v>0</v>
      </c>
      <c r="BD134">
        <f>ROUND(MAX(0,$AZ$134+$BA$134-$BB$134-$BC$134),2)</f>
        <v>0</v>
      </c>
    </row>
    <row r="135" spans="1:56">
      <c r="A135">
        <f>ROW()-7</f>
        <v>128</v>
      </c>
      <c r="B135">
        <f>EDATE(StartDate,A135-1)</f>
        <v>0</v>
      </c>
      <c r="C135">
        <f>ROUND(SUM($G$135,$L$135,$Q$135,$V$135,$AA$135,$AF$135,$AK$135,$AP$135,$AU$135,$AZ$135)-SUM($K$135,$P$135,$U$135,$Z$135,$AE$135,$AJ$135,$AO$135,$AT$135,$AY$135,$BD$135),2)</f>
        <v>0</v>
      </c>
      <c r="D135">
        <f>ROUND(SUM($H$135,$M$135,$R$135,$W$135,$AB$135,$AG$135,$AL$135,$AQ$135,$AV$135,$BA$135),2)</f>
        <v>0</v>
      </c>
      <c r="E135">
        <f>ROUND(SUM($K$135,$P$135,$U$135,$Z$135,$AE$135,$AJ$135,$AO$135,$AT$135,$AY$135,$BD$135),2)</f>
        <v>0</v>
      </c>
      <c r="F135">
        <f>ROUND(MAX(MonthlyBudget-SUM($I$135,$N$135,$S$135,$X$135,$AC$135,$AH$135,$AM$135,$AR$135,$AW$135,$BB$135),0),2)</f>
        <v>0</v>
      </c>
      <c r="G135">
        <f>$K$134</f>
        <v>0</v>
      </c>
      <c r="H135">
        <f>ROUND(IF($G$135&lt;=0,0,$G$135*$G$3/12),2)</f>
        <v>0</v>
      </c>
      <c r="I135">
        <f>ROUND(IF($G$135&lt;=0,0,MIN($G$4,$G$135+$H$135)),2)</f>
        <v>0</v>
      </c>
      <c r="J135">
        <f>ROUND(IF($G$135&lt;=0,0,MIN(MAX(0,$G$135+$H$135-$I$135),$F$135)),2)</f>
        <v>0</v>
      </c>
      <c r="K135">
        <f>ROUND(MAX(0,$G$135+$H$135-$I$135-$J$135),2)</f>
        <v>0</v>
      </c>
      <c r="L135">
        <f>$P$134</f>
        <v>0</v>
      </c>
      <c r="M135">
        <f>ROUND(IF($L$135&lt;=0,0,$L$135*$L$3/12),2)</f>
        <v>0</v>
      </c>
      <c r="N135">
        <f>ROUND(IF($L$135&lt;=0,0,MIN($L$4,$L$135+$M$135)),2)</f>
        <v>0</v>
      </c>
      <c r="O135">
        <f>ROUND(IF($L$135&lt;=0,0,MIN(MAX(0,$L$135+$M$135-$N$135),MAX(0,$F$135-$J$135))),2)</f>
        <v>0</v>
      </c>
      <c r="P135">
        <f>ROUND(MAX(0,$L$135+$M$135-$N$135-$O$135),2)</f>
        <v>0</v>
      </c>
      <c r="Q135">
        <f>$U$134</f>
        <v>0</v>
      </c>
      <c r="R135">
        <f>ROUND(IF($Q$135&lt;=0,0,$Q$135*$Q$3/12),2)</f>
        <v>0</v>
      </c>
      <c r="S135">
        <f>ROUND(IF($Q$135&lt;=0,0,MIN($Q$4,$Q$135+$R$135)),2)</f>
        <v>0</v>
      </c>
      <c r="T135">
        <f>ROUND(IF($Q$135&lt;=0,0,MIN(MAX(0,$Q$135+$R$135-$S$135),MAX(0,$F$135-$J$135-$O$135))),2)</f>
        <v>0</v>
      </c>
      <c r="U135">
        <f>ROUND(MAX(0,$Q$135+$R$135-$S$135-$T$135),2)</f>
        <v>0</v>
      </c>
      <c r="V135">
        <f>$Z$134</f>
        <v>0</v>
      </c>
      <c r="W135">
        <f>ROUND(IF($V$135&lt;=0,0,$V$135*$V$3/12),2)</f>
        <v>0</v>
      </c>
      <c r="X135">
        <f>ROUND(IF($V$135&lt;=0,0,MIN($V$4,$V$135+$W$135)),2)</f>
        <v>0</v>
      </c>
      <c r="Y135">
        <f>ROUND(IF($V$135&lt;=0,0,MIN(MAX(0,$V$135+$W$135-$X$135),MAX(0,$F$135-$J$135-$O$135-$T$135))),2)</f>
        <v>0</v>
      </c>
      <c r="Z135">
        <f>ROUND(MAX(0,$V$135+$W$135-$X$135-$Y$135),2)</f>
        <v>0</v>
      </c>
      <c r="AA135">
        <f>$AE$134</f>
        <v>0</v>
      </c>
      <c r="AB135">
        <f>ROUND(IF($AA$135&lt;=0,0,$AA$135*$AA$3/12),2)</f>
        <v>0</v>
      </c>
      <c r="AC135">
        <f>ROUND(IF($AA$135&lt;=0,0,MIN($AA$4,$AA$135+$AB$135)),2)</f>
        <v>0</v>
      </c>
      <c r="AD135">
        <f>ROUND(IF($AA$135&lt;=0,0,MIN(MAX(0,$AA$135+$AB$135-$AC$135),MAX(0,$F$135-$J$135-$O$135-$T$135-$Y$135))),2)</f>
        <v>0</v>
      </c>
      <c r="AE135">
        <f>ROUND(MAX(0,$AA$135+$AB$135-$AC$135-$AD$135),2)</f>
        <v>0</v>
      </c>
      <c r="AF135">
        <f>$AJ$134</f>
        <v>0</v>
      </c>
      <c r="AG135">
        <f>ROUND(IF($AF$135&lt;=0,0,$AF$135*$AF$3/12),2)</f>
        <v>0</v>
      </c>
      <c r="AH135">
        <f>ROUND(IF($AF$135&lt;=0,0,MIN($AF$4,$AF$135+$AG$135)),2)</f>
        <v>0</v>
      </c>
      <c r="AI135">
        <f>ROUND(IF($AF$135&lt;=0,0,MIN(MAX(0,$AF$135+$AG$135-$AH$135),MAX(0,$F$135-$J$135-$O$135-$T$135-$Y$135-$AD$135))),2)</f>
        <v>0</v>
      </c>
      <c r="AJ135">
        <f>ROUND(MAX(0,$AF$135+$AG$135-$AH$135-$AI$135),2)</f>
        <v>0</v>
      </c>
      <c r="AK135">
        <f>$AO$134</f>
        <v>0</v>
      </c>
      <c r="AL135">
        <f>ROUND(IF($AK$135&lt;=0,0,$AK$135*$AK$3/12),2)</f>
        <v>0</v>
      </c>
      <c r="AM135">
        <f>ROUND(IF($AK$135&lt;=0,0,MIN($AK$4,$AK$135+$AL$135)),2)</f>
        <v>0</v>
      </c>
      <c r="AN135">
        <f>ROUND(IF($AK$135&lt;=0,0,MIN(MAX(0,$AK$135+$AL$135-$AM$135),MAX(0,$F$135-$J$135-$O$135-$T$135-$Y$135-$AD$135-$AI$135))),2)</f>
        <v>0</v>
      </c>
      <c r="AO135">
        <f>ROUND(MAX(0,$AK$135+$AL$135-$AM$135-$AN$135),2)</f>
        <v>0</v>
      </c>
      <c r="AP135">
        <f>$AT$134</f>
        <v>0</v>
      </c>
      <c r="AQ135">
        <f>ROUND(IF($AP$135&lt;=0,0,$AP$135*$AP$3/12),2)</f>
        <v>0</v>
      </c>
      <c r="AR135">
        <f>ROUND(IF($AP$135&lt;=0,0,MIN($AP$4,$AP$135+$AQ$135)),2)</f>
        <v>0</v>
      </c>
      <c r="AS135">
        <f>ROUND(IF($AP$135&lt;=0,0,MIN(MAX(0,$AP$135+$AQ$135-$AR$135),MAX(0,$F$135-$J$135-$O$135-$T$135-$Y$135-$AD$135-$AI$135-$AN$135))),2)</f>
        <v>0</v>
      </c>
      <c r="AT135">
        <f>ROUND(MAX(0,$AP$135+$AQ$135-$AR$135-$AS$135),2)</f>
        <v>0</v>
      </c>
      <c r="AU135">
        <f>$AY$134</f>
        <v>0</v>
      </c>
      <c r="AV135">
        <f>ROUND(IF($AU$135&lt;=0,0,$AU$135*$AU$3/12),2)</f>
        <v>0</v>
      </c>
      <c r="AW135">
        <f>ROUND(IF($AU$135&lt;=0,0,MIN($AU$4,$AU$135+$AV$135)),2)</f>
        <v>0</v>
      </c>
      <c r="AX135">
        <f>ROUND(IF($AU$135&lt;=0,0,MIN(MAX(0,$AU$135+$AV$135-$AW$135),MAX(0,$F$135-$J$135-$O$135-$T$135-$Y$135-$AD$135-$AI$135-$AN$135-$AS$135))),2)</f>
        <v>0</v>
      </c>
      <c r="AY135">
        <f>ROUND(MAX(0,$AU$135+$AV$135-$AW$135-$AX$135),2)</f>
        <v>0</v>
      </c>
      <c r="AZ135">
        <f>$BD$134</f>
        <v>0</v>
      </c>
      <c r="BA135">
        <f>ROUND(IF($AZ$135&lt;=0,0,$AZ$135*$AZ$3/12),2)</f>
        <v>0</v>
      </c>
      <c r="BB135">
        <f>ROUND(IF($AZ$135&lt;=0,0,MIN($AZ$4,$AZ$135+$BA$135)),2)</f>
        <v>0</v>
      </c>
      <c r="BC135">
        <f>ROUND(IF($AZ$135&lt;=0,0,MIN(MAX(0,$AZ$135+$BA$135-$BB$135),MAX(0,$F$135-$J$135-$O$135-$T$135-$Y$135-$AD$135-$AI$135-$AN$135-$AS$135-$AX$135))),2)</f>
        <v>0</v>
      </c>
      <c r="BD135">
        <f>ROUND(MAX(0,$AZ$135+$BA$135-$BB$135-$BC$135),2)</f>
        <v>0</v>
      </c>
    </row>
    <row r="136" spans="1:56">
      <c r="A136">
        <f>ROW()-7</f>
        <v>129</v>
      </c>
      <c r="B136">
        <f>EDATE(StartDate,A136-1)</f>
        <v>0</v>
      </c>
      <c r="C136">
        <f>ROUND(SUM($G$136,$L$136,$Q$136,$V$136,$AA$136,$AF$136,$AK$136,$AP$136,$AU$136,$AZ$136)-SUM($K$136,$P$136,$U$136,$Z$136,$AE$136,$AJ$136,$AO$136,$AT$136,$AY$136,$BD$136),2)</f>
        <v>0</v>
      </c>
      <c r="D136">
        <f>ROUND(SUM($H$136,$M$136,$R$136,$W$136,$AB$136,$AG$136,$AL$136,$AQ$136,$AV$136,$BA$136),2)</f>
        <v>0</v>
      </c>
      <c r="E136">
        <f>ROUND(SUM($K$136,$P$136,$U$136,$Z$136,$AE$136,$AJ$136,$AO$136,$AT$136,$AY$136,$BD$136),2)</f>
        <v>0</v>
      </c>
      <c r="F136">
        <f>ROUND(MAX(MonthlyBudget-SUM($I$136,$N$136,$S$136,$X$136,$AC$136,$AH$136,$AM$136,$AR$136,$AW$136,$BB$136),0),2)</f>
        <v>0</v>
      </c>
      <c r="G136">
        <f>$K$135</f>
        <v>0</v>
      </c>
      <c r="H136">
        <f>ROUND(IF($G$136&lt;=0,0,$G$136*$G$3/12),2)</f>
        <v>0</v>
      </c>
      <c r="I136">
        <f>ROUND(IF($G$136&lt;=0,0,MIN($G$4,$G$136+$H$136)),2)</f>
        <v>0</v>
      </c>
      <c r="J136">
        <f>ROUND(IF($G$136&lt;=0,0,MIN(MAX(0,$G$136+$H$136-$I$136),$F$136)),2)</f>
        <v>0</v>
      </c>
      <c r="K136">
        <f>ROUND(MAX(0,$G$136+$H$136-$I$136-$J$136),2)</f>
        <v>0</v>
      </c>
      <c r="L136">
        <f>$P$135</f>
        <v>0</v>
      </c>
      <c r="M136">
        <f>ROUND(IF($L$136&lt;=0,0,$L$136*$L$3/12),2)</f>
        <v>0</v>
      </c>
      <c r="N136">
        <f>ROUND(IF($L$136&lt;=0,0,MIN($L$4,$L$136+$M$136)),2)</f>
        <v>0</v>
      </c>
      <c r="O136">
        <f>ROUND(IF($L$136&lt;=0,0,MIN(MAX(0,$L$136+$M$136-$N$136),MAX(0,$F$136-$J$136))),2)</f>
        <v>0</v>
      </c>
      <c r="P136">
        <f>ROUND(MAX(0,$L$136+$M$136-$N$136-$O$136),2)</f>
        <v>0</v>
      </c>
      <c r="Q136">
        <f>$U$135</f>
        <v>0</v>
      </c>
      <c r="R136">
        <f>ROUND(IF($Q$136&lt;=0,0,$Q$136*$Q$3/12),2)</f>
        <v>0</v>
      </c>
      <c r="S136">
        <f>ROUND(IF($Q$136&lt;=0,0,MIN($Q$4,$Q$136+$R$136)),2)</f>
        <v>0</v>
      </c>
      <c r="T136">
        <f>ROUND(IF($Q$136&lt;=0,0,MIN(MAX(0,$Q$136+$R$136-$S$136),MAX(0,$F$136-$J$136-$O$136))),2)</f>
        <v>0</v>
      </c>
      <c r="U136">
        <f>ROUND(MAX(0,$Q$136+$R$136-$S$136-$T$136),2)</f>
        <v>0</v>
      </c>
      <c r="V136">
        <f>$Z$135</f>
        <v>0</v>
      </c>
      <c r="W136">
        <f>ROUND(IF($V$136&lt;=0,0,$V$136*$V$3/12),2)</f>
        <v>0</v>
      </c>
      <c r="X136">
        <f>ROUND(IF($V$136&lt;=0,0,MIN($V$4,$V$136+$W$136)),2)</f>
        <v>0</v>
      </c>
      <c r="Y136">
        <f>ROUND(IF($V$136&lt;=0,0,MIN(MAX(0,$V$136+$W$136-$X$136),MAX(0,$F$136-$J$136-$O$136-$T$136))),2)</f>
        <v>0</v>
      </c>
      <c r="Z136">
        <f>ROUND(MAX(0,$V$136+$W$136-$X$136-$Y$136),2)</f>
        <v>0</v>
      </c>
      <c r="AA136">
        <f>$AE$135</f>
        <v>0</v>
      </c>
      <c r="AB136">
        <f>ROUND(IF($AA$136&lt;=0,0,$AA$136*$AA$3/12),2)</f>
        <v>0</v>
      </c>
      <c r="AC136">
        <f>ROUND(IF($AA$136&lt;=0,0,MIN($AA$4,$AA$136+$AB$136)),2)</f>
        <v>0</v>
      </c>
      <c r="AD136">
        <f>ROUND(IF($AA$136&lt;=0,0,MIN(MAX(0,$AA$136+$AB$136-$AC$136),MAX(0,$F$136-$J$136-$O$136-$T$136-$Y$136))),2)</f>
        <v>0</v>
      </c>
      <c r="AE136">
        <f>ROUND(MAX(0,$AA$136+$AB$136-$AC$136-$AD$136),2)</f>
        <v>0</v>
      </c>
      <c r="AF136">
        <f>$AJ$135</f>
        <v>0</v>
      </c>
      <c r="AG136">
        <f>ROUND(IF($AF$136&lt;=0,0,$AF$136*$AF$3/12),2)</f>
        <v>0</v>
      </c>
      <c r="AH136">
        <f>ROUND(IF($AF$136&lt;=0,0,MIN($AF$4,$AF$136+$AG$136)),2)</f>
        <v>0</v>
      </c>
      <c r="AI136">
        <f>ROUND(IF($AF$136&lt;=0,0,MIN(MAX(0,$AF$136+$AG$136-$AH$136),MAX(0,$F$136-$J$136-$O$136-$T$136-$Y$136-$AD$136))),2)</f>
        <v>0</v>
      </c>
      <c r="AJ136">
        <f>ROUND(MAX(0,$AF$136+$AG$136-$AH$136-$AI$136),2)</f>
        <v>0</v>
      </c>
      <c r="AK136">
        <f>$AO$135</f>
        <v>0</v>
      </c>
      <c r="AL136">
        <f>ROUND(IF($AK$136&lt;=0,0,$AK$136*$AK$3/12),2)</f>
        <v>0</v>
      </c>
      <c r="AM136">
        <f>ROUND(IF($AK$136&lt;=0,0,MIN($AK$4,$AK$136+$AL$136)),2)</f>
        <v>0</v>
      </c>
      <c r="AN136">
        <f>ROUND(IF($AK$136&lt;=0,0,MIN(MAX(0,$AK$136+$AL$136-$AM$136),MAX(0,$F$136-$J$136-$O$136-$T$136-$Y$136-$AD$136-$AI$136))),2)</f>
        <v>0</v>
      </c>
      <c r="AO136">
        <f>ROUND(MAX(0,$AK$136+$AL$136-$AM$136-$AN$136),2)</f>
        <v>0</v>
      </c>
      <c r="AP136">
        <f>$AT$135</f>
        <v>0</v>
      </c>
      <c r="AQ136">
        <f>ROUND(IF($AP$136&lt;=0,0,$AP$136*$AP$3/12),2)</f>
        <v>0</v>
      </c>
      <c r="AR136">
        <f>ROUND(IF($AP$136&lt;=0,0,MIN($AP$4,$AP$136+$AQ$136)),2)</f>
        <v>0</v>
      </c>
      <c r="AS136">
        <f>ROUND(IF($AP$136&lt;=0,0,MIN(MAX(0,$AP$136+$AQ$136-$AR$136),MAX(0,$F$136-$J$136-$O$136-$T$136-$Y$136-$AD$136-$AI$136-$AN$136))),2)</f>
        <v>0</v>
      </c>
      <c r="AT136">
        <f>ROUND(MAX(0,$AP$136+$AQ$136-$AR$136-$AS$136),2)</f>
        <v>0</v>
      </c>
      <c r="AU136">
        <f>$AY$135</f>
        <v>0</v>
      </c>
      <c r="AV136">
        <f>ROUND(IF($AU$136&lt;=0,0,$AU$136*$AU$3/12),2)</f>
        <v>0</v>
      </c>
      <c r="AW136">
        <f>ROUND(IF($AU$136&lt;=0,0,MIN($AU$4,$AU$136+$AV$136)),2)</f>
        <v>0</v>
      </c>
      <c r="AX136">
        <f>ROUND(IF($AU$136&lt;=0,0,MIN(MAX(0,$AU$136+$AV$136-$AW$136),MAX(0,$F$136-$J$136-$O$136-$T$136-$Y$136-$AD$136-$AI$136-$AN$136-$AS$136))),2)</f>
        <v>0</v>
      </c>
      <c r="AY136">
        <f>ROUND(MAX(0,$AU$136+$AV$136-$AW$136-$AX$136),2)</f>
        <v>0</v>
      </c>
      <c r="AZ136">
        <f>$BD$135</f>
        <v>0</v>
      </c>
      <c r="BA136">
        <f>ROUND(IF($AZ$136&lt;=0,0,$AZ$136*$AZ$3/12),2)</f>
        <v>0</v>
      </c>
      <c r="BB136">
        <f>ROUND(IF($AZ$136&lt;=0,0,MIN($AZ$4,$AZ$136+$BA$136)),2)</f>
        <v>0</v>
      </c>
      <c r="BC136">
        <f>ROUND(IF($AZ$136&lt;=0,0,MIN(MAX(0,$AZ$136+$BA$136-$BB$136),MAX(0,$F$136-$J$136-$O$136-$T$136-$Y$136-$AD$136-$AI$136-$AN$136-$AS$136-$AX$136))),2)</f>
        <v>0</v>
      </c>
      <c r="BD136">
        <f>ROUND(MAX(0,$AZ$136+$BA$136-$BB$136-$BC$136),2)</f>
        <v>0</v>
      </c>
    </row>
    <row r="137" spans="1:56">
      <c r="A137">
        <f>ROW()-7</f>
        <v>130</v>
      </c>
      <c r="B137">
        <f>EDATE(StartDate,A137-1)</f>
        <v>0</v>
      </c>
      <c r="C137">
        <f>ROUND(SUM($G$137,$L$137,$Q$137,$V$137,$AA$137,$AF$137,$AK$137,$AP$137,$AU$137,$AZ$137)-SUM($K$137,$P$137,$U$137,$Z$137,$AE$137,$AJ$137,$AO$137,$AT$137,$AY$137,$BD$137),2)</f>
        <v>0</v>
      </c>
      <c r="D137">
        <f>ROUND(SUM($H$137,$M$137,$R$137,$W$137,$AB$137,$AG$137,$AL$137,$AQ$137,$AV$137,$BA$137),2)</f>
        <v>0</v>
      </c>
      <c r="E137">
        <f>ROUND(SUM($K$137,$P$137,$U$137,$Z$137,$AE$137,$AJ$137,$AO$137,$AT$137,$AY$137,$BD$137),2)</f>
        <v>0</v>
      </c>
      <c r="F137">
        <f>ROUND(MAX(MonthlyBudget-SUM($I$137,$N$137,$S$137,$X$137,$AC$137,$AH$137,$AM$137,$AR$137,$AW$137,$BB$137),0),2)</f>
        <v>0</v>
      </c>
      <c r="G137">
        <f>$K$136</f>
        <v>0</v>
      </c>
      <c r="H137">
        <f>ROUND(IF($G$137&lt;=0,0,$G$137*$G$3/12),2)</f>
        <v>0</v>
      </c>
      <c r="I137">
        <f>ROUND(IF($G$137&lt;=0,0,MIN($G$4,$G$137+$H$137)),2)</f>
        <v>0</v>
      </c>
      <c r="J137">
        <f>ROUND(IF($G$137&lt;=0,0,MIN(MAX(0,$G$137+$H$137-$I$137),$F$137)),2)</f>
        <v>0</v>
      </c>
      <c r="K137">
        <f>ROUND(MAX(0,$G$137+$H$137-$I$137-$J$137),2)</f>
        <v>0</v>
      </c>
      <c r="L137">
        <f>$P$136</f>
        <v>0</v>
      </c>
      <c r="M137">
        <f>ROUND(IF($L$137&lt;=0,0,$L$137*$L$3/12),2)</f>
        <v>0</v>
      </c>
      <c r="N137">
        <f>ROUND(IF($L$137&lt;=0,0,MIN($L$4,$L$137+$M$137)),2)</f>
        <v>0</v>
      </c>
      <c r="O137">
        <f>ROUND(IF($L$137&lt;=0,0,MIN(MAX(0,$L$137+$M$137-$N$137),MAX(0,$F$137-$J$137))),2)</f>
        <v>0</v>
      </c>
      <c r="P137">
        <f>ROUND(MAX(0,$L$137+$M$137-$N$137-$O$137),2)</f>
        <v>0</v>
      </c>
      <c r="Q137">
        <f>$U$136</f>
        <v>0</v>
      </c>
      <c r="R137">
        <f>ROUND(IF($Q$137&lt;=0,0,$Q$137*$Q$3/12),2)</f>
        <v>0</v>
      </c>
      <c r="S137">
        <f>ROUND(IF($Q$137&lt;=0,0,MIN($Q$4,$Q$137+$R$137)),2)</f>
        <v>0</v>
      </c>
      <c r="T137">
        <f>ROUND(IF($Q$137&lt;=0,0,MIN(MAX(0,$Q$137+$R$137-$S$137),MAX(0,$F$137-$J$137-$O$137))),2)</f>
        <v>0</v>
      </c>
      <c r="U137">
        <f>ROUND(MAX(0,$Q$137+$R$137-$S$137-$T$137),2)</f>
        <v>0</v>
      </c>
      <c r="V137">
        <f>$Z$136</f>
        <v>0</v>
      </c>
      <c r="W137">
        <f>ROUND(IF($V$137&lt;=0,0,$V$137*$V$3/12),2)</f>
        <v>0</v>
      </c>
      <c r="X137">
        <f>ROUND(IF($V$137&lt;=0,0,MIN($V$4,$V$137+$W$137)),2)</f>
        <v>0</v>
      </c>
      <c r="Y137">
        <f>ROUND(IF($V$137&lt;=0,0,MIN(MAX(0,$V$137+$W$137-$X$137),MAX(0,$F$137-$J$137-$O$137-$T$137))),2)</f>
        <v>0</v>
      </c>
      <c r="Z137">
        <f>ROUND(MAX(0,$V$137+$W$137-$X$137-$Y$137),2)</f>
        <v>0</v>
      </c>
      <c r="AA137">
        <f>$AE$136</f>
        <v>0</v>
      </c>
      <c r="AB137">
        <f>ROUND(IF($AA$137&lt;=0,0,$AA$137*$AA$3/12),2)</f>
        <v>0</v>
      </c>
      <c r="AC137">
        <f>ROUND(IF($AA$137&lt;=0,0,MIN($AA$4,$AA$137+$AB$137)),2)</f>
        <v>0</v>
      </c>
      <c r="AD137">
        <f>ROUND(IF($AA$137&lt;=0,0,MIN(MAX(0,$AA$137+$AB$137-$AC$137),MAX(0,$F$137-$J$137-$O$137-$T$137-$Y$137))),2)</f>
        <v>0</v>
      </c>
      <c r="AE137">
        <f>ROUND(MAX(0,$AA$137+$AB$137-$AC$137-$AD$137),2)</f>
        <v>0</v>
      </c>
      <c r="AF137">
        <f>$AJ$136</f>
        <v>0</v>
      </c>
      <c r="AG137">
        <f>ROUND(IF($AF$137&lt;=0,0,$AF$137*$AF$3/12),2)</f>
        <v>0</v>
      </c>
      <c r="AH137">
        <f>ROUND(IF($AF$137&lt;=0,0,MIN($AF$4,$AF$137+$AG$137)),2)</f>
        <v>0</v>
      </c>
      <c r="AI137">
        <f>ROUND(IF($AF$137&lt;=0,0,MIN(MAX(0,$AF$137+$AG$137-$AH$137),MAX(0,$F$137-$J$137-$O$137-$T$137-$Y$137-$AD$137))),2)</f>
        <v>0</v>
      </c>
      <c r="AJ137">
        <f>ROUND(MAX(0,$AF$137+$AG$137-$AH$137-$AI$137),2)</f>
        <v>0</v>
      </c>
      <c r="AK137">
        <f>$AO$136</f>
        <v>0</v>
      </c>
      <c r="AL137">
        <f>ROUND(IF($AK$137&lt;=0,0,$AK$137*$AK$3/12),2)</f>
        <v>0</v>
      </c>
      <c r="AM137">
        <f>ROUND(IF($AK$137&lt;=0,0,MIN($AK$4,$AK$137+$AL$137)),2)</f>
        <v>0</v>
      </c>
      <c r="AN137">
        <f>ROUND(IF($AK$137&lt;=0,0,MIN(MAX(0,$AK$137+$AL$137-$AM$137),MAX(0,$F$137-$J$137-$O$137-$T$137-$Y$137-$AD$137-$AI$137))),2)</f>
        <v>0</v>
      </c>
      <c r="AO137">
        <f>ROUND(MAX(0,$AK$137+$AL$137-$AM$137-$AN$137),2)</f>
        <v>0</v>
      </c>
      <c r="AP137">
        <f>$AT$136</f>
        <v>0</v>
      </c>
      <c r="AQ137">
        <f>ROUND(IF($AP$137&lt;=0,0,$AP$137*$AP$3/12),2)</f>
        <v>0</v>
      </c>
      <c r="AR137">
        <f>ROUND(IF($AP$137&lt;=0,0,MIN($AP$4,$AP$137+$AQ$137)),2)</f>
        <v>0</v>
      </c>
      <c r="AS137">
        <f>ROUND(IF($AP$137&lt;=0,0,MIN(MAX(0,$AP$137+$AQ$137-$AR$137),MAX(0,$F$137-$J$137-$O$137-$T$137-$Y$137-$AD$137-$AI$137-$AN$137))),2)</f>
        <v>0</v>
      </c>
      <c r="AT137">
        <f>ROUND(MAX(0,$AP$137+$AQ$137-$AR$137-$AS$137),2)</f>
        <v>0</v>
      </c>
      <c r="AU137">
        <f>$AY$136</f>
        <v>0</v>
      </c>
      <c r="AV137">
        <f>ROUND(IF($AU$137&lt;=0,0,$AU$137*$AU$3/12),2)</f>
        <v>0</v>
      </c>
      <c r="AW137">
        <f>ROUND(IF($AU$137&lt;=0,0,MIN($AU$4,$AU$137+$AV$137)),2)</f>
        <v>0</v>
      </c>
      <c r="AX137">
        <f>ROUND(IF($AU$137&lt;=0,0,MIN(MAX(0,$AU$137+$AV$137-$AW$137),MAX(0,$F$137-$J$137-$O$137-$T$137-$Y$137-$AD$137-$AI$137-$AN$137-$AS$137))),2)</f>
        <v>0</v>
      </c>
      <c r="AY137">
        <f>ROUND(MAX(0,$AU$137+$AV$137-$AW$137-$AX$137),2)</f>
        <v>0</v>
      </c>
      <c r="AZ137">
        <f>$BD$136</f>
        <v>0</v>
      </c>
      <c r="BA137">
        <f>ROUND(IF($AZ$137&lt;=0,0,$AZ$137*$AZ$3/12),2)</f>
        <v>0</v>
      </c>
      <c r="BB137">
        <f>ROUND(IF($AZ$137&lt;=0,0,MIN($AZ$4,$AZ$137+$BA$137)),2)</f>
        <v>0</v>
      </c>
      <c r="BC137">
        <f>ROUND(IF($AZ$137&lt;=0,0,MIN(MAX(0,$AZ$137+$BA$137-$BB$137),MAX(0,$F$137-$J$137-$O$137-$T$137-$Y$137-$AD$137-$AI$137-$AN$137-$AS$137-$AX$137))),2)</f>
        <v>0</v>
      </c>
      <c r="BD137">
        <f>ROUND(MAX(0,$AZ$137+$BA$137-$BB$137-$BC$137),2)</f>
        <v>0</v>
      </c>
    </row>
    <row r="138" spans="1:56">
      <c r="A138">
        <f>ROW()-7</f>
        <v>131</v>
      </c>
      <c r="B138">
        <f>EDATE(StartDate,A138-1)</f>
        <v>0</v>
      </c>
      <c r="C138">
        <f>ROUND(SUM($G$138,$L$138,$Q$138,$V$138,$AA$138,$AF$138,$AK$138,$AP$138,$AU$138,$AZ$138)-SUM($K$138,$P$138,$U$138,$Z$138,$AE$138,$AJ$138,$AO$138,$AT$138,$AY$138,$BD$138),2)</f>
        <v>0</v>
      </c>
      <c r="D138">
        <f>ROUND(SUM($H$138,$M$138,$R$138,$W$138,$AB$138,$AG$138,$AL$138,$AQ$138,$AV$138,$BA$138),2)</f>
        <v>0</v>
      </c>
      <c r="E138">
        <f>ROUND(SUM($K$138,$P$138,$U$138,$Z$138,$AE$138,$AJ$138,$AO$138,$AT$138,$AY$138,$BD$138),2)</f>
        <v>0</v>
      </c>
      <c r="F138">
        <f>ROUND(MAX(MonthlyBudget-SUM($I$138,$N$138,$S$138,$X$138,$AC$138,$AH$138,$AM$138,$AR$138,$AW$138,$BB$138),0),2)</f>
        <v>0</v>
      </c>
      <c r="G138">
        <f>$K$137</f>
        <v>0</v>
      </c>
      <c r="H138">
        <f>ROUND(IF($G$138&lt;=0,0,$G$138*$G$3/12),2)</f>
        <v>0</v>
      </c>
      <c r="I138">
        <f>ROUND(IF($G$138&lt;=0,0,MIN($G$4,$G$138+$H$138)),2)</f>
        <v>0</v>
      </c>
      <c r="J138">
        <f>ROUND(IF($G$138&lt;=0,0,MIN(MAX(0,$G$138+$H$138-$I$138),$F$138)),2)</f>
        <v>0</v>
      </c>
      <c r="K138">
        <f>ROUND(MAX(0,$G$138+$H$138-$I$138-$J$138),2)</f>
        <v>0</v>
      </c>
      <c r="L138">
        <f>$P$137</f>
        <v>0</v>
      </c>
      <c r="M138">
        <f>ROUND(IF($L$138&lt;=0,0,$L$138*$L$3/12),2)</f>
        <v>0</v>
      </c>
      <c r="N138">
        <f>ROUND(IF($L$138&lt;=0,0,MIN($L$4,$L$138+$M$138)),2)</f>
        <v>0</v>
      </c>
      <c r="O138">
        <f>ROUND(IF($L$138&lt;=0,0,MIN(MAX(0,$L$138+$M$138-$N$138),MAX(0,$F$138-$J$138))),2)</f>
        <v>0</v>
      </c>
      <c r="P138">
        <f>ROUND(MAX(0,$L$138+$M$138-$N$138-$O$138),2)</f>
        <v>0</v>
      </c>
      <c r="Q138">
        <f>$U$137</f>
        <v>0</v>
      </c>
      <c r="R138">
        <f>ROUND(IF($Q$138&lt;=0,0,$Q$138*$Q$3/12),2)</f>
        <v>0</v>
      </c>
      <c r="S138">
        <f>ROUND(IF($Q$138&lt;=0,0,MIN($Q$4,$Q$138+$R$138)),2)</f>
        <v>0</v>
      </c>
      <c r="T138">
        <f>ROUND(IF($Q$138&lt;=0,0,MIN(MAX(0,$Q$138+$R$138-$S$138),MAX(0,$F$138-$J$138-$O$138))),2)</f>
        <v>0</v>
      </c>
      <c r="U138">
        <f>ROUND(MAX(0,$Q$138+$R$138-$S$138-$T$138),2)</f>
        <v>0</v>
      </c>
      <c r="V138">
        <f>$Z$137</f>
        <v>0</v>
      </c>
      <c r="W138">
        <f>ROUND(IF($V$138&lt;=0,0,$V$138*$V$3/12),2)</f>
        <v>0</v>
      </c>
      <c r="X138">
        <f>ROUND(IF($V$138&lt;=0,0,MIN($V$4,$V$138+$W$138)),2)</f>
        <v>0</v>
      </c>
      <c r="Y138">
        <f>ROUND(IF($V$138&lt;=0,0,MIN(MAX(0,$V$138+$W$138-$X$138),MAX(0,$F$138-$J$138-$O$138-$T$138))),2)</f>
        <v>0</v>
      </c>
      <c r="Z138">
        <f>ROUND(MAX(0,$V$138+$W$138-$X$138-$Y$138),2)</f>
        <v>0</v>
      </c>
      <c r="AA138">
        <f>$AE$137</f>
        <v>0</v>
      </c>
      <c r="AB138">
        <f>ROUND(IF($AA$138&lt;=0,0,$AA$138*$AA$3/12),2)</f>
        <v>0</v>
      </c>
      <c r="AC138">
        <f>ROUND(IF($AA$138&lt;=0,0,MIN($AA$4,$AA$138+$AB$138)),2)</f>
        <v>0</v>
      </c>
      <c r="AD138">
        <f>ROUND(IF($AA$138&lt;=0,0,MIN(MAX(0,$AA$138+$AB$138-$AC$138),MAX(0,$F$138-$J$138-$O$138-$T$138-$Y$138))),2)</f>
        <v>0</v>
      </c>
      <c r="AE138">
        <f>ROUND(MAX(0,$AA$138+$AB$138-$AC$138-$AD$138),2)</f>
        <v>0</v>
      </c>
      <c r="AF138">
        <f>$AJ$137</f>
        <v>0</v>
      </c>
      <c r="AG138">
        <f>ROUND(IF($AF$138&lt;=0,0,$AF$138*$AF$3/12),2)</f>
        <v>0</v>
      </c>
      <c r="AH138">
        <f>ROUND(IF($AF$138&lt;=0,0,MIN($AF$4,$AF$138+$AG$138)),2)</f>
        <v>0</v>
      </c>
      <c r="AI138">
        <f>ROUND(IF($AF$138&lt;=0,0,MIN(MAX(0,$AF$138+$AG$138-$AH$138),MAX(0,$F$138-$J$138-$O$138-$T$138-$Y$138-$AD$138))),2)</f>
        <v>0</v>
      </c>
      <c r="AJ138">
        <f>ROUND(MAX(0,$AF$138+$AG$138-$AH$138-$AI$138),2)</f>
        <v>0</v>
      </c>
      <c r="AK138">
        <f>$AO$137</f>
        <v>0</v>
      </c>
      <c r="AL138">
        <f>ROUND(IF($AK$138&lt;=0,0,$AK$138*$AK$3/12),2)</f>
        <v>0</v>
      </c>
      <c r="AM138">
        <f>ROUND(IF($AK$138&lt;=0,0,MIN($AK$4,$AK$138+$AL$138)),2)</f>
        <v>0</v>
      </c>
      <c r="AN138">
        <f>ROUND(IF($AK$138&lt;=0,0,MIN(MAX(0,$AK$138+$AL$138-$AM$138),MAX(0,$F$138-$J$138-$O$138-$T$138-$Y$138-$AD$138-$AI$138))),2)</f>
        <v>0</v>
      </c>
      <c r="AO138">
        <f>ROUND(MAX(0,$AK$138+$AL$138-$AM$138-$AN$138),2)</f>
        <v>0</v>
      </c>
      <c r="AP138">
        <f>$AT$137</f>
        <v>0</v>
      </c>
      <c r="AQ138">
        <f>ROUND(IF($AP$138&lt;=0,0,$AP$138*$AP$3/12),2)</f>
        <v>0</v>
      </c>
      <c r="AR138">
        <f>ROUND(IF($AP$138&lt;=0,0,MIN($AP$4,$AP$138+$AQ$138)),2)</f>
        <v>0</v>
      </c>
      <c r="AS138">
        <f>ROUND(IF($AP$138&lt;=0,0,MIN(MAX(0,$AP$138+$AQ$138-$AR$138),MAX(0,$F$138-$J$138-$O$138-$T$138-$Y$138-$AD$138-$AI$138-$AN$138))),2)</f>
        <v>0</v>
      </c>
      <c r="AT138">
        <f>ROUND(MAX(0,$AP$138+$AQ$138-$AR$138-$AS$138),2)</f>
        <v>0</v>
      </c>
      <c r="AU138">
        <f>$AY$137</f>
        <v>0</v>
      </c>
      <c r="AV138">
        <f>ROUND(IF($AU$138&lt;=0,0,$AU$138*$AU$3/12),2)</f>
        <v>0</v>
      </c>
      <c r="AW138">
        <f>ROUND(IF($AU$138&lt;=0,0,MIN($AU$4,$AU$138+$AV$138)),2)</f>
        <v>0</v>
      </c>
      <c r="AX138">
        <f>ROUND(IF($AU$138&lt;=0,0,MIN(MAX(0,$AU$138+$AV$138-$AW$138),MAX(0,$F$138-$J$138-$O$138-$T$138-$Y$138-$AD$138-$AI$138-$AN$138-$AS$138))),2)</f>
        <v>0</v>
      </c>
      <c r="AY138">
        <f>ROUND(MAX(0,$AU$138+$AV$138-$AW$138-$AX$138),2)</f>
        <v>0</v>
      </c>
      <c r="AZ138">
        <f>$BD$137</f>
        <v>0</v>
      </c>
      <c r="BA138">
        <f>ROUND(IF($AZ$138&lt;=0,0,$AZ$138*$AZ$3/12),2)</f>
        <v>0</v>
      </c>
      <c r="BB138">
        <f>ROUND(IF($AZ$138&lt;=0,0,MIN($AZ$4,$AZ$138+$BA$138)),2)</f>
        <v>0</v>
      </c>
      <c r="BC138">
        <f>ROUND(IF($AZ$138&lt;=0,0,MIN(MAX(0,$AZ$138+$BA$138-$BB$138),MAX(0,$F$138-$J$138-$O$138-$T$138-$Y$138-$AD$138-$AI$138-$AN$138-$AS$138-$AX$138))),2)</f>
        <v>0</v>
      </c>
      <c r="BD138">
        <f>ROUND(MAX(0,$AZ$138+$BA$138-$BB$138-$BC$138),2)</f>
        <v>0</v>
      </c>
    </row>
    <row r="139" spans="1:56">
      <c r="A139">
        <f>ROW()-7</f>
        <v>132</v>
      </c>
      <c r="B139">
        <f>EDATE(StartDate,A139-1)</f>
        <v>0</v>
      </c>
      <c r="C139">
        <f>ROUND(SUM($G$139,$L$139,$Q$139,$V$139,$AA$139,$AF$139,$AK$139,$AP$139,$AU$139,$AZ$139)-SUM($K$139,$P$139,$U$139,$Z$139,$AE$139,$AJ$139,$AO$139,$AT$139,$AY$139,$BD$139),2)</f>
        <v>0</v>
      </c>
      <c r="D139">
        <f>ROUND(SUM($H$139,$M$139,$R$139,$W$139,$AB$139,$AG$139,$AL$139,$AQ$139,$AV$139,$BA$139),2)</f>
        <v>0</v>
      </c>
      <c r="E139">
        <f>ROUND(SUM($K$139,$P$139,$U$139,$Z$139,$AE$139,$AJ$139,$AO$139,$AT$139,$AY$139,$BD$139),2)</f>
        <v>0</v>
      </c>
      <c r="F139">
        <f>ROUND(MAX(MonthlyBudget-SUM($I$139,$N$139,$S$139,$X$139,$AC$139,$AH$139,$AM$139,$AR$139,$AW$139,$BB$139),0),2)</f>
        <v>0</v>
      </c>
      <c r="G139">
        <f>$K$138</f>
        <v>0</v>
      </c>
      <c r="H139">
        <f>ROUND(IF($G$139&lt;=0,0,$G$139*$G$3/12),2)</f>
        <v>0</v>
      </c>
      <c r="I139">
        <f>ROUND(IF($G$139&lt;=0,0,MIN($G$4,$G$139+$H$139)),2)</f>
        <v>0</v>
      </c>
      <c r="J139">
        <f>ROUND(IF($G$139&lt;=0,0,MIN(MAX(0,$G$139+$H$139-$I$139),$F$139)),2)</f>
        <v>0</v>
      </c>
      <c r="K139">
        <f>ROUND(MAX(0,$G$139+$H$139-$I$139-$J$139),2)</f>
        <v>0</v>
      </c>
      <c r="L139">
        <f>$P$138</f>
        <v>0</v>
      </c>
      <c r="M139">
        <f>ROUND(IF($L$139&lt;=0,0,$L$139*$L$3/12),2)</f>
        <v>0</v>
      </c>
      <c r="N139">
        <f>ROUND(IF($L$139&lt;=0,0,MIN($L$4,$L$139+$M$139)),2)</f>
        <v>0</v>
      </c>
      <c r="O139">
        <f>ROUND(IF($L$139&lt;=0,0,MIN(MAX(0,$L$139+$M$139-$N$139),MAX(0,$F$139-$J$139))),2)</f>
        <v>0</v>
      </c>
      <c r="P139">
        <f>ROUND(MAX(0,$L$139+$M$139-$N$139-$O$139),2)</f>
        <v>0</v>
      </c>
      <c r="Q139">
        <f>$U$138</f>
        <v>0</v>
      </c>
      <c r="R139">
        <f>ROUND(IF($Q$139&lt;=0,0,$Q$139*$Q$3/12),2)</f>
        <v>0</v>
      </c>
      <c r="S139">
        <f>ROUND(IF($Q$139&lt;=0,0,MIN($Q$4,$Q$139+$R$139)),2)</f>
        <v>0</v>
      </c>
      <c r="T139">
        <f>ROUND(IF($Q$139&lt;=0,0,MIN(MAX(0,$Q$139+$R$139-$S$139),MAX(0,$F$139-$J$139-$O$139))),2)</f>
        <v>0</v>
      </c>
      <c r="U139">
        <f>ROUND(MAX(0,$Q$139+$R$139-$S$139-$T$139),2)</f>
        <v>0</v>
      </c>
      <c r="V139">
        <f>$Z$138</f>
        <v>0</v>
      </c>
      <c r="W139">
        <f>ROUND(IF($V$139&lt;=0,0,$V$139*$V$3/12),2)</f>
        <v>0</v>
      </c>
      <c r="X139">
        <f>ROUND(IF($V$139&lt;=0,0,MIN($V$4,$V$139+$W$139)),2)</f>
        <v>0</v>
      </c>
      <c r="Y139">
        <f>ROUND(IF($V$139&lt;=0,0,MIN(MAX(0,$V$139+$W$139-$X$139),MAX(0,$F$139-$J$139-$O$139-$T$139))),2)</f>
        <v>0</v>
      </c>
      <c r="Z139">
        <f>ROUND(MAX(0,$V$139+$W$139-$X$139-$Y$139),2)</f>
        <v>0</v>
      </c>
      <c r="AA139">
        <f>$AE$138</f>
        <v>0</v>
      </c>
      <c r="AB139">
        <f>ROUND(IF($AA$139&lt;=0,0,$AA$139*$AA$3/12),2)</f>
        <v>0</v>
      </c>
      <c r="AC139">
        <f>ROUND(IF($AA$139&lt;=0,0,MIN($AA$4,$AA$139+$AB$139)),2)</f>
        <v>0</v>
      </c>
      <c r="AD139">
        <f>ROUND(IF($AA$139&lt;=0,0,MIN(MAX(0,$AA$139+$AB$139-$AC$139),MAX(0,$F$139-$J$139-$O$139-$T$139-$Y$139))),2)</f>
        <v>0</v>
      </c>
      <c r="AE139">
        <f>ROUND(MAX(0,$AA$139+$AB$139-$AC$139-$AD$139),2)</f>
        <v>0</v>
      </c>
      <c r="AF139">
        <f>$AJ$138</f>
        <v>0</v>
      </c>
      <c r="AG139">
        <f>ROUND(IF($AF$139&lt;=0,0,$AF$139*$AF$3/12),2)</f>
        <v>0</v>
      </c>
      <c r="AH139">
        <f>ROUND(IF($AF$139&lt;=0,0,MIN($AF$4,$AF$139+$AG$139)),2)</f>
        <v>0</v>
      </c>
      <c r="AI139">
        <f>ROUND(IF($AF$139&lt;=0,0,MIN(MAX(0,$AF$139+$AG$139-$AH$139),MAX(0,$F$139-$J$139-$O$139-$T$139-$Y$139-$AD$139))),2)</f>
        <v>0</v>
      </c>
      <c r="AJ139">
        <f>ROUND(MAX(0,$AF$139+$AG$139-$AH$139-$AI$139),2)</f>
        <v>0</v>
      </c>
      <c r="AK139">
        <f>$AO$138</f>
        <v>0</v>
      </c>
      <c r="AL139">
        <f>ROUND(IF($AK$139&lt;=0,0,$AK$139*$AK$3/12),2)</f>
        <v>0</v>
      </c>
      <c r="AM139">
        <f>ROUND(IF($AK$139&lt;=0,0,MIN($AK$4,$AK$139+$AL$139)),2)</f>
        <v>0</v>
      </c>
      <c r="AN139">
        <f>ROUND(IF($AK$139&lt;=0,0,MIN(MAX(0,$AK$139+$AL$139-$AM$139),MAX(0,$F$139-$J$139-$O$139-$T$139-$Y$139-$AD$139-$AI$139))),2)</f>
        <v>0</v>
      </c>
      <c r="AO139">
        <f>ROUND(MAX(0,$AK$139+$AL$139-$AM$139-$AN$139),2)</f>
        <v>0</v>
      </c>
      <c r="AP139">
        <f>$AT$138</f>
        <v>0</v>
      </c>
      <c r="AQ139">
        <f>ROUND(IF($AP$139&lt;=0,0,$AP$139*$AP$3/12),2)</f>
        <v>0</v>
      </c>
      <c r="AR139">
        <f>ROUND(IF($AP$139&lt;=0,0,MIN($AP$4,$AP$139+$AQ$139)),2)</f>
        <v>0</v>
      </c>
      <c r="AS139">
        <f>ROUND(IF($AP$139&lt;=0,0,MIN(MAX(0,$AP$139+$AQ$139-$AR$139),MAX(0,$F$139-$J$139-$O$139-$T$139-$Y$139-$AD$139-$AI$139-$AN$139))),2)</f>
        <v>0</v>
      </c>
      <c r="AT139">
        <f>ROUND(MAX(0,$AP$139+$AQ$139-$AR$139-$AS$139),2)</f>
        <v>0</v>
      </c>
      <c r="AU139">
        <f>$AY$138</f>
        <v>0</v>
      </c>
      <c r="AV139">
        <f>ROUND(IF($AU$139&lt;=0,0,$AU$139*$AU$3/12),2)</f>
        <v>0</v>
      </c>
      <c r="AW139">
        <f>ROUND(IF($AU$139&lt;=0,0,MIN($AU$4,$AU$139+$AV$139)),2)</f>
        <v>0</v>
      </c>
      <c r="AX139">
        <f>ROUND(IF($AU$139&lt;=0,0,MIN(MAX(0,$AU$139+$AV$139-$AW$139),MAX(0,$F$139-$J$139-$O$139-$T$139-$Y$139-$AD$139-$AI$139-$AN$139-$AS$139))),2)</f>
        <v>0</v>
      </c>
      <c r="AY139">
        <f>ROUND(MAX(0,$AU$139+$AV$139-$AW$139-$AX$139),2)</f>
        <v>0</v>
      </c>
      <c r="AZ139">
        <f>$BD$138</f>
        <v>0</v>
      </c>
      <c r="BA139">
        <f>ROUND(IF($AZ$139&lt;=0,0,$AZ$139*$AZ$3/12),2)</f>
        <v>0</v>
      </c>
      <c r="BB139">
        <f>ROUND(IF($AZ$139&lt;=0,0,MIN($AZ$4,$AZ$139+$BA$139)),2)</f>
        <v>0</v>
      </c>
      <c r="BC139">
        <f>ROUND(IF($AZ$139&lt;=0,0,MIN(MAX(0,$AZ$139+$BA$139-$BB$139),MAX(0,$F$139-$J$139-$O$139-$T$139-$Y$139-$AD$139-$AI$139-$AN$139-$AS$139-$AX$139))),2)</f>
        <v>0</v>
      </c>
      <c r="BD139">
        <f>ROUND(MAX(0,$AZ$139+$BA$139-$BB$139-$BC$139),2)</f>
        <v>0</v>
      </c>
    </row>
    <row r="140" spans="1:56">
      <c r="A140">
        <f>ROW()-7</f>
        <v>133</v>
      </c>
      <c r="B140">
        <f>EDATE(StartDate,A140-1)</f>
        <v>0</v>
      </c>
      <c r="C140">
        <f>ROUND(SUM($G$140,$L$140,$Q$140,$V$140,$AA$140,$AF$140,$AK$140,$AP$140,$AU$140,$AZ$140)-SUM($K$140,$P$140,$U$140,$Z$140,$AE$140,$AJ$140,$AO$140,$AT$140,$AY$140,$BD$140),2)</f>
        <v>0</v>
      </c>
      <c r="D140">
        <f>ROUND(SUM($H$140,$M$140,$R$140,$W$140,$AB$140,$AG$140,$AL$140,$AQ$140,$AV$140,$BA$140),2)</f>
        <v>0</v>
      </c>
      <c r="E140">
        <f>ROUND(SUM($K$140,$P$140,$U$140,$Z$140,$AE$140,$AJ$140,$AO$140,$AT$140,$AY$140,$BD$140),2)</f>
        <v>0</v>
      </c>
      <c r="F140">
        <f>ROUND(MAX(MonthlyBudget-SUM($I$140,$N$140,$S$140,$X$140,$AC$140,$AH$140,$AM$140,$AR$140,$AW$140,$BB$140),0),2)</f>
        <v>0</v>
      </c>
      <c r="G140">
        <f>$K$139</f>
        <v>0</v>
      </c>
      <c r="H140">
        <f>ROUND(IF($G$140&lt;=0,0,$G$140*$G$3/12),2)</f>
        <v>0</v>
      </c>
      <c r="I140">
        <f>ROUND(IF($G$140&lt;=0,0,MIN($G$4,$G$140+$H$140)),2)</f>
        <v>0</v>
      </c>
      <c r="J140">
        <f>ROUND(IF($G$140&lt;=0,0,MIN(MAX(0,$G$140+$H$140-$I$140),$F$140)),2)</f>
        <v>0</v>
      </c>
      <c r="K140">
        <f>ROUND(MAX(0,$G$140+$H$140-$I$140-$J$140),2)</f>
        <v>0</v>
      </c>
      <c r="L140">
        <f>$P$139</f>
        <v>0</v>
      </c>
      <c r="M140">
        <f>ROUND(IF($L$140&lt;=0,0,$L$140*$L$3/12),2)</f>
        <v>0</v>
      </c>
      <c r="N140">
        <f>ROUND(IF($L$140&lt;=0,0,MIN($L$4,$L$140+$M$140)),2)</f>
        <v>0</v>
      </c>
      <c r="O140">
        <f>ROUND(IF($L$140&lt;=0,0,MIN(MAX(0,$L$140+$M$140-$N$140),MAX(0,$F$140-$J$140))),2)</f>
        <v>0</v>
      </c>
      <c r="P140">
        <f>ROUND(MAX(0,$L$140+$M$140-$N$140-$O$140),2)</f>
        <v>0</v>
      </c>
      <c r="Q140">
        <f>$U$139</f>
        <v>0</v>
      </c>
      <c r="R140">
        <f>ROUND(IF($Q$140&lt;=0,0,$Q$140*$Q$3/12),2)</f>
        <v>0</v>
      </c>
      <c r="S140">
        <f>ROUND(IF($Q$140&lt;=0,0,MIN($Q$4,$Q$140+$R$140)),2)</f>
        <v>0</v>
      </c>
      <c r="T140">
        <f>ROUND(IF($Q$140&lt;=0,0,MIN(MAX(0,$Q$140+$R$140-$S$140),MAX(0,$F$140-$J$140-$O$140))),2)</f>
        <v>0</v>
      </c>
      <c r="U140">
        <f>ROUND(MAX(0,$Q$140+$R$140-$S$140-$T$140),2)</f>
        <v>0</v>
      </c>
      <c r="V140">
        <f>$Z$139</f>
        <v>0</v>
      </c>
      <c r="W140">
        <f>ROUND(IF($V$140&lt;=0,0,$V$140*$V$3/12),2)</f>
        <v>0</v>
      </c>
      <c r="X140">
        <f>ROUND(IF($V$140&lt;=0,0,MIN($V$4,$V$140+$W$140)),2)</f>
        <v>0</v>
      </c>
      <c r="Y140">
        <f>ROUND(IF($V$140&lt;=0,0,MIN(MAX(0,$V$140+$W$140-$X$140),MAX(0,$F$140-$J$140-$O$140-$T$140))),2)</f>
        <v>0</v>
      </c>
      <c r="Z140">
        <f>ROUND(MAX(0,$V$140+$W$140-$X$140-$Y$140),2)</f>
        <v>0</v>
      </c>
      <c r="AA140">
        <f>$AE$139</f>
        <v>0</v>
      </c>
      <c r="AB140">
        <f>ROUND(IF($AA$140&lt;=0,0,$AA$140*$AA$3/12),2)</f>
        <v>0</v>
      </c>
      <c r="AC140">
        <f>ROUND(IF($AA$140&lt;=0,0,MIN($AA$4,$AA$140+$AB$140)),2)</f>
        <v>0</v>
      </c>
      <c r="AD140">
        <f>ROUND(IF($AA$140&lt;=0,0,MIN(MAX(0,$AA$140+$AB$140-$AC$140),MAX(0,$F$140-$J$140-$O$140-$T$140-$Y$140))),2)</f>
        <v>0</v>
      </c>
      <c r="AE140">
        <f>ROUND(MAX(0,$AA$140+$AB$140-$AC$140-$AD$140),2)</f>
        <v>0</v>
      </c>
      <c r="AF140">
        <f>$AJ$139</f>
        <v>0</v>
      </c>
      <c r="AG140">
        <f>ROUND(IF($AF$140&lt;=0,0,$AF$140*$AF$3/12),2)</f>
        <v>0</v>
      </c>
      <c r="AH140">
        <f>ROUND(IF($AF$140&lt;=0,0,MIN($AF$4,$AF$140+$AG$140)),2)</f>
        <v>0</v>
      </c>
      <c r="AI140">
        <f>ROUND(IF($AF$140&lt;=0,0,MIN(MAX(0,$AF$140+$AG$140-$AH$140),MAX(0,$F$140-$J$140-$O$140-$T$140-$Y$140-$AD$140))),2)</f>
        <v>0</v>
      </c>
      <c r="AJ140">
        <f>ROUND(MAX(0,$AF$140+$AG$140-$AH$140-$AI$140),2)</f>
        <v>0</v>
      </c>
      <c r="AK140">
        <f>$AO$139</f>
        <v>0</v>
      </c>
      <c r="AL140">
        <f>ROUND(IF($AK$140&lt;=0,0,$AK$140*$AK$3/12),2)</f>
        <v>0</v>
      </c>
      <c r="AM140">
        <f>ROUND(IF($AK$140&lt;=0,0,MIN($AK$4,$AK$140+$AL$140)),2)</f>
        <v>0</v>
      </c>
      <c r="AN140">
        <f>ROUND(IF($AK$140&lt;=0,0,MIN(MAX(0,$AK$140+$AL$140-$AM$140),MAX(0,$F$140-$J$140-$O$140-$T$140-$Y$140-$AD$140-$AI$140))),2)</f>
        <v>0</v>
      </c>
      <c r="AO140">
        <f>ROUND(MAX(0,$AK$140+$AL$140-$AM$140-$AN$140),2)</f>
        <v>0</v>
      </c>
      <c r="AP140">
        <f>$AT$139</f>
        <v>0</v>
      </c>
      <c r="AQ140">
        <f>ROUND(IF($AP$140&lt;=0,0,$AP$140*$AP$3/12),2)</f>
        <v>0</v>
      </c>
      <c r="AR140">
        <f>ROUND(IF($AP$140&lt;=0,0,MIN($AP$4,$AP$140+$AQ$140)),2)</f>
        <v>0</v>
      </c>
      <c r="AS140">
        <f>ROUND(IF($AP$140&lt;=0,0,MIN(MAX(0,$AP$140+$AQ$140-$AR$140),MAX(0,$F$140-$J$140-$O$140-$T$140-$Y$140-$AD$140-$AI$140-$AN$140))),2)</f>
        <v>0</v>
      </c>
      <c r="AT140">
        <f>ROUND(MAX(0,$AP$140+$AQ$140-$AR$140-$AS$140),2)</f>
        <v>0</v>
      </c>
      <c r="AU140">
        <f>$AY$139</f>
        <v>0</v>
      </c>
      <c r="AV140">
        <f>ROUND(IF($AU$140&lt;=0,0,$AU$140*$AU$3/12),2)</f>
        <v>0</v>
      </c>
      <c r="AW140">
        <f>ROUND(IF($AU$140&lt;=0,0,MIN($AU$4,$AU$140+$AV$140)),2)</f>
        <v>0</v>
      </c>
      <c r="AX140">
        <f>ROUND(IF($AU$140&lt;=0,0,MIN(MAX(0,$AU$140+$AV$140-$AW$140),MAX(0,$F$140-$J$140-$O$140-$T$140-$Y$140-$AD$140-$AI$140-$AN$140-$AS$140))),2)</f>
        <v>0</v>
      </c>
      <c r="AY140">
        <f>ROUND(MAX(0,$AU$140+$AV$140-$AW$140-$AX$140),2)</f>
        <v>0</v>
      </c>
      <c r="AZ140">
        <f>$BD$139</f>
        <v>0</v>
      </c>
      <c r="BA140">
        <f>ROUND(IF($AZ$140&lt;=0,0,$AZ$140*$AZ$3/12),2)</f>
        <v>0</v>
      </c>
      <c r="BB140">
        <f>ROUND(IF($AZ$140&lt;=0,0,MIN($AZ$4,$AZ$140+$BA$140)),2)</f>
        <v>0</v>
      </c>
      <c r="BC140">
        <f>ROUND(IF($AZ$140&lt;=0,0,MIN(MAX(0,$AZ$140+$BA$140-$BB$140),MAX(0,$F$140-$J$140-$O$140-$T$140-$Y$140-$AD$140-$AI$140-$AN$140-$AS$140-$AX$140))),2)</f>
        <v>0</v>
      </c>
      <c r="BD140">
        <f>ROUND(MAX(0,$AZ$140+$BA$140-$BB$140-$BC$140),2)</f>
        <v>0</v>
      </c>
    </row>
    <row r="141" spans="1:56">
      <c r="A141">
        <f>ROW()-7</f>
        <v>134</v>
      </c>
      <c r="B141">
        <f>EDATE(StartDate,A141-1)</f>
        <v>0</v>
      </c>
      <c r="C141">
        <f>ROUND(SUM($G$141,$L$141,$Q$141,$V$141,$AA$141,$AF$141,$AK$141,$AP$141,$AU$141,$AZ$141)-SUM($K$141,$P$141,$U$141,$Z$141,$AE$141,$AJ$141,$AO$141,$AT$141,$AY$141,$BD$141),2)</f>
        <v>0</v>
      </c>
      <c r="D141">
        <f>ROUND(SUM($H$141,$M$141,$R$141,$W$141,$AB$141,$AG$141,$AL$141,$AQ$141,$AV$141,$BA$141),2)</f>
        <v>0</v>
      </c>
      <c r="E141">
        <f>ROUND(SUM($K$141,$P$141,$U$141,$Z$141,$AE$141,$AJ$141,$AO$141,$AT$141,$AY$141,$BD$141),2)</f>
        <v>0</v>
      </c>
      <c r="F141">
        <f>ROUND(MAX(MonthlyBudget-SUM($I$141,$N$141,$S$141,$X$141,$AC$141,$AH$141,$AM$141,$AR$141,$AW$141,$BB$141),0),2)</f>
        <v>0</v>
      </c>
      <c r="G141">
        <f>$K$140</f>
        <v>0</v>
      </c>
      <c r="H141">
        <f>ROUND(IF($G$141&lt;=0,0,$G$141*$G$3/12),2)</f>
        <v>0</v>
      </c>
      <c r="I141">
        <f>ROUND(IF($G$141&lt;=0,0,MIN($G$4,$G$141+$H$141)),2)</f>
        <v>0</v>
      </c>
      <c r="J141">
        <f>ROUND(IF($G$141&lt;=0,0,MIN(MAX(0,$G$141+$H$141-$I$141),$F$141)),2)</f>
        <v>0</v>
      </c>
      <c r="K141">
        <f>ROUND(MAX(0,$G$141+$H$141-$I$141-$J$141),2)</f>
        <v>0</v>
      </c>
      <c r="L141">
        <f>$P$140</f>
        <v>0</v>
      </c>
      <c r="M141">
        <f>ROUND(IF($L$141&lt;=0,0,$L$141*$L$3/12),2)</f>
        <v>0</v>
      </c>
      <c r="N141">
        <f>ROUND(IF($L$141&lt;=0,0,MIN($L$4,$L$141+$M$141)),2)</f>
        <v>0</v>
      </c>
      <c r="O141">
        <f>ROUND(IF($L$141&lt;=0,0,MIN(MAX(0,$L$141+$M$141-$N$141),MAX(0,$F$141-$J$141))),2)</f>
        <v>0</v>
      </c>
      <c r="P141">
        <f>ROUND(MAX(0,$L$141+$M$141-$N$141-$O$141),2)</f>
        <v>0</v>
      </c>
      <c r="Q141">
        <f>$U$140</f>
        <v>0</v>
      </c>
      <c r="R141">
        <f>ROUND(IF($Q$141&lt;=0,0,$Q$141*$Q$3/12),2)</f>
        <v>0</v>
      </c>
      <c r="S141">
        <f>ROUND(IF($Q$141&lt;=0,0,MIN($Q$4,$Q$141+$R$141)),2)</f>
        <v>0</v>
      </c>
      <c r="T141">
        <f>ROUND(IF($Q$141&lt;=0,0,MIN(MAX(0,$Q$141+$R$141-$S$141),MAX(0,$F$141-$J$141-$O$141))),2)</f>
        <v>0</v>
      </c>
      <c r="U141">
        <f>ROUND(MAX(0,$Q$141+$R$141-$S$141-$T$141),2)</f>
        <v>0</v>
      </c>
      <c r="V141">
        <f>$Z$140</f>
        <v>0</v>
      </c>
      <c r="W141">
        <f>ROUND(IF($V$141&lt;=0,0,$V$141*$V$3/12),2)</f>
        <v>0</v>
      </c>
      <c r="X141">
        <f>ROUND(IF($V$141&lt;=0,0,MIN($V$4,$V$141+$W$141)),2)</f>
        <v>0</v>
      </c>
      <c r="Y141">
        <f>ROUND(IF($V$141&lt;=0,0,MIN(MAX(0,$V$141+$W$141-$X$141),MAX(0,$F$141-$J$141-$O$141-$T$141))),2)</f>
        <v>0</v>
      </c>
      <c r="Z141">
        <f>ROUND(MAX(0,$V$141+$W$141-$X$141-$Y$141),2)</f>
        <v>0</v>
      </c>
      <c r="AA141">
        <f>$AE$140</f>
        <v>0</v>
      </c>
      <c r="AB141">
        <f>ROUND(IF($AA$141&lt;=0,0,$AA$141*$AA$3/12),2)</f>
        <v>0</v>
      </c>
      <c r="AC141">
        <f>ROUND(IF($AA$141&lt;=0,0,MIN($AA$4,$AA$141+$AB$141)),2)</f>
        <v>0</v>
      </c>
      <c r="AD141">
        <f>ROUND(IF($AA$141&lt;=0,0,MIN(MAX(0,$AA$141+$AB$141-$AC$141),MAX(0,$F$141-$J$141-$O$141-$T$141-$Y$141))),2)</f>
        <v>0</v>
      </c>
      <c r="AE141">
        <f>ROUND(MAX(0,$AA$141+$AB$141-$AC$141-$AD$141),2)</f>
        <v>0</v>
      </c>
      <c r="AF141">
        <f>$AJ$140</f>
        <v>0</v>
      </c>
      <c r="AG141">
        <f>ROUND(IF($AF$141&lt;=0,0,$AF$141*$AF$3/12),2)</f>
        <v>0</v>
      </c>
      <c r="AH141">
        <f>ROUND(IF($AF$141&lt;=0,0,MIN($AF$4,$AF$141+$AG$141)),2)</f>
        <v>0</v>
      </c>
      <c r="AI141">
        <f>ROUND(IF($AF$141&lt;=0,0,MIN(MAX(0,$AF$141+$AG$141-$AH$141),MAX(0,$F$141-$J$141-$O$141-$T$141-$Y$141-$AD$141))),2)</f>
        <v>0</v>
      </c>
      <c r="AJ141">
        <f>ROUND(MAX(0,$AF$141+$AG$141-$AH$141-$AI$141),2)</f>
        <v>0</v>
      </c>
      <c r="AK141">
        <f>$AO$140</f>
        <v>0</v>
      </c>
      <c r="AL141">
        <f>ROUND(IF($AK$141&lt;=0,0,$AK$141*$AK$3/12),2)</f>
        <v>0</v>
      </c>
      <c r="AM141">
        <f>ROUND(IF($AK$141&lt;=0,0,MIN($AK$4,$AK$141+$AL$141)),2)</f>
        <v>0</v>
      </c>
      <c r="AN141">
        <f>ROUND(IF($AK$141&lt;=0,0,MIN(MAX(0,$AK$141+$AL$141-$AM$141),MAX(0,$F$141-$J$141-$O$141-$T$141-$Y$141-$AD$141-$AI$141))),2)</f>
        <v>0</v>
      </c>
      <c r="AO141">
        <f>ROUND(MAX(0,$AK$141+$AL$141-$AM$141-$AN$141),2)</f>
        <v>0</v>
      </c>
      <c r="AP141">
        <f>$AT$140</f>
        <v>0</v>
      </c>
      <c r="AQ141">
        <f>ROUND(IF($AP$141&lt;=0,0,$AP$141*$AP$3/12),2)</f>
        <v>0</v>
      </c>
      <c r="AR141">
        <f>ROUND(IF($AP$141&lt;=0,0,MIN($AP$4,$AP$141+$AQ$141)),2)</f>
        <v>0</v>
      </c>
      <c r="AS141">
        <f>ROUND(IF($AP$141&lt;=0,0,MIN(MAX(0,$AP$141+$AQ$141-$AR$141),MAX(0,$F$141-$J$141-$O$141-$T$141-$Y$141-$AD$141-$AI$141-$AN$141))),2)</f>
        <v>0</v>
      </c>
      <c r="AT141">
        <f>ROUND(MAX(0,$AP$141+$AQ$141-$AR$141-$AS$141),2)</f>
        <v>0</v>
      </c>
      <c r="AU141">
        <f>$AY$140</f>
        <v>0</v>
      </c>
      <c r="AV141">
        <f>ROUND(IF($AU$141&lt;=0,0,$AU$141*$AU$3/12),2)</f>
        <v>0</v>
      </c>
      <c r="AW141">
        <f>ROUND(IF($AU$141&lt;=0,0,MIN($AU$4,$AU$141+$AV$141)),2)</f>
        <v>0</v>
      </c>
      <c r="AX141">
        <f>ROUND(IF($AU$141&lt;=0,0,MIN(MAX(0,$AU$141+$AV$141-$AW$141),MAX(0,$F$141-$J$141-$O$141-$T$141-$Y$141-$AD$141-$AI$141-$AN$141-$AS$141))),2)</f>
        <v>0</v>
      </c>
      <c r="AY141">
        <f>ROUND(MAX(0,$AU$141+$AV$141-$AW$141-$AX$141),2)</f>
        <v>0</v>
      </c>
      <c r="AZ141">
        <f>$BD$140</f>
        <v>0</v>
      </c>
      <c r="BA141">
        <f>ROUND(IF($AZ$141&lt;=0,0,$AZ$141*$AZ$3/12),2)</f>
        <v>0</v>
      </c>
      <c r="BB141">
        <f>ROUND(IF($AZ$141&lt;=0,0,MIN($AZ$4,$AZ$141+$BA$141)),2)</f>
        <v>0</v>
      </c>
      <c r="BC141">
        <f>ROUND(IF($AZ$141&lt;=0,0,MIN(MAX(0,$AZ$141+$BA$141-$BB$141),MAX(0,$F$141-$J$141-$O$141-$T$141-$Y$141-$AD$141-$AI$141-$AN$141-$AS$141-$AX$141))),2)</f>
        <v>0</v>
      </c>
      <c r="BD141">
        <f>ROUND(MAX(0,$AZ$141+$BA$141-$BB$141-$BC$141),2)</f>
        <v>0</v>
      </c>
    </row>
    <row r="142" spans="1:56">
      <c r="A142">
        <f>ROW()-7</f>
        <v>135</v>
      </c>
      <c r="B142">
        <f>EDATE(StartDate,A142-1)</f>
        <v>0</v>
      </c>
      <c r="C142">
        <f>ROUND(SUM($G$142,$L$142,$Q$142,$V$142,$AA$142,$AF$142,$AK$142,$AP$142,$AU$142,$AZ$142)-SUM($K$142,$P$142,$U$142,$Z$142,$AE$142,$AJ$142,$AO$142,$AT$142,$AY$142,$BD$142),2)</f>
        <v>0</v>
      </c>
      <c r="D142">
        <f>ROUND(SUM($H$142,$M$142,$R$142,$W$142,$AB$142,$AG$142,$AL$142,$AQ$142,$AV$142,$BA$142),2)</f>
        <v>0</v>
      </c>
      <c r="E142">
        <f>ROUND(SUM($K$142,$P$142,$U$142,$Z$142,$AE$142,$AJ$142,$AO$142,$AT$142,$AY$142,$BD$142),2)</f>
        <v>0</v>
      </c>
      <c r="F142">
        <f>ROUND(MAX(MonthlyBudget-SUM($I$142,$N$142,$S$142,$X$142,$AC$142,$AH$142,$AM$142,$AR$142,$AW$142,$BB$142),0),2)</f>
        <v>0</v>
      </c>
      <c r="G142">
        <f>$K$141</f>
        <v>0</v>
      </c>
      <c r="H142">
        <f>ROUND(IF($G$142&lt;=0,0,$G$142*$G$3/12),2)</f>
        <v>0</v>
      </c>
      <c r="I142">
        <f>ROUND(IF($G$142&lt;=0,0,MIN($G$4,$G$142+$H$142)),2)</f>
        <v>0</v>
      </c>
      <c r="J142">
        <f>ROUND(IF($G$142&lt;=0,0,MIN(MAX(0,$G$142+$H$142-$I$142),$F$142)),2)</f>
        <v>0</v>
      </c>
      <c r="K142">
        <f>ROUND(MAX(0,$G$142+$H$142-$I$142-$J$142),2)</f>
        <v>0</v>
      </c>
      <c r="L142">
        <f>$P$141</f>
        <v>0</v>
      </c>
      <c r="M142">
        <f>ROUND(IF($L$142&lt;=0,0,$L$142*$L$3/12),2)</f>
        <v>0</v>
      </c>
      <c r="N142">
        <f>ROUND(IF($L$142&lt;=0,0,MIN($L$4,$L$142+$M$142)),2)</f>
        <v>0</v>
      </c>
      <c r="O142">
        <f>ROUND(IF($L$142&lt;=0,0,MIN(MAX(0,$L$142+$M$142-$N$142),MAX(0,$F$142-$J$142))),2)</f>
        <v>0</v>
      </c>
      <c r="P142">
        <f>ROUND(MAX(0,$L$142+$M$142-$N$142-$O$142),2)</f>
        <v>0</v>
      </c>
      <c r="Q142">
        <f>$U$141</f>
        <v>0</v>
      </c>
      <c r="R142">
        <f>ROUND(IF($Q$142&lt;=0,0,$Q$142*$Q$3/12),2)</f>
        <v>0</v>
      </c>
      <c r="S142">
        <f>ROUND(IF($Q$142&lt;=0,0,MIN($Q$4,$Q$142+$R$142)),2)</f>
        <v>0</v>
      </c>
      <c r="T142">
        <f>ROUND(IF($Q$142&lt;=0,0,MIN(MAX(0,$Q$142+$R$142-$S$142),MAX(0,$F$142-$J$142-$O$142))),2)</f>
        <v>0</v>
      </c>
      <c r="U142">
        <f>ROUND(MAX(0,$Q$142+$R$142-$S$142-$T$142),2)</f>
        <v>0</v>
      </c>
      <c r="V142">
        <f>$Z$141</f>
        <v>0</v>
      </c>
      <c r="W142">
        <f>ROUND(IF($V$142&lt;=0,0,$V$142*$V$3/12),2)</f>
        <v>0</v>
      </c>
      <c r="X142">
        <f>ROUND(IF($V$142&lt;=0,0,MIN($V$4,$V$142+$W$142)),2)</f>
        <v>0</v>
      </c>
      <c r="Y142">
        <f>ROUND(IF($V$142&lt;=0,0,MIN(MAX(0,$V$142+$W$142-$X$142),MAX(0,$F$142-$J$142-$O$142-$T$142))),2)</f>
        <v>0</v>
      </c>
      <c r="Z142">
        <f>ROUND(MAX(0,$V$142+$W$142-$X$142-$Y$142),2)</f>
        <v>0</v>
      </c>
      <c r="AA142">
        <f>$AE$141</f>
        <v>0</v>
      </c>
      <c r="AB142">
        <f>ROUND(IF($AA$142&lt;=0,0,$AA$142*$AA$3/12),2)</f>
        <v>0</v>
      </c>
      <c r="AC142">
        <f>ROUND(IF($AA$142&lt;=0,0,MIN($AA$4,$AA$142+$AB$142)),2)</f>
        <v>0</v>
      </c>
      <c r="AD142">
        <f>ROUND(IF($AA$142&lt;=0,0,MIN(MAX(0,$AA$142+$AB$142-$AC$142),MAX(0,$F$142-$J$142-$O$142-$T$142-$Y$142))),2)</f>
        <v>0</v>
      </c>
      <c r="AE142">
        <f>ROUND(MAX(0,$AA$142+$AB$142-$AC$142-$AD$142),2)</f>
        <v>0</v>
      </c>
      <c r="AF142">
        <f>$AJ$141</f>
        <v>0</v>
      </c>
      <c r="AG142">
        <f>ROUND(IF($AF$142&lt;=0,0,$AF$142*$AF$3/12),2)</f>
        <v>0</v>
      </c>
      <c r="AH142">
        <f>ROUND(IF($AF$142&lt;=0,0,MIN($AF$4,$AF$142+$AG$142)),2)</f>
        <v>0</v>
      </c>
      <c r="AI142">
        <f>ROUND(IF($AF$142&lt;=0,0,MIN(MAX(0,$AF$142+$AG$142-$AH$142),MAX(0,$F$142-$J$142-$O$142-$T$142-$Y$142-$AD$142))),2)</f>
        <v>0</v>
      </c>
      <c r="AJ142">
        <f>ROUND(MAX(0,$AF$142+$AG$142-$AH$142-$AI$142),2)</f>
        <v>0</v>
      </c>
      <c r="AK142">
        <f>$AO$141</f>
        <v>0</v>
      </c>
      <c r="AL142">
        <f>ROUND(IF($AK$142&lt;=0,0,$AK$142*$AK$3/12),2)</f>
        <v>0</v>
      </c>
      <c r="AM142">
        <f>ROUND(IF($AK$142&lt;=0,0,MIN($AK$4,$AK$142+$AL$142)),2)</f>
        <v>0</v>
      </c>
      <c r="AN142">
        <f>ROUND(IF($AK$142&lt;=0,0,MIN(MAX(0,$AK$142+$AL$142-$AM$142),MAX(0,$F$142-$J$142-$O$142-$T$142-$Y$142-$AD$142-$AI$142))),2)</f>
        <v>0</v>
      </c>
      <c r="AO142">
        <f>ROUND(MAX(0,$AK$142+$AL$142-$AM$142-$AN$142),2)</f>
        <v>0</v>
      </c>
      <c r="AP142">
        <f>$AT$141</f>
        <v>0</v>
      </c>
      <c r="AQ142">
        <f>ROUND(IF($AP$142&lt;=0,0,$AP$142*$AP$3/12),2)</f>
        <v>0</v>
      </c>
      <c r="AR142">
        <f>ROUND(IF($AP$142&lt;=0,0,MIN($AP$4,$AP$142+$AQ$142)),2)</f>
        <v>0</v>
      </c>
      <c r="AS142">
        <f>ROUND(IF($AP$142&lt;=0,0,MIN(MAX(0,$AP$142+$AQ$142-$AR$142),MAX(0,$F$142-$J$142-$O$142-$T$142-$Y$142-$AD$142-$AI$142-$AN$142))),2)</f>
        <v>0</v>
      </c>
      <c r="AT142">
        <f>ROUND(MAX(0,$AP$142+$AQ$142-$AR$142-$AS$142),2)</f>
        <v>0</v>
      </c>
      <c r="AU142">
        <f>$AY$141</f>
        <v>0</v>
      </c>
      <c r="AV142">
        <f>ROUND(IF($AU$142&lt;=0,0,$AU$142*$AU$3/12),2)</f>
        <v>0</v>
      </c>
      <c r="AW142">
        <f>ROUND(IF($AU$142&lt;=0,0,MIN($AU$4,$AU$142+$AV$142)),2)</f>
        <v>0</v>
      </c>
      <c r="AX142">
        <f>ROUND(IF($AU$142&lt;=0,0,MIN(MAX(0,$AU$142+$AV$142-$AW$142),MAX(0,$F$142-$J$142-$O$142-$T$142-$Y$142-$AD$142-$AI$142-$AN$142-$AS$142))),2)</f>
        <v>0</v>
      </c>
      <c r="AY142">
        <f>ROUND(MAX(0,$AU$142+$AV$142-$AW$142-$AX$142),2)</f>
        <v>0</v>
      </c>
      <c r="AZ142">
        <f>$BD$141</f>
        <v>0</v>
      </c>
      <c r="BA142">
        <f>ROUND(IF($AZ$142&lt;=0,0,$AZ$142*$AZ$3/12),2)</f>
        <v>0</v>
      </c>
      <c r="BB142">
        <f>ROUND(IF($AZ$142&lt;=0,0,MIN($AZ$4,$AZ$142+$BA$142)),2)</f>
        <v>0</v>
      </c>
      <c r="BC142">
        <f>ROUND(IF($AZ$142&lt;=0,0,MIN(MAX(0,$AZ$142+$BA$142-$BB$142),MAX(0,$F$142-$J$142-$O$142-$T$142-$Y$142-$AD$142-$AI$142-$AN$142-$AS$142-$AX$142))),2)</f>
        <v>0</v>
      </c>
      <c r="BD142">
        <f>ROUND(MAX(0,$AZ$142+$BA$142-$BB$142-$BC$142),2)</f>
        <v>0</v>
      </c>
    </row>
    <row r="143" spans="1:56">
      <c r="A143">
        <f>ROW()-7</f>
        <v>136</v>
      </c>
      <c r="B143">
        <f>EDATE(StartDate,A143-1)</f>
        <v>0</v>
      </c>
      <c r="C143">
        <f>ROUND(SUM($G$143,$L$143,$Q$143,$V$143,$AA$143,$AF$143,$AK$143,$AP$143,$AU$143,$AZ$143)-SUM($K$143,$P$143,$U$143,$Z$143,$AE$143,$AJ$143,$AO$143,$AT$143,$AY$143,$BD$143),2)</f>
        <v>0</v>
      </c>
      <c r="D143">
        <f>ROUND(SUM($H$143,$M$143,$R$143,$W$143,$AB$143,$AG$143,$AL$143,$AQ$143,$AV$143,$BA$143),2)</f>
        <v>0</v>
      </c>
      <c r="E143">
        <f>ROUND(SUM($K$143,$P$143,$U$143,$Z$143,$AE$143,$AJ$143,$AO$143,$AT$143,$AY$143,$BD$143),2)</f>
        <v>0</v>
      </c>
      <c r="F143">
        <f>ROUND(MAX(MonthlyBudget-SUM($I$143,$N$143,$S$143,$X$143,$AC$143,$AH$143,$AM$143,$AR$143,$AW$143,$BB$143),0),2)</f>
        <v>0</v>
      </c>
      <c r="G143">
        <f>$K$142</f>
        <v>0</v>
      </c>
      <c r="H143">
        <f>ROUND(IF($G$143&lt;=0,0,$G$143*$G$3/12),2)</f>
        <v>0</v>
      </c>
      <c r="I143">
        <f>ROUND(IF($G$143&lt;=0,0,MIN($G$4,$G$143+$H$143)),2)</f>
        <v>0</v>
      </c>
      <c r="J143">
        <f>ROUND(IF($G$143&lt;=0,0,MIN(MAX(0,$G$143+$H$143-$I$143),$F$143)),2)</f>
        <v>0</v>
      </c>
      <c r="K143">
        <f>ROUND(MAX(0,$G$143+$H$143-$I$143-$J$143),2)</f>
        <v>0</v>
      </c>
      <c r="L143">
        <f>$P$142</f>
        <v>0</v>
      </c>
      <c r="M143">
        <f>ROUND(IF($L$143&lt;=0,0,$L$143*$L$3/12),2)</f>
        <v>0</v>
      </c>
      <c r="N143">
        <f>ROUND(IF($L$143&lt;=0,0,MIN($L$4,$L$143+$M$143)),2)</f>
        <v>0</v>
      </c>
      <c r="O143">
        <f>ROUND(IF($L$143&lt;=0,0,MIN(MAX(0,$L$143+$M$143-$N$143),MAX(0,$F$143-$J$143))),2)</f>
        <v>0</v>
      </c>
      <c r="P143">
        <f>ROUND(MAX(0,$L$143+$M$143-$N$143-$O$143),2)</f>
        <v>0</v>
      </c>
      <c r="Q143">
        <f>$U$142</f>
        <v>0</v>
      </c>
      <c r="R143">
        <f>ROUND(IF($Q$143&lt;=0,0,$Q$143*$Q$3/12),2)</f>
        <v>0</v>
      </c>
      <c r="S143">
        <f>ROUND(IF($Q$143&lt;=0,0,MIN($Q$4,$Q$143+$R$143)),2)</f>
        <v>0</v>
      </c>
      <c r="T143">
        <f>ROUND(IF($Q$143&lt;=0,0,MIN(MAX(0,$Q$143+$R$143-$S$143),MAX(0,$F$143-$J$143-$O$143))),2)</f>
        <v>0</v>
      </c>
      <c r="U143">
        <f>ROUND(MAX(0,$Q$143+$R$143-$S$143-$T$143),2)</f>
        <v>0</v>
      </c>
      <c r="V143">
        <f>$Z$142</f>
        <v>0</v>
      </c>
      <c r="W143">
        <f>ROUND(IF($V$143&lt;=0,0,$V$143*$V$3/12),2)</f>
        <v>0</v>
      </c>
      <c r="X143">
        <f>ROUND(IF($V$143&lt;=0,0,MIN($V$4,$V$143+$W$143)),2)</f>
        <v>0</v>
      </c>
      <c r="Y143">
        <f>ROUND(IF($V$143&lt;=0,0,MIN(MAX(0,$V$143+$W$143-$X$143),MAX(0,$F$143-$J$143-$O$143-$T$143))),2)</f>
        <v>0</v>
      </c>
      <c r="Z143">
        <f>ROUND(MAX(0,$V$143+$W$143-$X$143-$Y$143),2)</f>
        <v>0</v>
      </c>
      <c r="AA143">
        <f>$AE$142</f>
        <v>0</v>
      </c>
      <c r="AB143">
        <f>ROUND(IF($AA$143&lt;=0,0,$AA$143*$AA$3/12),2)</f>
        <v>0</v>
      </c>
      <c r="AC143">
        <f>ROUND(IF($AA$143&lt;=0,0,MIN($AA$4,$AA$143+$AB$143)),2)</f>
        <v>0</v>
      </c>
      <c r="AD143">
        <f>ROUND(IF($AA$143&lt;=0,0,MIN(MAX(0,$AA$143+$AB$143-$AC$143),MAX(0,$F$143-$J$143-$O$143-$T$143-$Y$143))),2)</f>
        <v>0</v>
      </c>
      <c r="AE143">
        <f>ROUND(MAX(0,$AA$143+$AB$143-$AC$143-$AD$143),2)</f>
        <v>0</v>
      </c>
      <c r="AF143">
        <f>$AJ$142</f>
        <v>0</v>
      </c>
      <c r="AG143">
        <f>ROUND(IF($AF$143&lt;=0,0,$AF$143*$AF$3/12),2)</f>
        <v>0</v>
      </c>
      <c r="AH143">
        <f>ROUND(IF($AF$143&lt;=0,0,MIN($AF$4,$AF$143+$AG$143)),2)</f>
        <v>0</v>
      </c>
      <c r="AI143">
        <f>ROUND(IF($AF$143&lt;=0,0,MIN(MAX(0,$AF$143+$AG$143-$AH$143),MAX(0,$F$143-$J$143-$O$143-$T$143-$Y$143-$AD$143))),2)</f>
        <v>0</v>
      </c>
      <c r="AJ143">
        <f>ROUND(MAX(0,$AF$143+$AG$143-$AH$143-$AI$143),2)</f>
        <v>0</v>
      </c>
      <c r="AK143">
        <f>$AO$142</f>
        <v>0</v>
      </c>
      <c r="AL143">
        <f>ROUND(IF($AK$143&lt;=0,0,$AK$143*$AK$3/12),2)</f>
        <v>0</v>
      </c>
      <c r="AM143">
        <f>ROUND(IF($AK$143&lt;=0,0,MIN($AK$4,$AK$143+$AL$143)),2)</f>
        <v>0</v>
      </c>
      <c r="AN143">
        <f>ROUND(IF($AK$143&lt;=0,0,MIN(MAX(0,$AK$143+$AL$143-$AM$143),MAX(0,$F$143-$J$143-$O$143-$T$143-$Y$143-$AD$143-$AI$143))),2)</f>
        <v>0</v>
      </c>
      <c r="AO143">
        <f>ROUND(MAX(0,$AK$143+$AL$143-$AM$143-$AN$143),2)</f>
        <v>0</v>
      </c>
      <c r="AP143">
        <f>$AT$142</f>
        <v>0</v>
      </c>
      <c r="AQ143">
        <f>ROUND(IF($AP$143&lt;=0,0,$AP$143*$AP$3/12),2)</f>
        <v>0</v>
      </c>
      <c r="AR143">
        <f>ROUND(IF($AP$143&lt;=0,0,MIN($AP$4,$AP$143+$AQ$143)),2)</f>
        <v>0</v>
      </c>
      <c r="AS143">
        <f>ROUND(IF($AP$143&lt;=0,0,MIN(MAX(0,$AP$143+$AQ$143-$AR$143),MAX(0,$F$143-$J$143-$O$143-$T$143-$Y$143-$AD$143-$AI$143-$AN$143))),2)</f>
        <v>0</v>
      </c>
      <c r="AT143">
        <f>ROUND(MAX(0,$AP$143+$AQ$143-$AR$143-$AS$143),2)</f>
        <v>0</v>
      </c>
      <c r="AU143">
        <f>$AY$142</f>
        <v>0</v>
      </c>
      <c r="AV143">
        <f>ROUND(IF($AU$143&lt;=0,0,$AU$143*$AU$3/12),2)</f>
        <v>0</v>
      </c>
      <c r="AW143">
        <f>ROUND(IF($AU$143&lt;=0,0,MIN($AU$4,$AU$143+$AV$143)),2)</f>
        <v>0</v>
      </c>
      <c r="AX143">
        <f>ROUND(IF($AU$143&lt;=0,0,MIN(MAX(0,$AU$143+$AV$143-$AW$143),MAX(0,$F$143-$J$143-$O$143-$T$143-$Y$143-$AD$143-$AI$143-$AN$143-$AS$143))),2)</f>
        <v>0</v>
      </c>
      <c r="AY143">
        <f>ROUND(MAX(0,$AU$143+$AV$143-$AW$143-$AX$143),2)</f>
        <v>0</v>
      </c>
      <c r="AZ143">
        <f>$BD$142</f>
        <v>0</v>
      </c>
      <c r="BA143">
        <f>ROUND(IF($AZ$143&lt;=0,0,$AZ$143*$AZ$3/12),2)</f>
        <v>0</v>
      </c>
      <c r="BB143">
        <f>ROUND(IF($AZ$143&lt;=0,0,MIN($AZ$4,$AZ$143+$BA$143)),2)</f>
        <v>0</v>
      </c>
      <c r="BC143">
        <f>ROUND(IF($AZ$143&lt;=0,0,MIN(MAX(0,$AZ$143+$BA$143-$BB$143),MAX(0,$F$143-$J$143-$O$143-$T$143-$Y$143-$AD$143-$AI$143-$AN$143-$AS$143-$AX$143))),2)</f>
        <v>0</v>
      </c>
      <c r="BD143">
        <f>ROUND(MAX(0,$AZ$143+$BA$143-$BB$143-$BC$143),2)</f>
        <v>0</v>
      </c>
    </row>
    <row r="144" spans="1:56">
      <c r="A144">
        <f>ROW()-7</f>
        <v>137</v>
      </c>
      <c r="B144">
        <f>EDATE(StartDate,A144-1)</f>
        <v>0</v>
      </c>
      <c r="C144">
        <f>ROUND(SUM($G$144,$L$144,$Q$144,$V$144,$AA$144,$AF$144,$AK$144,$AP$144,$AU$144,$AZ$144)-SUM($K$144,$P$144,$U$144,$Z$144,$AE$144,$AJ$144,$AO$144,$AT$144,$AY$144,$BD$144),2)</f>
        <v>0</v>
      </c>
      <c r="D144">
        <f>ROUND(SUM($H$144,$M$144,$R$144,$W$144,$AB$144,$AG$144,$AL$144,$AQ$144,$AV$144,$BA$144),2)</f>
        <v>0</v>
      </c>
      <c r="E144">
        <f>ROUND(SUM($K$144,$P$144,$U$144,$Z$144,$AE$144,$AJ$144,$AO$144,$AT$144,$AY$144,$BD$144),2)</f>
        <v>0</v>
      </c>
      <c r="F144">
        <f>ROUND(MAX(MonthlyBudget-SUM($I$144,$N$144,$S$144,$X$144,$AC$144,$AH$144,$AM$144,$AR$144,$AW$144,$BB$144),0),2)</f>
        <v>0</v>
      </c>
      <c r="G144">
        <f>$K$143</f>
        <v>0</v>
      </c>
      <c r="H144">
        <f>ROUND(IF($G$144&lt;=0,0,$G$144*$G$3/12),2)</f>
        <v>0</v>
      </c>
      <c r="I144">
        <f>ROUND(IF($G$144&lt;=0,0,MIN($G$4,$G$144+$H$144)),2)</f>
        <v>0</v>
      </c>
      <c r="J144">
        <f>ROUND(IF($G$144&lt;=0,0,MIN(MAX(0,$G$144+$H$144-$I$144),$F$144)),2)</f>
        <v>0</v>
      </c>
      <c r="K144">
        <f>ROUND(MAX(0,$G$144+$H$144-$I$144-$J$144),2)</f>
        <v>0</v>
      </c>
      <c r="L144">
        <f>$P$143</f>
        <v>0</v>
      </c>
      <c r="M144">
        <f>ROUND(IF($L$144&lt;=0,0,$L$144*$L$3/12),2)</f>
        <v>0</v>
      </c>
      <c r="N144">
        <f>ROUND(IF($L$144&lt;=0,0,MIN($L$4,$L$144+$M$144)),2)</f>
        <v>0</v>
      </c>
      <c r="O144">
        <f>ROUND(IF($L$144&lt;=0,0,MIN(MAX(0,$L$144+$M$144-$N$144),MAX(0,$F$144-$J$144))),2)</f>
        <v>0</v>
      </c>
      <c r="P144">
        <f>ROUND(MAX(0,$L$144+$M$144-$N$144-$O$144),2)</f>
        <v>0</v>
      </c>
      <c r="Q144">
        <f>$U$143</f>
        <v>0</v>
      </c>
      <c r="R144">
        <f>ROUND(IF($Q$144&lt;=0,0,$Q$144*$Q$3/12),2)</f>
        <v>0</v>
      </c>
      <c r="S144">
        <f>ROUND(IF($Q$144&lt;=0,0,MIN($Q$4,$Q$144+$R$144)),2)</f>
        <v>0</v>
      </c>
      <c r="T144">
        <f>ROUND(IF($Q$144&lt;=0,0,MIN(MAX(0,$Q$144+$R$144-$S$144),MAX(0,$F$144-$J$144-$O$144))),2)</f>
        <v>0</v>
      </c>
      <c r="U144">
        <f>ROUND(MAX(0,$Q$144+$R$144-$S$144-$T$144),2)</f>
        <v>0</v>
      </c>
      <c r="V144">
        <f>$Z$143</f>
        <v>0</v>
      </c>
      <c r="W144">
        <f>ROUND(IF($V$144&lt;=0,0,$V$144*$V$3/12),2)</f>
        <v>0</v>
      </c>
      <c r="X144">
        <f>ROUND(IF($V$144&lt;=0,0,MIN($V$4,$V$144+$W$144)),2)</f>
        <v>0</v>
      </c>
      <c r="Y144">
        <f>ROUND(IF($V$144&lt;=0,0,MIN(MAX(0,$V$144+$W$144-$X$144),MAX(0,$F$144-$J$144-$O$144-$T$144))),2)</f>
        <v>0</v>
      </c>
      <c r="Z144">
        <f>ROUND(MAX(0,$V$144+$W$144-$X$144-$Y$144),2)</f>
        <v>0</v>
      </c>
      <c r="AA144">
        <f>$AE$143</f>
        <v>0</v>
      </c>
      <c r="AB144">
        <f>ROUND(IF($AA$144&lt;=0,0,$AA$144*$AA$3/12),2)</f>
        <v>0</v>
      </c>
      <c r="AC144">
        <f>ROUND(IF($AA$144&lt;=0,0,MIN($AA$4,$AA$144+$AB$144)),2)</f>
        <v>0</v>
      </c>
      <c r="AD144">
        <f>ROUND(IF($AA$144&lt;=0,0,MIN(MAX(0,$AA$144+$AB$144-$AC$144),MAX(0,$F$144-$J$144-$O$144-$T$144-$Y$144))),2)</f>
        <v>0</v>
      </c>
      <c r="AE144">
        <f>ROUND(MAX(0,$AA$144+$AB$144-$AC$144-$AD$144),2)</f>
        <v>0</v>
      </c>
      <c r="AF144">
        <f>$AJ$143</f>
        <v>0</v>
      </c>
      <c r="AG144">
        <f>ROUND(IF($AF$144&lt;=0,0,$AF$144*$AF$3/12),2)</f>
        <v>0</v>
      </c>
      <c r="AH144">
        <f>ROUND(IF($AF$144&lt;=0,0,MIN($AF$4,$AF$144+$AG$144)),2)</f>
        <v>0</v>
      </c>
      <c r="AI144">
        <f>ROUND(IF($AF$144&lt;=0,0,MIN(MAX(0,$AF$144+$AG$144-$AH$144),MAX(0,$F$144-$J$144-$O$144-$T$144-$Y$144-$AD$144))),2)</f>
        <v>0</v>
      </c>
      <c r="AJ144">
        <f>ROUND(MAX(0,$AF$144+$AG$144-$AH$144-$AI$144),2)</f>
        <v>0</v>
      </c>
      <c r="AK144">
        <f>$AO$143</f>
        <v>0</v>
      </c>
      <c r="AL144">
        <f>ROUND(IF($AK$144&lt;=0,0,$AK$144*$AK$3/12),2)</f>
        <v>0</v>
      </c>
      <c r="AM144">
        <f>ROUND(IF($AK$144&lt;=0,0,MIN($AK$4,$AK$144+$AL$144)),2)</f>
        <v>0</v>
      </c>
      <c r="AN144">
        <f>ROUND(IF($AK$144&lt;=0,0,MIN(MAX(0,$AK$144+$AL$144-$AM$144),MAX(0,$F$144-$J$144-$O$144-$T$144-$Y$144-$AD$144-$AI$144))),2)</f>
        <v>0</v>
      </c>
      <c r="AO144">
        <f>ROUND(MAX(0,$AK$144+$AL$144-$AM$144-$AN$144),2)</f>
        <v>0</v>
      </c>
      <c r="AP144">
        <f>$AT$143</f>
        <v>0</v>
      </c>
      <c r="AQ144">
        <f>ROUND(IF($AP$144&lt;=0,0,$AP$144*$AP$3/12),2)</f>
        <v>0</v>
      </c>
      <c r="AR144">
        <f>ROUND(IF($AP$144&lt;=0,0,MIN($AP$4,$AP$144+$AQ$144)),2)</f>
        <v>0</v>
      </c>
      <c r="AS144">
        <f>ROUND(IF($AP$144&lt;=0,0,MIN(MAX(0,$AP$144+$AQ$144-$AR$144),MAX(0,$F$144-$J$144-$O$144-$T$144-$Y$144-$AD$144-$AI$144-$AN$144))),2)</f>
        <v>0</v>
      </c>
      <c r="AT144">
        <f>ROUND(MAX(0,$AP$144+$AQ$144-$AR$144-$AS$144),2)</f>
        <v>0</v>
      </c>
      <c r="AU144">
        <f>$AY$143</f>
        <v>0</v>
      </c>
      <c r="AV144">
        <f>ROUND(IF($AU$144&lt;=0,0,$AU$144*$AU$3/12),2)</f>
        <v>0</v>
      </c>
      <c r="AW144">
        <f>ROUND(IF($AU$144&lt;=0,0,MIN($AU$4,$AU$144+$AV$144)),2)</f>
        <v>0</v>
      </c>
      <c r="AX144">
        <f>ROUND(IF($AU$144&lt;=0,0,MIN(MAX(0,$AU$144+$AV$144-$AW$144),MAX(0,$F$144-$J$144-$O$144-$T$144-$Y$144-$AD$144-$AI$144-$AN$144-$AS$144))),2)</f>
        <v>0</v>
      </c>
      <c r="AY144">
        <f>ROUND(MAX(0,$AU$144+$AV$144-$AW$144-$AX$144),2)</f>
        <v>0</v>
      </c>
      <c r="AZ144">
        <f>$BD$143</f>
        <v>0</v>
      </c>
      <c r="BA144">
        <f>ROUND(IF($AZ$144&lt;=0,0,$AZ$144*$AZ$3/12),2)</f>
        <v>0</v>
      </c>
      <c r="BB144">
        <f>ROUND(IF($AZ$144&lt;=0,0,MIN($AZ$4,$AZ$144+$BA$144)),2)</f>
        <v>0</v>
      </c>
      <c r="BC144">
        <f>ROUND(IF($AZ$144&lt;=0,0,MIN(MAX(0,$AZ$144+$BA$144-$BB$144),MAX(0,$F$144-$J$144-$O$144-$T$144-$Y$144-$AD$144-$AI$144-$AN$144-$AS$144-$AX$144))),2)</f>
        <v>0</v>
      </c>
      <c r="BD144">
        <f>ROUND(MAX(0,$AZ$144+$BA$144-$BB$144-$BC$144),2)</f>
        <v>0</v>
      </c>
    </row>
    <row r="145" spans="1:56">
      <c r="A145">
        <f>ROW()-7</f>
        <v>138</v>
      </c>
      <c r="B145">
        <f>EDATE(StartDate,A145-1)</f>
        <v>0</v>
      </c>
      <c r="C145">
        <f>ROUND(SUM($G$145,$L$145,$Q$145,$V$145,$AA$145,$AF$145,$AK$145,$AP$145,$AU$145,$AZ$145)-SUM($K$145,$P$145,$U$145,$Z$145,$AE$145,$AJ$145,$AO$145,$AT$145,$AY$145,$BD$145),2)</f>
        <v>0</v>
      </c>
      <c r="D145">
        <f>ROUND(SUM($H$145,$M$145,$R$145,$W$145,$AB$145,$AG$145,$AL$145,$AQ$145,$AV$145,$BA$145),2)</f>
        <v>0</v>
      </c>
      <c r="E145">
        <f>ROUND(SUM($K$145,$P$145,$U$145,$Z$145,$AE$145,$AJ$145,$AO$145,$AT$145,$AY$145,$BD$145),2)</f>
        <v>0</v>
      </c>
      <c r="F145">
        <f>ROUND(MAX(MonthlyBudget-SUM($I$145,$N$145,$S$145,$X$145,$AC$145,$AH$145,$AM$145,$AR$145,$AW$145,$BB$145),0),2)</f>
        <v>0</v>
      </c>
      <c r="G145">
        <f>$K$144</f>
        <v>0</v>
      </c>
      <c r="H145">
        <f>ROUND(IF($G$145&lt;=0,0,$G$145*$G$3/12),2)</f>
        <v>0</v>
      </c>
      <c r="I145">
        <f>ROUND(IF($G$145&lt;=0,0,MIN($G$4,$G$145+$H$145)),2)</f>
        <v>0</v>
      </c>
      <c r="J145">
        <f>ROUND(IF($G$145&lt;=0,0,MIN(MAX(0,$G$145+$H$145-$I$145),$F$145)),2)</f>
        <v>0</v>
      </c>
      <c r="K145">
        <f>ROUND(MAX(0,$G$145+$H$145-$I$145-$J$145),2)</f>
        <v>0</v>
      </c>
      <c r="L145">
        <f>$P$144</f>
        <v>0</v>
      </c>
      <c r="M145">
        <f>ROUND(IF($L$145&lt;=0,0,$L$145*$L$3/12),2)</f>
        <v>0</v>
      </c>
      <c r="N145">
        <f>ROUND(IF($L$145&lt;=0,0,MIN($L$4,$L$145+$M$145)),2)</f>
        <v>0</v>
      </c>
      <c r="O145">
        <f>ROUND(IF($L$145&lt;=0,0,MIN(MAX(0,$L$145+$M$145-$N$145),MAX(0,$F$145-$J$145))),2)</f>
        <v>0</v>
      </c>
      <c r="P145">
        <f>ROUND(MAX(0,$L$145+$M$145-$N$145-$O$145),2)</f>
        <v>0</v>
      </c>
      <c r="Q145">
        <f>$U$144</f>
        <v>0</v>
      </c>
      <c r="R145">
        <f>ROUND(IF($Q$145&lt;=0,0,$Q$145*$Q$3/12),2)</f>
        <v>0</v>
      </c>
      <c r="S145">
        <f>ROUND(IF($Q$145&lt;=0,0,MIN($Q$4,$Q$145+$R$145)),2)</f>
        <v>0</v>
      </c>
      <c r="T145">
        <f>ROUND(IF($Q$145&lt;=0,0,MIN(MAX(0,$Q$145+$R$145-$S$145),MAX(0,$F$145-$J$145-$O$145))),2)</f>
        <v>0</v>
      </c>
      <c r="U145">
        <f>ROUND(MAX(0,$Q$145+$R$145-$S$145-$T$145),2)</f>
        <v>0</v>
      </c>
      <c r="V145">
        <f>$Z$144</f>
        <v>0</v>
      </c>
      <c r="W145">
        <f>ROUND(IF($V$145&lt;=0,0,$V$145*$V$3/12),2)</f>
        <v>0</v>
      </c>
      <c r="X145">
        <f>ROUND(IF($V$145&lt;=0,0,MIN($V$4,$V$145+$W$145)),2)</f>
        <v>0</v>
      </c>
      <c r="Y145">
        <f>ROUND(IF($V$145&lt;=0,0,MIN(MAX(0,$V$145+$W$145-$X$145),MAX(0,$F$145-$J$145-$O$145-$T$145))),2)</f>
        <v>0</v>
      </c>
      <c r="Z145">
        <f>ROUND(MAX(0,$V$145+$W$145-$X$145-$Y$145),2)</f>
        <v>0</v>
      </c>
      <c r="AA145">
        <f>$AE$144</f>
        <v>0</v>
      </c>
      <c r="AB145">
        <f>ROUND(IF($AA$145&lt;=0,0,$AA$145*$AA$3/12),2)</f>
        <v>0</v>
      </c>
      <c r="AC145">
        <f>ROUND(IF($AA$145&lt;=0,0,MIN($AA$4,$AA$145+$AB$145)),2)</f>
        <v>0</v>
      </c>
      <c r="AD145">
        <f>ROUND(IF($AA$145&lt;=0,0,MIN(MAX(0,$AA$145+$AB$145-$AC$145),MAX(0,$F$145-$J$145-$O$145-$T$145-$Y$145))),2)</f>
        <v>0</v>
      </c>
      <c r="AE145">
        <f>ROUND(MAX(0,$AA$145+$AB$145-$AC$145-$AD$145),2)</f>
        <v>0</v>
      </c>
      <c r="AF145">
        <f>$AJ$144</f>
        <v>0</v>
      </c>
      <c r="AG145">
        <f>ROUND(IF($AF$145&lt;=0,0,$AF$145*$AF$3/12),2)</f>
        <v>0</v>
      </c>
      <c r="AH145">
        <f>ROUND(IF($AF$145&lt;=0,0,MIN($AF$4,$AF$145+$AG$145)),2)</f>
        <v>0</v>
      </c>
      <c r="AI145">
        <f>ROUND(IF($AF$145&lt;=0,0,MIN(MAX(0,$AF$145+$AG$145-$AH$145),MAX(0,$F$145-$J$145-$O$145-$T$145-$Y$145-$AD$145))),2)</f>
        <v>0</v>
      </c>
      <c r="AJ145">
        <f>ROUND(MAX(0,$AF$145+$AG$145-$AH$145-$AI$145),2)</f>
        <v>0</v>
      </c>
      <c r="AK145">
        <f>$AO$144</f>
        <v>0</v>
      </c>
      <c r="AL145">
        <f>ROUND(IF($AK$145&lt;=0,0,$AK$145*$AK$3/12),2)</f>
        <v>0</v>
      </c>
      <c r="AM145">
        <f>ROUND(IF($AK$145&lt;=0,0,MIN($AK$4,$AK$145+$AL$145)),2)</f>
        <v>0</v>
      </c>
      <c r="AN145">
        <f>ROUND(IF($AK$145&lt;=0,0,MIN(MAX(0,$AK$145+$AL$145-$AM$145),MAX(0,$F$145-$J$145-$O$145-$T$145-$Y$145-$AD$145-$AI$145))),2)</f>
        <v>0</v>
      </c>
      <c r="AO145">
        <f>ROUND(MAX(0,$AK$145+$AL$145-$AM$145-$AN$145),2)</f>
        <v>0</v>
      </c>
      <c r="AP145">
        <f>$AT$144</f>
        <v>0</v>
      </c>
      <c r="AQ145">
        <f>ROUND(IF($AP$145&lt;=0,0,$AP$145*$AP$3/12),2)</f>
        <v>0</v>
      </c>
      <c r="AR145">
        <f>ROUND(IF($AP$145&lt;=0,0,MIN($AP$4,$AP$145+$AQ$145)),2)</f>
        <v>0</v>
      </c>
      <c r="AS145">
        <f>ROUND(IF($AP$145&lt;=0,0,MIN(MAX(0,$AP$145+$AQ$145-$AR$145),MAX(0,$F$145-$J$145-$O$145-$T$145-$Y$145-$AD$145-$AI$145-$AN$145))),2)</f>
        <v>0</v>
      </c>
      <c r="AT145">
        <f>ROUND(MAX(0,$AP$145+$AQ$145-$AR$145-$AS$145),2)</f>
        <v>0</v>
      </c>
      <c r="AU145">
        <f>$AY$144</f>
        <v>0</v>
      </c>
      <c r="AV145">
        <f>ROUND(IF($AU$145&lt;=0,0,$AU$145*$AU$3/12),2)</f>
        <v>0</v>
      </c>
      <c r="AW145">
        <f>ROUND(IF($AU$145&lt;=0,0,MIN($AU$4,$AU$145+$AV$145)),2)</f>
        <v>0</v>
      </c>
      <c r="AX145">
        <f>ROUND(IF($AU$145&lt;=0,0,MIN(MAX(0,$AU$145+$AV$145-$AW$145),MAX(0,$F$145-$J$145-$O$145-$T$145-$Y$145-$AD$145-$AI$145-$AN$145-$AS$145))),2)</f>
        <v>0</v>
      </c>
      <c r="AY145">
        <f>ROUND(MAX(0,$AU$145+$AV$145-$AW$145-$AX$145),2)</f>
        <v>0</v>
      </c>
      <c r="AZ145">
        <f>$BD$144</f>
        <v>0</v>
      </c>
      <c r="BA145">
        <f>ROUND(IF($AZ$145&lt;=0,0,$AZ$145*$AZ$3/12),2)</f>
        <v>0</v>
      </c>
      <c r="BB145">
        <f>ROUND(IF($AZ$145&lt;=0,0,MIN($AZ$4,$AZ$145+$BA$145)),2)</f>
        <v>0</v>
      </c>
      <c r="BC145">
        <f>ROUND(IF($AZ$145&lt;=0,0,MIN(MAX(0,$AZ$145+$BA$145-$BB$145),MAX(0,$F$145-$J$145-$O$145-$T$145-$Y$145-$AD$145-$AI$145-$AN$145-$AS$145-$AX$145))),2)</f>
        <v>0</v>
      </c>
      <c r="BD145">
        <f>ROUND(MAX(0,$AZ$145+$BA$145-$BB$145-$BC$145),2)</f>
        <v>0</v>
      </c>
    </row>
    <row r="146" spans="1:56">
      <c r="A146">
        <f>ROW()-7</f>
        <v>139</v>
      </c>
      <c r="B146">
        <f>EDATE(StartDate,A146-1)</f>
        <v>0</v>
      </c>
      <c r="C146">
        <f>ROUND(SUM($G$146,$L$146,$Q$146,$V$146,$AA$146,$AF$146,$AK$146,$AP$146,$AU$146,$AZ$146)-SUM($K$146,$P$146,$U$146,$Z$146,$AE$146,$AJ$146,$AO$146,$AT$146,$AY$146,$BD$146),2)</f>
        <v>0</v>
      </c>
      <c r="D146">
        <f>ROUND(SUM($H$146,$M$146,$R$146,$W$146,$AB$146,$AG$146,$AL$146,$AQ$146,$AV$146,$BA$146),2)</f>
        <v>0</v>
      </c>
      <c r="E146">
        <f>ROUND(SUM($K$146,$P$146,$U$146,$Z$146,$AE$146,$AJ$146,$AO$146,$AT$146,$AY$146,$BD$146),2)</f>
        <v>0</v>
      </c>
      <c r="F146">
        <f>ROUND(MAX(MonthlyBudget-SUM($I$146,$N$146,$S$146,$X$146,$AC$146,$AH$146,$AM$146,$AR$146,$AW$146,$BB$146),0),2)</f>
        <v>0</v>
      </c>
      <c r="G146">
        <f>$K$145</f>
        <v>0</v>
      </c>
      <c r="H146">
        <f>ROUND(IF($G$146&lt;=0,0,$G$146*$G$3/12),2)</f>
        <v>0</v>
      </c>
      <c r="I146">
        <f>ROUND(IF($G$146&lt;=0,0,MIN($G$4,$G$146+$H$146)),2)</f>
        <v>0</v>
      </c>
      <c r="J146">
        <f>ROUND(IF($G$146&lt;=0,0,MIN(MAX(0,$G$146+$H$146-$I$146),$F$146)),2)</f>
        <v>0</v>
      </c>
      <c r="K146">
        <f>ROUND(MAX(0,$G$146+$H$146-$I$146-$J$146),2)</f>
        <v>0</v>
      </c>
      <c r="L146">
        <f>$P$145</f>
        <v>0</v>
      </c>
      <c r="M146">
        <f>ROUND(IF($L$146&lt;=0,0,$L$146*$L$3/12),2)</f>
        <v>0</v>
      </c>
      <c r="N146">
        <f>ROUND(IF($L$146&lt;=0,0,MIN($L$4,$L$146+$M$146)),2)</f>
        <v>0</v>
      </c>
      <c r="O146">
        <f>ROUND(IF($L$146&lt;=0,0,MIN(MAX(0,$L$146+$M$146-$N$146),MAX(0,$F$146-$J$146))),2)</f>
        <v>0</v>
      </c>
      <c r="P146">
        <f>ROUND(MAX(0,$L$146+$M$146-$N$146-$O$146),2)</f>
        <v>0</v>
      </c>
      <c r="Q146">
        <f>$U$145</f>
        <v>0</v>
      </c>
      <c r="R146">
        <f>ROUND(IF($Q$146&lt;=0,0,$Q$146*$Q$3/12),2)</f>
        <v>0</v>
      </c>
      <c r="S146">
        <f>ROUND(IF($Q$146&lt;=0,0,MIN($Q$4,$Q$146+$R$146)),2)</f>
        <v>0</v>
      </c>
      <c r="T146">
        <f>ROUND(IF($Q$146&lt;=0,0,MIN(MAX(0,$Q$146+$R$146-$S$146),MAX(0,$F$146-$J$146-$O$146))),2)</f>
        <v>0</v>
      </c>
      <c r="U146">
        <f>ROUND(MAX(0,$Q$146+$R$146-$S$146-$T$146),2)</f>
        <v>0</v>
      </c>
      <c r="V146">
        <f>$Z$145</f>
        <v>0</v>
      </c>
      <c r="W146">
        <f>ROUND(IF($V$146&lt;=0,0,$V$146*$V$3/12),2)</f>
        <v>0</v>
      </c>
      <c r="X146">
        <f>ROUND(IF($V$146&lt;=0,0,MIN($V$4,$V$146+$W$146)),2)</f>
        <v>0</v>
      </c>
      <c r="Y146">
        <f>ROUND(IF($V$146&lt;=0,0,MIN(MAX(0,$V$146+$W$146-$X$146),MAX(0,$F$146-$J$146-$O$146-$T$146))),2)</f>
        <v>0</v>
      </c>
      <c r="Z146">
        <f>ROUND(MAX(0,$V$146+$W$146-$X$146-$Y$146),2)</f>
        <v>0</v>
      </c>
      <c r="AA146">
        <f>$AE$145</f>
        <v>0</v>
      </c>
      <c r="AB146">
        <f>ROUND(IF($AA$146&lt;=0,0,$AA$146*$AA$3/12),2)</f>
        <v>0</v>
      </c>
      <c r="AC146">
        <f>ROUND(IF($AA$146&lt;=0,0,MIN($AA$4,$AA$146+$AB$146)),2)</f>
        <v>0</v>
      </c>
      <c r="AD146">
        <f>ROUND(IF($AA$146&lt;=0,0,MIN(MAX(0,$AA$146+$AB$146-$AC$146),MAX(0,$F$146-$J$146-$O$146-$T$146-$Y$146))),2)</f>
        <v>0</v>
      </c>
      <c r="AE146">
        <f>ROUND(MAX(0,$AA$146+$AB$146-$AC$146-$AD$146),2)</f>
        <v>0</v>
      </c>
      <c r="AF146">
        <f>$AJ$145</f>
        <v>0</v>
      </c>
      <c r="AG146">
        <f>ROUND(IF($AF$146&lt;=0,0,$AF$146*$AF$3/12),2)</f>
        <v>0</v>
      </c>
      <c r="AH146">
        <f>ROUND(IF($AF$146&lt;=0,0,MIN($AF$4,$AF$146+$AG$146)),2)</f>
        <v>0</v>
      </c>
      <c r="AI146">
        <f>ROUND(IF($AF$146&lt;=0,0,MIN(MAX(0,$AF$146+$AG$146-$AH$146),MAX(0,$F$146-$J$146-$O$146-$T$146-$Y$146-$AD$146))),2)</f>
        <v>0</v>
      </c>
      <c r="AJ146">
        <f>ROUND(MAX(0,$AF$146+$AG$146-$AH$146-$AI$146),2)</f>
        <v>0</v>
      </c>
      <c r="AK146">
        <f>$AO$145</f>
        <v>0</v>
      </c>
      <c r="AL146">
        <f>ROUND(IF($AK$146&lt;=0,0,$AK$146*$AK$3/12),2)</f>
        <v>0</v>
      </c>
      <c r="AM146">
        <f>ROUND(IF($AK$146&lt;=0,0,MIN($AK$4,$AK$146+$AL$146)),2)</f>
        <v>0</v>
      </c>
      <c r="AN146">
        <f>ROUND(IF($AK$146&lt;=0,0,MIN(MAX(0,$AK$146+$AL$146-$AM$146),MAX(0,$F$146-$J$146-$O$146-$T$146-$Y$146-$AD$146-$AI$146))),2)</f>
        <v>0</v>
      </c>
      <c r="AO146">
        <f>ROUND(MAX(0,$AK$146+$AL$146-$AM$146-$AN$146),2)</f>
        <v>0</v>
      </c>
      <c r="AP146">
        <f>$AT$145</f>
        <v>0</v>
      </c>
      <c r="AQ146">
        <f>ROUND(IF($AP$146&lt;=0,0,$AP$146*$AP$3/12),2)</f>
        <v>0</v>
      </c>
      <c r="AR146">
        <f>ROUND(IF($AP$146&lt;=0,0,MIN($AP$4,$AP$146+$AQ$146)),2)</f>
        <v>0</v>
      </c>
      <c r="AS146">
        <f>ROUND(IF($AP$146&lt;=0,0,MIN(MAX(0,$AP$146+$AQ$146-$AR$146),MAX(0,$F$146-$J$146-$O$146-$T$146-$Y$146-$AD$146-$AI$146-$AN$146))),2)</f>
        <v>0</v>
      </c>
      <c r="AT146">
        <f>ROUND(MAX(0,$AP$146+$AQ$146-$AR$146-$AS$146),2)</f>
        <v>0</v>
      </c>
      <c r="AU146">
        <f>$AY$145</f>
        <v>0</v>
      </c>
      <c r="AV146">
        <f>ROUND(IF($AU$146&lt;=0,0,$AU$146*$AU$3/12),2)</f>
        <v>0</v>
      </c>
      <c r="AW146">
        <f>ROUND(IF($AU$146&lt;=0,0,MIN($AU$4,$AU$146+$AV$146)),2)</f>
        <v>0</v>
      </c>
      <c r="AX146">
        <f>ROUND(IF($AU$146&lt;=0,0,MIN(MAX(0,$AU$146+$AV$146-$AW$146),MAX(0,$F$146-$J$146-$O$146-$T$146-$Y$146-$AD$146-$AI$146-$AN$146-$AS$146))),2)</f>
        <v>0</v>
      </c>
      <c r="AY146">
        <f>ROUND(MAX(0,$AU$146+$AV$146-$AW$146-$AX$146),2)</f>
        <v>0</v>
      </c>
      <c r="AZ146">
        <f>$BD$145</f>
        <v>0</v>
      </c>
      <c r="BA146">
        <f>ROUND(IF($AZ$146&lt;=0,0,$AZ$146*$AZ$3/12),2)</f>
        <v>0</v>
      </c>
      <c r="BB146">
        <f>ROUND(IF($AZ$146&lt;=0,0,MIN($AZ$4,$AZ$146+$BA$146)),2)</f>
        <v>0</v>
      </c>
      <c r="BC146">
        <f>ROUND(IF($AZ$146&lt;=0,0,MIN(MAX(0,$AZ$146+$BA$146-$BB$146),MAX(0,$F$146-$J$146-$O$146-$T$146-$Y$146-$AD$146-$AI$146-$AN$146-$AS$146-$AX$146))),2)</f>
        <v>0</v>
      </c>
      <c r="BD146">
        <f>ROUND(MAX(0,$AZ$146+$BA$146-$BB$146-$BC$146),2)</f>
        <v>0</v>
      </c>
    </row>
    <row r="147" spans="1:56">
      <c r="A147">
        <f>ROW()-7</f>
        <v>140</v>
      </c>
      <c r="B147">
        <f>EDATE(StartDate,A147-1)</f>
        <v>0</v>
      </c>
      <c r="C147">
        <f>ROUND(SUM($G$147,$L$147,$Q$147,$V$147,$AA$147,$AF$147,$AK$147,$AP$147,$AU$147,$AZ$147)-SUM($K$147,$P$147,$U$147,$Z$147,$AE$147,$AJ$147,$AO$147,$AT$147,$AY$147,$BD$147),2)</f>
        <v>0</v>
      </c>
      <c r="D147">
        <f>ROUND(SUM($H$147,$M$147,$R$147,$W$147,$AB$147,$AG$147,$AL$147,$AQ$147,$AV$147,$BA$147),2)</f>
        <v>0</v>
      </c>
      <c r="E147">
        <f>ROUND(SUM($K$147,$P$147,$U$147,$Z$147,$AE$147,$AJ$147,$AO$147,$AT$147,$AY$147,$BD$147),2)</f>
        <v>0</v>
      </c>
      <c r="F147">
        <f>ROUND(MAX(MonthlyBudget-SUM($I$147,$N$147,$S$147,$X$147,$AC$147,$AH$147,$AM$147,$AR$147,$AW$147,$BB$147),0),2)</f>
        <v>0</v>
      </c>
      <c r="G147">
        <f>$K$146</f>
        <v>0</v>
      </c>
      <c r="H147">
        <f>ROUND(IF($G$147&lt;=0,0,$G$147*$G$3/12),2)</f>
        <v>0</v>
      </c>
      <c r="I147">
        <f>ROUND(IF($G$147&lt;=0,0,MIN($G$4,$G$147+$H$147)),2)</f>
        <v>0</v>
      </c>
      <c r="J147">
        <f>ROUND(IF($G$147&lt;=0,0,MIN(MAX(0,$G$147+$H$147-$I$147),$F$147)),2)</f>
        <v>0</v>
      </c>
      <c r="K147">
        <f>ROUND(MAX(0,$G$147+$H$147-$I$147-$J$147),2)</f>
        <v>0</v>
      </c>
      <c r="L147">
        <f>$P$146</f>
        <v>0</v>
      </c>
      <c r="M147">
        <f>ROUND(IF($L$147&lt;=0,0,$L$147*$L$3/12),2)</f>
        <v>0</v>
      </c>
      <c r="N147">
        <f>ROUND(IF($L$147&lt;=0,0,MIN($L$4,$L$147+$M$147)),2)</f>
        <v>0</v>
      </c>
      <c r="O147">
        <f>ROUND(IF($L$147&lt;=0,0,MIN(MAX(0,$L$147+$M$147-$N$147),MAX(0,$F$147-$J$147))),2)</f>
        <v>0</v>
      </c>
      <c r="P147">
        <f>ROUND(MAX(0,$L$147+$M$147-$N$147-$O$147),2)</f>
        <v>0</v>
      </c>
      <c r="Q147">
        <f>$U$146</f>
        <v>0</v>
      </c>
      <c r="R147">
        <f>ROUND(IF($Q$147&lt;=0,0,$Q$147*$Q$3/12),2)</f>
        <v>0</v>
      </c>
      <c r="S147">
        <f>ROUND(IF($Q$147&lt;=0,0,MIN($Q$4,$Q$147+$R$147)),2)</f>
        <v>0</v>
      </c>
      <c r="T147">
        <f>ROUND(IF($Q$147&lt;=0,0,MIN(MAX(0,$Q$147+$R$147-$S$147),MAX(0,$F$147-$J$147-$O$147))),2)</f>
        <v>0</v>
      </c>
      <c r="U147">
        <f>ROUND(MAX(0,$Q$147+$R$147-$S$147-$T$147),2)</f>
        <v>0</v>
      </c>
      <c r="V147">
        <f>$Z$146</f>
        <v>0</v>
      </c>
      <c r="W147">
        <f>ROUND(IF($V$147&lt;=0,0,$V$147*$V$3/12),2)</f>
        <v>0</v>
      </c>
      <c r="X147">
        <f>ROUND(IF($V$147&lt;=0,0,MIN($V$4,$V$147+$W$147)),2)</f>
        <v>0</v>
      </c>
      <c r="Y147">
        <f>ROUND(IF($V$147&lt;=0,0,MIN(MAX(0,$V$147+$W$147-$X$147),MAX(0,$F$147-$J$147-$O$147-$T$147))),2)</f>
        <v>0</v>
      </c>
      <c r="Z147">
        <f>ROUND(MAX(0,$V$147+$W$147-$X$147-$Y$147),2)</f>
        <v>0</v>
      </c>
      <c r="AA147">
        <f>$AE$146</f>
        <v>0</v>
      </c>
      <c r="AB147">
        <f>ROUND(IF($AA$147&lt;=0,0,$AA$147*$AA$3/12),2)</f>
        <v>0</v>
      </c>
      <c r="AC147">
        <f>ROUND(IF($AA$147&lt;=0,0,MIN($AA$4,$AA$147+$AB$147)),2)</f>
        <v>0</v>
      </c>
      <c r="AD147">
        <f>ROUND(IF($AA$147&lt;=0,0,MIN(MAX(0,$AA$147+$AB$147-$AC$147),MAX(0,$F$147-$J$147-$O$147-$T$147-$Y$147))),2)</f>
        <v>0</v>
      </c>
      <c r="AE147">
        <f>ROUND(MAX(0,$AA$147+$AB$147-$AC$147-$AD$147),2)</f>
        <v>0</v>
      </c>
      <c r="AF147">
        <f>$AJ$146</f>
        <v>0</v>
      </c>
      <c r="AG147">
        <f>ROUND(IF($AF$147&lt;=0,0,$AF$147*$AF$3/12),2)</f>
        <v>0</v>
      </c>
      <c r="AH147">
        <f>ROUND(IF($AF$147&lt;=0,0,MIN($AF$4,$AF$147+$AG$147)),2)</f>
        <v>0</v>
      </c>
      <c r="AI147">
        <f>ROUND(IF($AF$147&lt;=0,0,MIN(MAX(0,$AF$147+$AG$147-$AH$147),MAX(0,$F$147-$J$147-$O$147-$T$147-$Y$147-$AD$147))),2)</f>
        <v>0</v>
      </c>
      <c r="AJ147">
        <f>ROUND(MAX(0,$AF$147+$AG$147-$AH$147-$AI$147),2)</f>
        <v>0</v>
      </c>
      <c r="AK147">
        <f>$AO$146</f>
        <v>0</v>
      </c>
      <c r="AL147">
        <f>ROUND(IF($AK$147&lt;=0,0,$AK$147*$AK$3/12),2)</f>
        <v>0</v>
      </c>
      <c r="AM147">
        <f>ROUND(IF($AK$147&lt;=0,0,MIN($AK$4,$AK$147+$AL$147)),2)</f>
        <v>0</v>
      </c>
      <c r="AN147">
        <f>ROUND(IF($AK$147&lt;=0,0,MIN(MAX(0,$AK$147+$AL$147-$AM$147),MAX(0,$F$147-$J$147-$O$147-$T$147-$Y$147-$AD$147-$AI$147))),2)</f>
        <v>0</v>
      </c>
      <c r="AO147">
        <f>ROUND(MAX(0,$AK$147+$AL$147-$AM$147-$AN$147),2)</f>
        <v>0</v>
      </c>
      <c r="AP147">
        <f>$AT$146</f>
        <v>0</v>
      </c>
      <c r="AQ147">
        <f>ROUND(IF($AP$147&lt;=0,0,$AP$147*$AP$3/12),2)</f>
        <v>0</v>
      </c>
      <c r="AR147">
        <f>ROUND(IF($AP$147&lt;=0,0,MIN($AP$4,$AP$147+$AQ$147)),2)</f>
        <v>0</v>
      </c>
      <c r="AS147">
        <f>ROUND(IF($AP$147&lt;=0,0,MIN(MAX(0,$AP$147+$AQ$147-$AR$147),MAX(0,$F$147-$J$147-$O$147-$T$147-$Y$147-$AD$147-$AI$147-$AN$147))),2)</f>
        <v>0</v>
      </c>
      <c r="AT147">
        <f>ROUND(MAX(0,$AP$147+$AQ$147-$AR$147-$AS$147),2)</f>
        <v>0</v>
      </c>
      <c r="AU147">
        <f>$AY$146</f>
        <v>0</v>
      </c>
      <c r="AV147">
        <f>ROUND(IF($AU$147&lt;=0,0,$AU$147*$AU$3/12),2)</f>
        <v>0</v>
      </c>
      <c r="AW147">
        <f>ROUND(IF($AU$147&lt;=0,0,MIN($AU$4,$AU$147+$AV$147)),2)</f>
        <v>0</v>
      </c>
      <c r="AX147">
        <f>ROUND(IF($AU$147&lt;=0,0,MIN(MAX(0,$AU$147+$AV$147-$AW$147),MAX(0,$F$147-$J$147-$O$147-$T$147-$Y$147-$AD$147-$AI$147-$AN$147-$AS$147))),2)</f>
        <v>0</v>
      </c>
      <c r="AY147">
        <f>ROUND(MAX(0,$AU$147+$AV$147-$AW$147-$AX$147),2)</f>
        <v>0</v>
      </c>
      <c r="AZ147">
        <f>$BD$146</f>
        <v>0</v>
      </c>
      <c r="BA147">
        <f>ROUND(IF($AZ$147&lt;=0,0,$AZ$147*$AZ$3/12),2)</f>
        <v>0</v>
      </c>
      <c r="BB147">
        <f>ROUND(IF($AZ$147&lt;=0,0,MIN($AZ$4,$AZ$147+$BA$147)),2)</f>
        <v>0</v>
      </c>
      <c r="BC147">
        <f>ROUND(IF($AZ$147&lt;=0,0,MIN(MAX(0,$AZ$147+$BA$147-$BB$147),MAX(0,$F$147-$J$147-$O$147-$T$147-$Y$147-$AD$147-$AI$147-$AN$147-$AS$147-$AX$147))),2)</f>
        <v>0</v>
      </c>
      <c r="BD147">
        <f>ROUND(MAX(0,$AZ$147+$BA$147-$BB$147-$BC$147),2)</f>
        <v>0</v>
      </c>
    </row>
    <row r="148" spans="1:56">
      <c r="A148">
        <f>ROW()-7</f>
        <v>141</v>
      </c>
      <c r="B148">
        <f>EDATE(StartDate,A148-1)</f>
        <v>0</v>
      </c>
      <c r="C148">
        <f>ROUND(SUM($G$148,$L$148,$Q$148,$V$148,$AA$148,$AF$148,$AK$148,$AP$148,$AU$148,$AZ$148)-SUM($K$148,$P$148,$U$148,$Z$148,$AE$148,$AJ$148,$AO$148,$AT$148,$AY$148,$BD$148),2)</f>
        <v>0</v>
      </c>
      <c r="D148">
        <f>ROUND(SUM($H$148,$M$148,$R$148,$W$148,$AB$148,$AG$148,$AL$148,$AQ$148,$AV$148,$BA$148),2)</f>
        <v>0</v>
      </c>
      <c r="E148">
        <f>ROUND(SUM($K$148,$P$148,$U$148,$Z$148,$AE$148,$AJ$148,$AO$148,$AT$148,$AY$148,$BD$148),2)</f>
        <v>0</v>
      </c>
      <c r="F148">
        <f>ROUND(MAX(MonthlyBudget-SUM($I$148,$N$148,$S$148,$X$148,$AC$148,$AH$148,$AM$148,$AR$148,$AW$148,$BB$148),0),2)</f>
        <v>0</v>
      </c>
      <c r="G148">
        <f>$K$147</f>
        <v>0</v>
      </c>
      <c r="H148">
        <f>ROUND(IF($G$148&lt;=0,0,$G$148*$G$3/12),2)</f>
        <v>0</v>
      </c>
      <c r="I148">
        <f>ROUND(IF($G$148&lt;=0,0,MIN($G$4,$G$148+$H$148)),2)</f>
        <v>0</v>
      </c>
      <c r="J148">
        <f>ROUND(IF($G$148&lt;=0,0,MIN(MAX(0,$G$148+$H$148-$I$148),$F$148)),2)</f>
        <v>0</v>
      </c>
      <c r="K148">
        <f>ROUND(MAX(0,$G$148+$H$148-$I$148-$J$148),2)</f>
        <v>0</v>
      </c>
      <c r="L148">
        <f>$P$147</f>
        <v>0</v>
      </c>
      <c r="M148">
        <f>ROUND(IF($L$148&lt;=0,0,$L$148*$L$3/12),2)</f>
        <v>0</v>
      </c>
      <c r="N148">
        <f>ROUND(IF($L$148&lt;=0,0,MIN($L$4,$L$148+$M$148)),2)</f>
        <v>0</v>
      </c>
      <c r="O148">
        <f>ROUND(IF($L$148&lt;=0,0,MIN(MAX(0,$L$148+$M$148-$N$148),MAX(0,$F$148-$J$148))),2)</f>
        <v>0</v>
      </c>
      <c r="P148">
        <f>ROUND(MAX(0,$L$148+$M$148-$N$148-$O$148),2)</f>
        <v>0</v>
      </c>
      <c r="Q148">
        <f>$U$147</f>
        <v>0</v>
      </c>
      <c r="R148">
        <f>ROUND(IF($Q$148&lt;=0,0,$Q$148*$Q$3/12),2)</f>
        <v>0</v>
      </c>
      <c r="S148">
        <f>ROUND(IF($Q$148&lt;=0,0,MIN($Q$4,$Q$148+$R$148)),2)</f>
        <v>0</v>
      </c>
      <c r="T148">
        <f>ROUND(IF($Q$148&lt;=0,0,MIN(MAX(0,$Q$148+$R$148-$S$148),MAX(0,$F$148-$J$148-$O$148))),2)</f>
        <v>0</v>
      </c>
      <c r="U148">
        <f>ROUND(MAX(0,$Q$148+$R$148-$S$148-$T$148),2)</f>
        <v>0</v>
      </c>
      <c r="V148">
        <f>$Z$147</f>
        <v>0</v>
      </c>
      <c r="W148">
        <f>ROUND(IF($V$148&lt;=0,0,$V$148*$V$3/12),2)</f>
        <v>0</v>
      </c>
      <c r="X148">
        <f>ROUND(IF($V$148&lt;=0,0,MIN($V$4,$V$148+$W$148)),2)</f>
        <v>0</v>
      </c>
      <c r="Y148">
        <f>ROUND(IF($V$148&lt;=0,0,MIN(MAX(0,$V$148+$W$148-$X$148),MAX(0,$F$148-$J$148-$O$148-$T$148))),2)</f>
        <v>0</v>
      </c>
      <c r="Z148">
        <f>ROUND(MAX(0,$V$148+$W$148-$X$148-$Y$148),2)</f>
        <v>0</v>
      </c>
      <c r="AA148">
        <f>$AE$147</f>
        <v>0</v>
      </c>
      <c r="AB148">
        <f>ROUND(IF($AA$148&lt;=0,0,$AA$148*$AA$3/12),2)</f>
        <v>0</v>
      </c>
      <c r="AC148">
        <f>ROUND(IF($AA$148&lt;=0,0,MIN($AA$4,$AA$148+$AB$148)),2)</f>
        <v>0</v>
      </c>
      <c r="AD148">
        <f>ROUND(IF($AA$148&lt;=0,0,MIN(MAX(0,$AA$148+$AB$148-$AC$148),MAX(0,$F$148-$J$148-$O$148-$T$148-$Y$148))),2)</f>
        <v>0</v>
      </c>
      <c r="AE148">
        <f>ROUND(MAX(0,$AA$148+$AB$148-$AC$148-$AD$148),2)</f>
        <v>0</v>
      </c>
      <c r="AF148">
        <f>$AJ$147</f>
        <v>0</v>
      </c>
      <c r="AG148">
        <f>ROUND(IF($AF$148&lt;=0,0,$AF$148*$AF$3/12),2)</f>
        <v>0</v>
      </c>
      <c r="AH148">
        <f>ROUND(IF($AF$148&lt;=0,0,MIN($AF$4,$AF$148+$AG$148)),2)</f>
        <v>0</v>
      </c>
      <c r="AI148">
        <f>ROUND(IF($AF$148&lt;=0,0,MIN(MAX(0,$AF$148+$AG$148-$AH$148),MAX(0,$F$148-$J$148-$O$148-$T$148-$Y$148-$AD$148))),2)</f>
        <v>0</v>
      </c>
      <c r="AJ148">
        <f>ROUND(MAX(0,$AF$148+$AG$148-$AH$148-$AI$148),2)</f>
        <v>0</v>
      </c>
      <c r="AK148">
        <f>$AO$147</f>
        <v>0</v>
      </c>
      <c r="AL148">
        <f>ROUND(IF($AK$148&lt;=0,0,$AK$148*$AK$3/12),2)</f>
        <v>0</v>
      </c>
      <c r="AM148">
        <f>ROUND(IF($AK$148&lt;=0,0,MIN($AK$4,$AK$148+$AL$148)),2)</f>
        <v>0</v>
      </c>
      <c r="AN148">
        <f>ROUND(IF($AK$148&lt;=0,0,MIN(MAX(0,$AK$148+$AL$148-$AM$148),MAX(0,$F$148-$J$148-$O$148-$T$148-$Y$148-$AD$148-$AI$148))),2)</f>
        <v>0</v>
      </c>
      <c r="AO148">
        <f>ROUND(MAX(0,$AK$148+$AL$148-$AM$148-$AN$148),2)</f>
        <v>0</v>
      </c>
      <c r="AP148">
        <f>$AT$147</f>
        <v>0</v>
      </c>
      <c r="AQ148">
        <f>ROUND(IF($AP$148&lt;=0,0,$AP$148*$AP$3/12),2)</f>
        <v>0</v>
      </c>
      <c r="AR148">
        <f>ROUND(IF($AP$148&lt;=0,0,MIN($AP$4,$AP$148+$AQ$148)),2)</f>
        <v>0</v>
      </c>
      <c r="AS148">
        <f>ROUND(IF($AP$148&lt;=0,0,MIN(MAX(0,$AP$148+$AQ$148-$AR$148),MAX(0,$F$148-$J$148-$O$148-$T$148-$Y$148-$AD$148-$AI$148-$AN$148))),2)</f>
        <v>0</v>
      </c>
      <c r="AT148">
        <f>ROUND(MAX(0,$AP$148+$AQ$148-$AR$148-$AS$148),2)</f>
        <v>0</v>
      </c>
      <c r="AU148">
        <f>$AY$147</f>
        <v>0</v>
      </c>
      <c r="AV148">
        <f>ROUND(IF($AU$148&lt;=0,0,$AU$148*$AU$3/12),2)</f>
        <v>0</v>
      </c>
      <c r="AW148">
        <f>ROUND(IF($AU$148&lt;=0,0,MIN($AU$4,$AU$148+$AV$148)),2)</f>
        <v>0</v>
      </c>
      <c r="AX148">
        <f>ROUND(IF($AU$148&lt;=0,0,MIN(MAX(0,$AU$148+$AV$148-$AW$148),MAX(0,$F$148-$J$148-$O$148-$T$148-$Y$148-$AD$148-$AI$148-$AN$148-$AS$148))),2)</f>
        <v>0</v>
      </c>
      <c r="AY148">
        <f>ROUND(MAX(0,$AU$148+$AV$148-$AW$148-$AX$148),2)</f>
        <v>0</v>
      </c>
      <c r="AZ148">
        <f>$BD$147</f>
        <v>0</v>
      </c>
      <c r="BA148">
        <f>ROUND(IF($AZ$148&lt;=0,0,$AZ$148*$AZ$3/12),2)</f>
        <v>0</v>
      </c>
      <c r="BB148">
        <f>ROUND(IF($AZ$148&lt;=0,0,MIN($AZ$4,$AZ$148+$BA$148)),2)</f>
        <v>0</v>
      </c>
      <c r="BC148">
        <f>ROUND(IF($AZ$148&lt;=0,0,MIN(MAX(0,$AZ$148+$BA$148-$BB$148),MAX(0,$F$148-$J$148-$O$148-$T$148-$Y$148-$AD$148-$AI$148-$AN$148-$AS$148-$AX$148))),2)</f>
        <v>0</v>
      </c>
      <c r="BD148">
        <f>ROUND(MAX(0,$AZ$148+$BA$148-$BB$148-$BC$148),2)</f>
        <v>0</v>
      </c>
    </row>
    <row r="149" spans="1:56">
      <c r="A149">
        <f>ROW()-7</f>
        <v>142</v>
      </c>
      <c r="B149">
        <f>EDATE(StartDate,A149-1)</f>
        <v>0</v>
      </c>
      <c r="C149">
        <f>ROUND(SUM($G$149,$L$149,$Q$149,$V$149,$AA$149,$AF$149,$AK$149,$AP$149,$AU$149,$AZ$149)-SUM($K$149,$P$149,$U$149,$Z$149,$AE$149,$AJ$149,$AO$149,$AT$149,$AY$149,$BD$149),2)</f>
        <v>0</v>
      </c>
      <c r="D149">
        <f>ROUND(SUM($H$149,$M$149,$R$149,$W$149,$AB$149,$AG$149,$AL$149,$AQ$149,$AV$149,$BA$149),2)</f>
        <v>0</v>
      </c>
      <c r="E149">
        <f>ROUND(SUM($K$149,$P$149,$U$149,$Z$149,$AE$149,$AJ$149,$AO$149,$AT$149,$AY$149,$BD$149),2)</f>
        <v>0</v>
      </c>
      <c r="F149">
        <f>ROUND(MAX(MonthlyBudget-SUM($I$149,$N$149,$S$149,$X$149,$AC$149,$AH$149,$AM$149,$AR$149,$AW$149,$BB$149),0),2)</f>
        <v>0</v>
      </c>
      <c r="G149">
        <f>$K$148</f>
        <v>0</v>
      </c>
      <c r="H149">
        <f>ROUND(IF($G$149&lt;=0,0,$G$149*$G$3/12),2)</f>
        <v>0</v>
      </c>
      <c r="I149">
        <f>ROUND(IF($G$149&lt;=0,0,MIN($G$4,$G$149+$H$149)),2)</f>
        <v>0</v>
      </c>
      <c r="J149">
        <f>ROUND(IF($G$149&lt;=0,0,MIN(MAX(0,$G$149+$H$149-$I$149),$F$149)),2)</f>
        <v>0</v>
      </c>
      <c r="K149">
        <f>ROUND(MAX(0,$G$149+$H$149-$I$149-$J$149),2)</f>
        <v>0</v>
      </c>
      <c r="L149">
        <f>$P$148</f>
        <v>0</v>
      </c>
      <c r="M149">
        <f>ROUND(IF($L$149&lt;=0,0,$L$149*$L$3/12),2)</f>
        <v>0</v>
      </c>
      <c r="N149">
        <f>ROUND(IF($L$149&lt;=0,0,MIN($L$4,$L$149+$M$149)),2)</f>
        <v>0</v>
      </c>
      <c r="O149">
        <f>ROUND(IF($L$149&lt;=0,0,MIN(MAX(0,$L$149+$M$149-$N$149),MAX(0,$F$149-$J$149))),2)</f>
        <v>0</v>
      </c>
      <c r="P149">
        <f>ROUND(MAX(0,$L$149+$M$149-$N$149-$O$149),2)</f>
        <v>0</v>
      </c>
      <c r="Q149">
        <f>$U$148</f>
        <v>0</v>
      </c>
      <c r="R149">
        <f>ROUND(IF($Q$149&lt;=0,0,$Q$149*$Q$3/12),2)</f>
        <v>0</v>
      </c>
      <c r="S149">
        <f>ROUND(IF($Q$149&lt;=0,0,MIN($Q$4,$Q$149+$R$149)),2)</f>
        <v>0</v>
      </c>
      <c r="T149">
        <f>ROUND(IF($Q$149&lt;=0,0,MIN(MAX(0,$Q$149+$R$149-$S$149),MAX(0,$F$149-$J$149-$O$149))),2)</f>
        <v>0</v>
      </c>
      <c r="U149">
        <f>ROUND(MAX(0,$Q$149+$R$149-$S$149-$T$149),2)</f>
        <v>0</v>
      </c>
      <c r="V149">
        <f>$Z$148</f>
        <v>0</v>
      </c>
      <c r="W149">
        <f>ROUND(IF($V$149&lt;=0,0,$V$149*$V$3/12),2)</f>
        <v>0</v>
      </c>
      <c r="X149">
        <f>ROUND(IF($V$149&lt;=0,0,MIN($V$4,$V$149+$W$149)),2)</f>
        <v>0</v>
      </c>
      <c r="Y149">
        <f>ROUND(IF($V$149&lt;=0,0,MIN(MAX(0,$V$149+$W$149-$X$149),MAX(0,$F$149-$J$149-$O$149-$T$149))),2)</f>
        <v>0</v>
      </c>
      <c r="Z149">
        <f>ROUND(MAX(0,$V$149+$W$149-$X$149-$Y$149),2)</f>
        <v>0</v>
      </c>
      <c r="AA149">
        <f>$AE$148</f>
        <v>0</v>
      </c>
      <c r="AB149">
        <f>ROUND(IF($AA$149&lt;=0,0,$AA$149*$AA$3/12),2)</f>
        <v>0</v>
      </c>
      <c r="AC149">
        <f>ROUND(IF($AA$149&lt;=0,0,MIN($AA$4,$AA$149+$AB$149)),2)</f>
        <v>0</v>
      </c>
      <c r="AD149">
        <f>ROUND(IF($AA$149&lt;=0,0,MIN(MAX(0,$AA$149+$AB$149-$AC$149),MAX(0,$F$149-$J$149-$O$149-$T$149-$Y$149))),2)</f>
        <v>0</v>
      </c>
      <c r="AE149">
        <f>ROUND(MAX(0,$AA$149+$AB$149-$AC$149-$AD$149),2)</f>
        <v>0</v>
      </c>
      <c r="AF149">
        <f>$AJ$148</f>
        <v>0</v>
      </c>
      <c r="AG149">
        <f>ROUND(IF($AF$149&lt;=0,0,$AF$149*$AF$3/12),2)</f>
        <v>0</v>
      </c>
      <c r="AH149">
        <f>ROUND(IF($AF$149&lt;=0,0,MIN($AF$4,$AF$149+$AG$149)),2)</f>
        <v>0</v>
      </c>
      <c r="AI149">
        <f>ROUND(IF($AF$149&lt;=0,0,MIN(MAX(0,$AF$149+$AG$149-$AH$149),MAX(0,$F$149-$J$149-$O$149-$T$149-$Y$149-$AD$149))),2)</f>
        <v>0</v>
      </c>
      <c r="AJ149">
        <f>ROUND(MAX(0,$AF$149+$AG$149-$AH$149-$AI$149),2)</f>
        <v>0</v>
      </c>
      <c r="AK149">
        <f>$AO$148</f>
        <v>0</v>
      </c>
      <c r="AL149">
        <f>ROUND(IF($AK$149&lt;=0,0,$AK$149*$AK$3/12),2)</f>
        <v>0</v>
      </c>
      <c r="AM149">
        <f>ROUND(IF($AK$149&lt;=0,0,MIN($AK$4,$AK$149+$AL$149)),2)</f>
        <v>0</v>
      </c>
      <c r="AN149">
        <f>ROUND(IF($AK$149&lt;=0,0,MIN(MAX(0,$AK$149+$AL$149-$AM$149),MAX(0,$F$149-$J$149-$O$149-$T$149-$Y$149-$AD$149-$AI$149))),2)</f>
        <v>0</v>
      </c>
      <c r="AO149">
        <f>ROUND(MAX(0,$AK$149+$AL$149-$AM$149-$AN$149),2)</f>
        <v>0</v>
      </c>
      <c r="AP149">
        <f>$AT$148</f>
        <v>0</v>
      </c>
      <c r="AQ149">
        <f>ROUND(IF($AP$149&lt;=0,0,$AP$149*$AP$3/12),2)</f>
        <v>0</v>
      </c>
      <c r="AR149">
        <f>ROUND(IF($AP$149&lt;=0,0,MIN($AP$4,$AP$149+$AQ$149)),2)</f>
        <v>0</v>
      </c>
      <c r="AS149">
        <f>ROUND(IF($AP$149&lt;=0,0,MIN(MAX(0,$AP$149+$AQ$149-$AR$149),MAX(0,$F$149-$J$149-$O$149-$T$149-$Y$149-$AD$149-$AI$149-$AN$149))),2)</f>
        <v>0</v>
      </c>
      <c r="AT149">
        <f>ROUND(MAX(0,$AP$149+$AQ$149-$AR$149-$AS$149),2)</f>
        <v>0</v>
      </c>
      <c r="AU149">
        <f>$AY$148</f>
        <v>0</v>
      </c>
      <c r="AV149">
        <f>ROUND(IF($AU$149&lt;=0,0,$AU$149*$AU$3/12),2)</f>
        <v>0</v>
      </c>
      <c r="AW149">
        <f>ROUND(IF($AU$149&lt;=0,0,MIN($AU$4,$AU$149+$AV$149)),2)</f>
        <v>0</v>
      </c>
      <c r="AX149">
        <f>ROUND(IF($AU$149&lt;=0,0,MIN(MAX(0,$AU$149+$AV$149-$AW$149),MAX(0,$F$149-$J$149-$O$149-$T$149-$Y$149-$AD$149-$AI$149-$AN$149-$AS$149))),2)</f>
        <v>0</v>
      </c>
      <c r="AY149">
        <f>ROUND(MAX(0,$AU$149+$AV$149-$AW$149-$AX$149),2)</f>
        <v>0</v>
      </c>
      <c r="AZ149">
        <f>$BD$148</f>
        <v>0</v>
      </c>
      <c r="BA149">
        <f>ROUND(IF($AZ$149&lt;=0,0,$AZ$149*$AZ$3/12),2)</f>
        <v>0</v>
      </c>
      <c r="BB149">
        <f>ROUND(IF($AZ$149&lt;=0,0,MIN($AZ$4,$AZ$149+$BA$149)),2)</f>
        <v>0</v>
      </c>
      <c r="BC149">
        <f>ROUND(IF($AZ$149&lt;=0,0,MIN(MAX(0,$AZ$149+$BA$149-$BB$149),MAX(0,$F$149-$J$149-$O$149-$T$149-$Y$149-$AD$149-$AI$149-$AN$149-$AS$149-$AX$149))),2)</f>
        <v>0</v>
      </c>
      <c r="BD149">
        <f>ROUND(MAX(0,$AZ$149+$BA$149-$BB$149-$BC$149),2)</f>
        <v>0</v>
      </c>
    </row>
    <row r="150" spans="1:56">
      <c r="A150">
        <f>ROW()-7</f>
        <v>143</v>
      </c>
      <c r="B150">
        <f>EDATE(StartDate,A150-1)</f>
        <v>0</v>
      </c>
      <c r="C150">
        <f>ROUND(SUM($G$150,$L$150,$Q$150,$V$150,$AA$150,$AF$150,$AK$150,$AP$150,$AU$150,$AZ$150)-SUM($K$150,$P$150,$U$150,$Z$150,$AE$150,$AJ$150,$AO$150,$AT$150,$AY$150,$BD$150),2)</f>
        <v>0</v>
      </c>
      <c r="D150">
        <f>ROUND(SUM($H$150,$M$150,$R$150,$W$150,$AB$150,$AG$150,$AL$150,$AQ$150,$AV$150,$BA$150),2)</f>
        <v>0</v>
      </c>
      <c r="E150">
        <f>ROUND(SUM($K$150,$P$150,$U$150,$Z$150,$AE$150,$AJ$150,$AO$150,$AT$150,$AY$150,$BD$150),2)</f>
        <v>0</v>
      </c>
      <c r="F150">
        <f>ROUND(MAX(MonthlyBudget-SUM($I$150,$N$150,$S$150,$X$150,$AC$150,$AH$150,$AM$150,$AR$150,$AW$150,$BB$150),0),2)</f>
        <v>0</v>
      </c>
      <c r="G150">
        <f>$K$149</f>
        <v>0</v>
      </c>
      <c r="H150">
        <f>ROUND(IF($G$150&lt;=0,0,$G$150*$G$3/12),2)</f>
        <v>0</v>
      </c>
      <c r="I150">
        <f>ROUND(IF($G$150&lt;=0,0,MIN($G$4,$G$150+$H$150)),2)</f>
        <v>0</v>
      </c>
      <c r="J150">
        <f>ROUND(IF($G$150&lt;=0,0,MIN(MAX(0,$G$150+$H$150-$I$150),$F$150)),2)</f>
        <v>0</v>
      </c>
      <c r="K150">
        <f>ROUND(MAX(0,$G$150+$H$150-$I$150-$J$150),2)</f>
        <v>0</v>
      </c>
      <c r="L150">
        <f>$P$149</f>
        <v>0</v>
      </c>
      <c r="M150">
        <f>ROUND(IF($L$150&lt;=0,0,$L$150*$L$3/12),2)</f>
        <v>0</v>
      </c>
      <c r="N150">
        <f>ROUND(IF($L$150&lt;=0,0,MIN($L$4,$L$150+$M$150)),2)</f>
        <v>0</v>
      </c>
      <c r="O150">
        <f>ROUND(IF($L$150&lt;=0,0,MIN(MAX(0,$L$150+$M$150-$N$150),MAX(0,$F$150-$J$150))),2)</f>
        <v>0</v>
      </c>
      <c r="P150">
        <f>ROUND(MAX(0,$L$150+$M$150-$N$150-$O$150),2)</f>
        <v>0</v>
      </c>
      <c r="Q150">
        <f>$U$149</f>
        <v>0</v>
      </c>
      <c r="R150">
        <f>ROUND(IF($Q$150&lt;=0,0,$Q$150*$Q$3/12),2)</f>
        <v>0</v>
      </c>
      <c r="S150">
        <f>ROUND(IF($Q$150&lt;=0,0,MIN($Q$4,$Q$150+$R$150)),2)</f>
        <v>0</v>
      </c>
      <c r="T150">
        <f>ROUND(IF($Q$150&lt;=0,0,MIN(MAX(0,$Q$150+$R$150-$S$150),MAX(0,$F$150-$J$150-$O$150))),2)</f>
        <v>0</v>
      </c>
      <c r="U150">
        <f>ROUND(MAX(0,$Q$150+$R$150-$S$150-$T$150),2)</f>
        <v>0</v>
      </c>
      <c r="V150">
        <f>$Z$149</f>
        <v>0</v>
      </c>
      <c r="W150">
        <f>ROUND(IF($V$150&lt;=0,0,$V$150*$V$3/12),2)</f>
        <v>0</v>
      </c>
      <c r="X150">
        <f>ROUND(IF($V$150&lt;=0,0,MIN($V$4,$V$150+$W$150)),2)</f>
        <v>0</v>
      </c>
      <c r="Y150">
        <f>ROUND(IF($V$150&lt;=0,0,MIN(MAX(0,$V$150+$W$150-$X$150),MAX(0,$F$150-$J$150-$O$150-$T$150))),2)</f>
        <v>0</v>
      </c>
      <c r="Z150">
        <f>ROUND(MAX(0,$V$150+$W$150-$X$150-$Y$150),2)</f>
        <v>0</v>
      </c>
      <c r="AA150">
        <f>$AE$149</f>
        <v>0</v>
      </c>
      <c r="AB150">
        <f>ROUND(IF($AA$150&lt;=0,0,$AA$150*$AA$3/12),2)</f>
        <v>0</v>
      </c>
      <c r="AC150">
        <f>ROUND(IF($AA$150&lt;=0,0,MIN($AA$4,$AA$150+$AB$150)),2)</f>
        <v>0</v>
      </c>
      <c r="AD150">
        <f>ROUND(IF($AA$150&lt;=0,0,MIN(MAX(0,$AA$150+$AB$150-$AC$150),MAX(0,$F$150-$J$150-$O$150-$T$150-$Y$150))),2)</f>
        <v>0</v>
      </c>
      <c r="AE150">
        <f>ROUND(MAX(0,$AA$150+$AB$150-$AC$150-$AD$150),2)</f>
        <v>0</v>
      </c>
      <c r="AF150">
        <f>$AJ$149</f>
        <v>0</v>
      </c>
      <c r="AG150">
        <f>ROUND(IF($AF$150&lt;=0,0,$AF$150*$AF$3/12),2)</f>
        <v>0</v>
      </c>
      <c r="AH150">
        <f>ROUND(IF($AF$150&lt;=0,0,MIN($AF$4,$AF$150+$AG$150)),2)</f>
        <v>0</v>
      </c>
      <c r="AI150">
        <f>ROUND(IF($AF$150&lt;=0,0,MIN(MAX(0,$AF$150+$AG$150-$AH$150),MAX(0,$F$150-$J$150-$O$150-$T$150-$Y$150-$AD$150))),2)</f>
        <v>0</v>
      </c>
      <c r="AJ150">
        <f>ROUND(MAX(0,$AF$150+$AG$150-$AH$150-$AI$150),2)</f>
        <v>0</v>
      </c>
      <c r="AK150">
        <f>$AO$149</f>
        <v>0</v>
      </c>
      <c r="AL150">
        <f>ROUND(IF($AK$150&lt;=0,0,$AK$150*$AK$3/12),2)</f>
        <v>0</v>
      </c>
      <c r="AM150">
        <f>ROUND(IF($AK$150&lt;=0,0,MIN($AK$4,$AK$150+$AL$150)),2)</f>
        <v>0</v>
      </c>
      <c r="AN150">
        <f>ROUND(IF($AK$150&lt;=0,0,MIN(MAX(0,$AK$150+$AL$150-$AM$150),MAX(0,$F$150-$J$150-$O$150-$T$150-$Y$150-$AD$150-$AI$150))),2)</f>
        <v>0</v>
      </c>
      <c r="AO150">
        <f>ROUND(MAX(0,$AK$150+$AL$150-$AM$150-$AN$150),2)</f>
        <v>0</v>
      </c>
      <c r="AP150">
        <f>$AT$149</f>
        <v>0</v>
      </c>
      <c r="AQ150">
        <f>ROUND(IF($AP$150&lt;=0,0,$AP$150*$AP$3/12),2)</f>
        <v>0</v>
      </c>
      <c r="AR150">
        <f>ROUND(IF($AP$150&lt;=0,0,MIN($AP$4,$AP$150+$AQ$150)),2)</f>
        <v>0</v>
      </c>
      <c r="AS150">
        <f>ROUND(IF($AP$150&lt;=0,0,MIN(MAX(0,$AP$150+$AQ$150-$AR$150),MAX(0,$F$150-$J$150-$O$150-$T$150-$Y$150-$AD$150-$AI$150-$AN$150))),2)</f>
        <v>0</v>
      </c>
      <c r="AT150">
        <f>ROUND(MAX(0,$AP$150+$AQ$150-$AR$150-$AS$150),2)</f>
        <v>0</v>
      </c>
      <c r="AU150">
        <f>$AY$149</f>
        <v>0</v>
      </c>
      <c r="AV150">
        <f>ROUND(IF($AU$150&lt;=0,0,$AU$150*$AU$3/12),2)</f>
        <v>0</v>
      </c>
      <c r="AW150">
        <f>ROUND(IF($AU$150&lt;=0,0,MIN($AU$4,$AU$150+$AV$150)),2)</f>
        <v>0</v>
      </c>
      <c r="AX150">
        <f>ROUND(IF($AU$150&lt;=0,0,MIN(MAX(0,$AU$150+$AV$150-$AW$150),MAX(0,$F$150-$J$150-$O$150-$T$150-$Y$150-$AD$150-$AI$150-$AN$150-$AS$150))),2)</f>
        <v>0</v>
      </c>
      <c r="AY150">
        <f>ROUND(MAX(0,$AU$150+$AV$150-$AW$150-$AX$150),2)</f>
        <v>0</v>
      </c>
      <c r="AZ150">
        <f>$BD$149</f>
        <v>0</v>
      </c>
      <c r="BA150">
        <f>ROUND(IF($AZ$150&lt;=0,0,$AZ$150*$AZ$3/12),2)</f>
        <v>0</v>
      </c>
      <c r="BB150">
        <f>ROUND(IF($AZ$150&lt;=0,0,MIN($AZ$4,$AZ$150+$BA$150)),2)</f>
        <v>0</v>
      </c>
      <c r="BC150">
        <f>ROUND(IF($AZ$150&lt;=0,0,MIN(MAX(0,$AZ$150+$BA$150-$BB$150),MAX(0,$F$150-$J$150-$O$150-$T$150-$Y$150-$AD$150-$AI$150-$AN$150-$AS$150-$AX$150))),2)</f>
        <v>0</v>
      </c>
      <c r="BD150">
        <f>ROUND(MAX(0,$AZ$150+$BA$150-$BB$150-$BC$150),2)</f>
        <v>0</v>
      </c>
    </row>
    <row r="151" spans="1:56">
      <c r="A151">
        <f>ROW()-7</f>
        <v>144</v>
      </c>
      <c r="B151">
        <f>EDATE(StartDate,A151-1)</f>
        <v>0</v>
      </c>
      <c r="C151">
        <f>ROUND(SUM($G$151,$L$151,$Q$151,$V$151,$AA$151,$AF$151,$AK$151,$AP$151,$AU$151,$AZ$151)-SUM($K$151,$P$151,$U$151,$Z$151,$AE$151,$AJ$151,$AO$151,$AT$151,$AY$151,$BD$151),2)</f>
        <v>0</v>
      </c>
      <c r="D151">
        <f>ROUND(SUM($H$151,$M$151,$R$151,$W$151,$AB$151,$AG$151,$AL$151,$AQ$151,$AV$151,$BA$151),2)</f>
        <v>0</v>
      </c>
      <c r="E151">
        <f>ROUND(SUM($K$151,$P$151,$U$151,$Z$151,$AE$151,$AJ$151,$AO$151,$AT$151,$AY$151,$BD$151),2)</f>
        <v>0</v>
      </c>
      <c r="F151">
        <f>ROUND(MAX(MonthlyBudget-SUM($I$151,$N$151,$S$151,$X$151,$AC$151,$AH$151,$AM$151,$AR$151,$AW$151,$BB$151),0),2)</f>
        <v>0</v>
      </c>
      <c r="G151">
        <f>$K$150</f>
        <v>0</v>
      </c>
      <c r="H151">
        <f>ROUND(IF($G$151&lt;=0,0,$G$151*$G$3/12),2)</f>
        <v>0</v>
      </c>
      <c r="I151">
        <f>ROUND(IF($G$151&lt;=0,0,MIN($G$4,$G$151+$H$151)),2)</f>
        <v>0</v>
      </c>
      <c r="J151">
        <f>ROUND(IF($G$151&lt;=0,0,MIN(MAX(0,$G$151+$H$151-$I$151),$F$151)),2)</f>
        <v>0</v>
      </c>
      <c r="K151">
        <f>ROUND(MAX(0,$G$151+$H$151-$I$151-$J$151),2)</f>
        <v>0</v>
      </c>
      <c r="L151">
        <f>$P$150</f>
        <v>0</v>
      </c>
      <c r="M151">
        <f>ROUND(IF($L$151&lt;=0,0,$L$151*$L$3/12),2)</f>
        <v>0</v>
      </c>
      <c r="N151">
        <f>ROUND(IF($L$151&lt;=0,0,MIN($L$4,$L$151+$M$151)),2)</f>
        <v>0</v>
      </c>
      <c r="O151">
        <f>ROUND(IF($L$151&lt;=0,0,MIN(MAX(0,$L$151+$M$151-$N$151),MAX(0,$F$151-$J$151))),2)</f>
        <v>0</v>
      </c>
      <c r="P151">
        <f>ROUND(MAX(0,$L$151+$M$151-$N$151-$O$151),2)</f>
        <v>0</v>
      </c>
      <c r="Q151">
        <f>$U$150</f>
        <v>0</v>
      </c>
      <c r="R151">
        <f>ROUND(IF($Q$151&lt;=0,0,$Q$151*$Q$3/12),2)</f>
        <v>0</v>
      </c>
      <c r="S151">
        <f>ROUND(IF($Q$151&lt;=0,0,MIN($Q$4,$Q$151+$R$151)),2)</f>
        <v>0</v>
      </c>
      <c r="T151">
        <f>ROUND(IF($Q$151&lt;=0,0,MIN(MAX(0,$Q$151+$R$151-$S$151),MAX(0,$F$151-$J$151-$O$151))),2)</f>
        <v>0</v>
      </c>
      <c r="U151">
        <f>ROUND(MAX(0,$Q$151+$R$151-$S$151-$T$151),2)</f>
        <v>0</v>
      </c>
      <c r="V151">
        <f>$Z$150</f>
        <v>0</v>
      </c>
      <c r="W151">
        <f>ROUND(IF($V$151&lt;=0,0,$V$151*$V$3/12),2)</f>
        <v>0</v>
      </c>
      <c r="X151">
        <f>ROUND(IF($V$151&lt;=0,0,MIN($V$4,$V$151+$W$151)),2)</f>
        <v>0</v>
      </c>
      <c r="Y151">
        <f>ROUND(IF($V$151&lt;=0,0,MIN(MAX(0,$V$151+$W$151-$X$151),MAX(0,$F$151-$J$151-$O$151-$T$151))),2)</f>
        <v>0</v>
      </c>
      <c r="Z151">
        <f>ROUND(MAX(0,$V$151+$W$151-$X$151-$Y$151),2)</f>
        <v>0</v>
      </c>
      <c r="AA151">
        <f>$AE$150</f>
        <v>0</v>
      </c>
      <c r="AB151">
        <f>ROUND(IF($AA$151&lt;=0,0,$AA$151*$AA$3/12),2)</f>
        <v>0</v>
      </c>
      <c r="AC151">
        <f>ROUND(IF($AA$151&lt;=0,0,MIN($AA$4,$AA$151+$AB$151)),2)</f>
        <v>0</v>
      </c>
      <c r="AD151">
        <f>ROUND(IF($AA$151&lt;=0,0,MIN(MAX(0,$AA$151+$AB$151-$AC$151),MAX(0,$F$151-$J$151-$O$151-$T$151-$Y$151))),2)</f>
        <v>0</v>
      </c>
      <c r="AE151">
        <f>ROUND(MAX(0,$AA$151+$AB$151-$AC$151-$AD$151),2)</f>
        <v>0</v>
      </c>
      <c r="AF151">
        <f>$AJ$150</f>
        <v>0</v>
      </c>
      <c r="AG151">
        <f>ROUND(IF($AF$151&lt;=0,0,$AF$151*$AF$3/12),2)</f>
        <v>0</v>
      </c>
      <c r="AH151">
        <f>ROUND(IF($AF$151&lt;=0,0,MIN($AF$4,$AF$151+$AG$151)),2)</f>
        <v>0</v>
      </c>
      <c r="AI151">
        <f>ROUND(IF($AF$151&lt;=0,0,MIN(MAX(0,$AF$151+$AG$151-$AH$151),MAX(0,$F$151-$J$151-$O$151-$T$151-$Y$151-$AD$151))),2)</f>
        <v>0</v>
      </c>
      <c r="AJ151">
        <f>ROUND(MAX(0,$AF$151+$AG$151-$AH$151-$AI$151),2)</f>
        <v>0</v>
      </c>
      <c r="AK151">
        <f>$AO$150</f>
        <v>0</v>
      </c>
      <c r="AL151">
        <f>ROUND(IF($AK$151&lt;=0,0,$AK$151*$AK$3/12),2)</f>
        <v>0</v>
      </c>
      <c r="AM151">
        <f>ROUND(IF($AK$151&lt;=0,0,MIN($AK$4,$AK$151+$AL$151)),2)</f>
        <v>0</v>
      </c>
      <c r="AN151">
        <f>ROUND(IF($AK$151&lt;=0,0,MIN(MAX(0,$AK$151+$AL$151-$AM$151),MAX(0,$F$151-$J$151-$O$151-$T$151-$Y$151-$AD$151-$AI$151))),2)</f>
        <v>0</v>
      </c>
      <c r="AO151">
        <f>ROUND(MAX(0,$AK$151+$AL$151-$AM$151-$AN$151),2)</f>
        <v>0</v>
      </c>
      <c r="AP151">
        <f>$AT$150</f>
        <v>0</v>
      </c>
      <c r="AQ151">
        <f>ROUND(IF($AP$151&lt;=0,0,$AP$151*$AP$3/12),2)</f>
        <v>0</v>
      </c>
      <c r="AR151">
        <f>ROUND(IF($AP$151&lt;=0,0,MIN($AP$4,$AP$151+$AQ$151)),2)</f>
        <v>0</v>
      </c>
      <c r="AS151">
        <f>ROUND(IF($AP$151&lt;=0,0,MIN(MAX(0,$AP$151+$AQ$151-$AR$151),MAX(0,$F$151-$J$151-$O$151-$T$151-$Y$151-$AD$151-$AI$151-$AN$151))),2)</f>
        <v>0</v>
      </c>
      <c r="AT151">
        <f>ROUND(MAX(0,$AP$151+$AQ$151-$AR$151-$AS$151),2)</f>
        <v>0</v>
      </c>
      <c r="AU151">
        <f>$AY$150</f>
        <v>0</v>
      </c>
      <c r="AV151">
        <f>ROUND(IF($AU$151&lt;=0,0,$AU$151*$AU$3/12),2)</f>
        <v>0</v>
      </c>
      <c r="AW151">
        <f>ROUND(IF($AU$151&lt;=0,0,MIN($AU$4,$AU$151+$AV$151)),2)</f>
        <v>0</v>
      </c>
      <c r="AX151">
        <f>ROUND(IF($AU$151&lt;=0,0,MIN(MAX(0,$AU$151+$AV$151-$AW$151),MAX(0,$F$151-$J$151-$O$151-$T$151-$Y$151-$AD$151-$AI$151-$AN$151-$AS$151))),2)</f>
        <v>0</v>
      </c>
      <c r="AY151">
        <f>ROUND(MAX(0,$AU$151+$AV$151-$AW$151-$AX$151),2)</f>
        <v>0</v>
      </c>
      <c r="AZ151">
        <f>$BD$150</f>
        <v>0</v>
      </c>
      <c r="BA151">
        <f>ROUND(IF($AZ$151&lt;=0,0,$AZ$151*$AZ$3/12),2)</f>
        <v>0</v>
      </c>
      <c r="BB151">
        <f>ROUND(IF($AZ$151&lt;=0,0,MIN($AZ$4,$AZ$151+$BA$151)),2)</f>
        <v>0</v>
      </c>
      <c r="BC151">
        <f>ROUND(IF($AZ$151&lt;=0,0,MIN(MAX(0,$AZ$151+$BA$151-$BB$151),MAX(0,$F$151-$J$151-$O$151-$T$151-$Y$151-$AD$151-$AI$151-$AN$151-$AS$151-$AX$151))),2)</f>
        <v>0</v>
      </c>
      <c r="BD151">
        <f>ROUND(MAX(0,$AZ$151+$BA$151-$BB$151-$BC$151),2)</f>
        <v>0</v>
      </c>
    </row>
    <row r="152" spans="1:56">
      <c r="A152">
        <f>ROW()-7</f>
        <v>145</v>
      </c>
      <c r="B152">
        <f>EDATE(StartDate,A152-1)</f>
        <v>0</v>
      </c>
      <c r="C152">
        <f>ROUND(SUM($G$152,$L$152,$Q$152,$V$152,$AA$152,$AF$152,$AK$152,$AP$152,$AU$152,$AZ$152)-SUM($K$152,$P$152,$U$152,$Z$152,$AE$152,$AJ$152,$AO$152,$AT$152,$AY$152,$BD$152),2)</f>
        <v>0</v>
      </c>
      <c r="D152">
        <f>ROUND(SUM($H$152,$M$152,$R$152,$W$152,$AB$152,$AG$152,$AL$152,$AQ$152,$AV$152,$BA$152),2)</f>
        <v>0</v>
      </c>
      <c r="E152">
        <f>ROUND(SUM($K$152,$P$152,$U$152,$Z$152,$AE$152,$AJ$152,$AO$152,$AT$152,$AY$152,$BD$152),2)</f>
        <v>0</v>
      </c>
      <c r="F152">
        <f>ROUND(MAX(MonthlyBudget-SUM($I$152,$N$152,$S$152,$X$152,$AC$152,$AH$152,$AM$152,$AR$152,$AW$152,$BB$152),0),2)</f>
        <v>0</v>
      </c>
      <c r="G152">
        <f>$K$151</f>
        <v>0</v>
      </c>
      <c r="H152">
        <f>ROUND(IF($G$152&lt;=0,0,$G$152*$G$3/12),2)</f>
        <v>0</v>
      </c>
      <c r="I152">
        <f>ROUND(IF($G$152&lt;=0,0,MIN($G$4,$G$152+$H$152)),2)</f>
        <v>0</v>
      </c>
      <c r="J152">
        <f>ROUND(IF($G$152&lt;=0,0,MIN(MAX(0,$G$152+$H$152-$I$152),$F$152)),2)</f>
        <v>0</v>
      </c>
      <c r="K152">
        <f>ROUND(MAX(0,$G$152+$H$152-$I$152-$J$152),2)</f>
        <v>0</v>
      </c>
      <c r="L152">
        <f>$P$151</f>
        <v>0</v>
      </c>
      <c r="M152">
        <f>ROUND(IF($L$152&lt;=0,0,$L$152*$L$3/12),2)</f>
        <v>0</v>
      </c>
      <c r="N152">
        <f>ROUND(IF($L$152&lt;=0,0,MIN($L$4,$L$152+$M$152)),2)</f>
        <v>0</v>
      </c>
      <c r="O152">
        <f>ROUND(IF($L$152&lt;=0,0,MIN(MAX(0,$L$152+$M$152-$N$152),MAX(0,$F$152-$J$152))),2)</f>
        <v>0</v>
      </c>
      <c r="P152">
        <f>ROUND(MAX(0,$L$152+$M$152-$N$152-$O$152),2)</f>
        <v>0</v>
      </c>
      <c r="Q152">
        <f>$U$151</f>
        <v>0</v>
      </c>
      <c r="R152">
        <f>ROUND(IF($Q$152&lt;=0,0,$Q$152*$Q$3/12),2)</f>
        <v>0</v>
      </c>
      <c r="S152">
        <f>ROUND(IF($Q$152&lt;=0,0,MIN($Q$4,$Q$152+$R$152)),2)</f>
        <v>0</v>
      </c>
      <c r="T152">
        <f>ROUND(IF($Q$152&lt;=0,0,MIN(MAX(0,$Q$152+$R$152-$S$152),MAX(0,$F$152-$J$152-$O$152))),2)</f>
        <v>0</v>
      </c>
      <c r="U152">
        <f>ROUND(MAX(0,$Q$152+$R$152-$S$152-$T$152),2)</f>
        <v>0</v>
      </c>
      <c r="V152">
        <f>$Z$151</f>
        <v>0</v>
      </c>
      <c r="W152">
        <f>ROUND(IF($V$152&lt;=0,0,$V$152*$V$3/12),2)</f>
        <v>0</v>
      </c>
      <c r="X152">
        <f>ROUND(IF($V$152&lt;=0,0,MIN($V$4,$V$152+$W$152)),2)</f>
        <v>0</v>
      </c>
      <c r="Y152">
        <f>ROUND(IF($V$152&lt;=0,0,MIN(MAX(0,$V$152+$W$152-$X$152),MAX(0,$F$152-$J$152-$O$152-$T$152))),2)</f>
        <v>0</v>
      </c>
      <c r="Z152">
        <f>ROUND(MAX(0,$V$152+$W$152-$X$152-$Y$152),2)</f>
        <v>0</v>
      </c>
      <c r="AA152">
        <f>$AE$151</f>
        <v>0</v>
      </c>
      <c r="AB152">
        <f>ROUND(IF($AA$152&lt;=0,0,$AA$152*$AA$3/12),2)</f>
        <v>0</v>
      </c>
      <c r="AC152">
        <f>ROUND(IF($AA$152&lt;=0,0,MIN($AA$4,$AA$152+$AB$152)),2)</f>
        <v>0</v>
      </c>
      <c r="AD152">
        <f>ROUND(IF($AA$152&lt;=0,0,MIN(MAX(0,$AA$152+$AB$152-$AC$152),MAX(0,$F$152-$J$152-$O$152-$T$152-$Y$152))),2)</f>
        <v>0</v>
      </c>
      <c r="AE152">
        <f>ROUND(MAX(0,$AA$152+$AB$152-$AC$152-$AD$152),2)</f>
        <v>0</v>
      </c>
      <c r="AF152">
        <f>$AJ$151</f>
        <v>0</v>
      </c>
      <c r="AG152">
        <f>ROUND(IF($AF$152&lt;=0,0,$AF$152*$AF$3/12),2)</f>
        <v>0</v>
      </c>
      <c r="AH152">
        <f>ROUND(IF($AF$152&lt;=0,0,MIN($AF$4,$AF$152+$AG$152)),2)</f>
        <v>0</v>
      </c>
      <c r="AI152">
        <f>ROUND(IF($AF$152&lt;=0,0,MIN(MAX(0,$AF$152+$AG$152-$AH$152),MAX(0,$F$152-$J$152-$O$152-$T$152-$Y$152-$AD$152))),2)</f>
        <v>0</v>
      </c>
      <c r="AJ152">
        <f>ROUND(MAX(0,$AF$152+$AG$152-$AH$152-$AI$152),2)</f>
        <v>0</v>
      </c>
      <c r="AK152">
        <f>$AO$151</f>
        <v>0</v>
      </c>
      <c r="AL152">
        <f>ROUND(IF($AK$152&lt;=0,0,$AK$152*$AK$3/12),2)</f>
        <v>0</v>
      </c>
      <c r="AM152">
        <f>ROUND(IF($AK$152&lt;=0,0,MIN($AK$4,$AK$152+$AL$152)),2)</f>
        <v>0</v>
      </c>
      <c r="AN152">
        <f>ROUND(IF($AK$152&lt;=0,0,MIN(MAX(0,$AK$152+$AL$152-$AM$152),MAX(0,$F$152-$J$152-$O$152-$T$152-$Y$152-$AD$152-$AI$152))),2)</f>
        <v>0</v>
      </c>
      <c r="AO152">
        <f>ROUND(MAX(0,$AK$152+$AL$152-$AM$152-$AN$152),2)</f>
        <v>0</v>
      </c>
      <c r="AP152">
        <f>$AT$151</f>
        <v>0</v>
      </c>
      <c r="AQ152">
        <f>ROUND(IF($AP$152&lt;=0,0,$AP$152*$AP$3/12),2)</f>
        <v>0</v>
      </c>
      <c r="AR152">
        <f>ROUND(IF($AP$152&lt;=0,0,MIN($AP$4,$AP$152+$AQ$152)),2)</f>
        <v>0</v>
      </c>
      <c r="AS152">
        <f>ROUND(IF($AP$152&lt;=0,0,MIN(MAX(0,$AP$152+$AQ$152-$AR$152),MAX(0,$F$152-$J$152-$O$152-$T$152-$Y$152-$AD$152-$AI$152-$AN$152))),2)</f>
        <v>0</v>
      </c>
      <c r="AT152">
        <f>ROUND(MAX(0,$AP$152+$AQ$152-$AR$152-$AS$152),2)</f>
        <v>0</v>
      </c>
      <c r="AU152">
        <f>$AY$151</f>
        <v>0</v>
      </c>
      <c r="AV152">
        <f>ROUND(IF($AU$152&lt;=0,0,$AU$152*$AU$3/12),2)</f>
        <v>0</v>
      </c>
      <c r="AW152">
        <f>ROUND(IF($AU$152&lt;=0,0,MIN($AU$4,$AU$152+$AV$152)),2)</f>
        <v>0</v>
      </c>
      <c r="AX152">
        <f>ROUND(IF($AU$152&lt;=0,0,MIN(MAX(0,$AU$152+$AV$152-$AW$152),MAX(0,$F$152-$J$152-$O$152-$T$152-$Y$152-$AD$152-$AI$152-$AN$152-$AS$152))),2)</f>
        <v>0</v>
      </c>
      <c r="AY152">
        <f>ROUND(MAX(0,$AU$152+$AV$152-$AW$152-$AX$152),2)</f>
        <v>0</v>
      </c>
      <c r="AZ152">
        <f>$BD$151</f>
        <v>0</v>
      </c>
      <c r="BA152">
        <f>ROUND(IF($AZ$152&lt;=0,0,$AZ$152*$AZ$3/12),2)</f>
        <v>0</v>
      </c>
      <c r="BB152">
        <f>ROUND(IF($AZ$152&lt;=0,0,MIN($AZ$4,$AZ$152+$BA$152)),2)</f>
        <v>0</v>
      </c>
      <c r="BC152">
        <f>ROUND(IF($AZ$152&lt;=0,0,MIN(MAX(0,$AZ$152+$BA$152-$BB$152),MAX(0,$F$152-$J$152-$O$152-$T$152-$Y$152-$AD$152-$AI$152-$AN$152-$AS$152-$AX$152))),2)</f>
        <v>0</v>
      </c>
      <c r="BD152">
        <f>ROUND(MAX(0,$AZ$152+$BA$152-$BB$152-$BC$152),2)</f>
        <v>0</v>
      </c>
    </row>
    <row r="153" spans="1:56">
      <c r="A153">
        <f>ROW()-7</f>
        <v>146</v>
      </c>
      <c r="B153">
        <f>EDATE(StartDate,A153-1)</f>
        <v>0</v>
      </c>
      <c r="C153">
        <f>ROUND(SUM($G$153,$L$153,$Q$153,$V$153,$AA$153,$AF$153,$AK$153,$AP$153,$AU$153,$AZ$153)-SUM($K$153,$P$153,$U$153,$Z$153,$AE$153,$AJ$153,$AO$153,$AT$153,$AY$153,$BD$153),2)</f>
        <v>0</v>
      </c>
      <c r="D153">
        <f>ROUND(SUM($H$153,$M$153,$R$153,$W$153,$AB$153,$AG$153,$AL$153,$AQ$153,$AV$153,$BA$153),2)</f>
        <v>0</v>
      </c>
      <c r="E153">
        <f>ROUND(SUM($K$153,$P$153,$U$153,$Z$153,$AE$153,$AJ$153,$AO$153,$AT$153,$AY$153,$BD$153),2)</f>
        <v>0</v>
      </c>
      <c r="F153">
        <f>ROUND(MAX(MonthlyBudget-SUM($I$153,$N$153,$S$153,$X$153,$AC$153,$AH$153,$AM$153,$AR$153,$AW$153,$BB$153),0),2)</f>
        <v>0</v>
      </c>
      <c r="G153">
        <f>$K$152</f>
        <v>0</v>
      </c>
      <c r="H153">
        <f>ROUND(IF($G$153&lt;=0,0,$G$153*$G$3/12),2)</f>
        <v>0</v>
      </c>
      <c r="I153">
        <f>ROUND(IF($G$153&lt;=0,0,MIN($G$4,$G$153+$H$153)),2)</f>
        <v>0</v>
      </c>
      <c r="J153">
        <f>ROUND(IF($G$153&lt;=0,0,MIN(MAX(0,$G$153+$H$153-$I$153),$F$153)),2)</f>
        <v>0</v>
      </c>
      <c r="K153">
        <f>ROUND(MAX(0,$G$153+$H$153-$I$153-$J$153),2)</f>
        <v>0</v>
      </c>
      <c r="L153">
        <f>$P$152</f>
        <v>0</v>
      </c>
      <c r="M153">
        <f>ROUND(IF($L$153&lt;=0,0,$L$153*$L$3/12),2)</f>
        <v>0</v>
      </c>
      <c r="N153">
        <f>ROUND(IF($L$153&lt;=0,0,MIN($L$4,$L$153+$M$153)),2)</f>
        <v>0</v>
      </c>
      <c r="O153">
        <f>ROUND(IF($L$153&lt;=0,0,MIN(MAX(0,$L$153+$M$153-$N$153),MAX(0,$F$153-$J$153))),2)</f>
        <v>0</v>
      </c>
      <c r="P153">
        <f>ROUND(MAX(0,$L$153+$M$153-$N$153-$O$153),2)</f>
        <v>0</v>
      </c>
      <c r="Q153">
        <f>$U$152</f>
        <v>0</v>
      </c>
      <c r="R153">
        <f>ROUND(IF($Q$153&lt;=0,0,$Q$153*$Q$3/12),2)</f>
        <v>0</v>
      </c>
      <c r="S153">
        <f>ROUND(IF($Q$153&lt;=0,0,MIN($Q$4,$Q$153+$R$153)),2)</f>
        <v>0</v>
      </c>
      <c r="T153">
        <f>ROUND(IF($Q$153&lt;=0,0,MIN(MAX(0,$Q$153+$R$153-$S$153),MAX(0,$F$153-$J$153-$O$153))),2)</f>
        <v>0</v>
      </c>
      <c r="U153">
        <f>ROUND(MAX(0,$Q$153+$R$153-$S$153-$T$153),2)</f>
        <v>0</v>
      </c>
      <c r="V153">
        <f>$Z$152</f>
        <v>0</v>
      </c>
      <c r="W153">
        <f>ROUND(IF($V$153&lt;=0,0,$V$153*$V$3/12),2)</f>
        <v>0</v>
      </c>
      <c r="X153">
        <f>ROUND(IF($V$153&lt;=0,0,MIN($V$4,$V$153+$W$153)),2)</f>
        <v>0</v>
      </c>
      <c r="Y153">
        <f>ROUND(IF($V$153&lt;=0,0,MIN(MAX(0,$V$153+$W$153-$X$153),MAX(0,$F$153-$J$153-$O$153-$T$153))),2)</f>
        <v>0</v>
      </c>
      <c r="Z153">
        <f>ROUND(MAX(0,$V$153+$W$153-$X$153-$Y$153),2)</f>
        <v>0</v>
      </c>
      <c r="AA153">
        <f>$AE$152</f>
        <v>0</v>
      </c>
      <c r="AB153">
        <f>ROUND(IF($AA$153&lt;=0,0,$AA$153*$AA$3/12),2)</f>
        <v>0</v>
      </c>
      <c r="AC153">
        <f>ROUND(IF($AA$153&lt;=0,0,MIN($AA$4,$AA$153+$AB$153)),2)</f>
        <v>0</v>
      </c>
      <c r="AD153">
        <f>ROUND(IF($AA$153&lt;=0,0,MIN(MAX(0,$AA$153+$AB$153-$AC$153),MAX(0,$F$153-$J$153-$O$153-$T$153-$Y$153))),2)</f>
        <v>0</v>
      </c>
      <c r="AE153">
        <f>ROUND(MAX(0,$AA$153+$AB$153-$AC$153-$AD$153),2)</f>
        <v>0</v>
      </c>
      <c r="AF153">
        <f>$AJ$152</f>
        <v>0</v>
      </c>
      <c r="AG153">
        <f>ROUND(IF($AF$153&lt;=0,0,$AF$153*$AF$3/12),2)</f>
        <v>0</v>
      </c>
      <c r="AH153">
        <f>ROUND(IF($AF$153&lt;=0,0,MIN($AF$4,$AF$153+$AG$153)),2)</f>
        <v>0</v>
      </c>
      <c r="AI153">
        <f>ROUND(IF($AF$153&lt;=0,0,MIN(MAX(0,$AF$153+$AG$153-$AH$153),MAX(0,$F$153-$J$153-$O$153-$T$153-$Y$153-$AD$153))),2)</f>
        <v>0</v>
      </c>
      <c r="AJ153">
        <f>ROUND(MAX(0,$AF$153+$AG$153-$AH$153-$AI$153),2)</f>
        <v>0</v>
      </c>
      <c r="AK153">
        <f>$AO$152</f>
        <v>0</v>
      </c>
      <c r="AL153">
        <f>ROUND(IF($AK$153&lt;=0,0,$AK$153*$AK$3/12),2)</f>
        <v>0</v>
      </c>
      <c r="AM153">
        <f>ROUND(IF($AK$153&lt;=0,0,MIN($AK$4,$AK$153+$AL$153)),2)</f>
        <v>0</v>
      </c>
      <c r="AN153">
        <f>ROUND(IF($AK$153&lt;=0,0,MIN(MAX(0,$AK$153+$AL$153-$AM$153),MAX(0,$F$153-$J$153-$O$153-$T$153-$Y$153-$AD$153-$AI$153))),2)</f>
        <v>0</v>
      </c>
      <c r="AO153">
        <f>ROUND(MAX(0,$AK$153+$AL$153-$AM$153-$AN$153),2)</f>
        <v>0</v>
      </c>
      <c r="AP153">
        <f>$AT$152</f>
        <v>0</v>
      </c>
      <c r="AQ153">
        <f>ROUND(IF($AP$153&lt;=0,0,$AP$153*$AP$3/12),2)</f>
        <v>0</v>
      </c>
      <c r="AR153">
        <f>ROUND(IF($AP$153&lt;=0,0,MIN($AP$4,$AP$153+$AQ$153)),2)</f>
        <v>0</v>
      </c>
      <c r="AS153">
        <f>ROUND(IF($AP$153&lt;=0,0,MIN(MAX(0,$AP$153+$AQ$153-$AR$153),MAX(0,$F$153-$J$153-$O$153-$T$153-$Y$153-$AD$153-$AI$153-$AN$153))),2)</f>
        <v>0</v>
      </c>
      <c r="AT153">
        <f>ROUND(MAX(0,$AP$153+$AQ$153-$AR$153-$AS$153),2)</f>
        <v>0</v>
      </c>
      <c r="AU153">
        <f>$AY$152</f>
        <v>0</v>
      </c>
      <c r="AV153">
        <f>ROUND(IF($AU$153&lt;=0,0,$AU$153*$AU$3/12),2)</f>
        <v>0</v>
      </c>
      <c r="AW153">
        <f>ROUND(IF($AU$153&lt;=0,0,MIN($AU$4,$AU$153+$AV$153)),2)</f>
        <v>0</v>
      </c>
      <c r="AX153">
        <f>ROUND(IF($AU$153&lt;=0,0,MIN(MAX(0,$AU$153+$AV$153-$AW$153),MAX(0,$F$153-$J$153-$O$153-$T$153-$Y$153-$AD$153-$AI$153-$AN$153-$AS$153))),2)</f>
        <v>0</v>
      </c>
      <c r="AY153">
        <f>ROUND(MAX(0,$AU$153+$AV$153-$AW$153-$AX$153),2)</f>
        <v>0</v>
      </c>
      <c r="AZ153">
        <f>$BD$152</f>
        <v>0</v>
      </c>
      <c r="BA153">
        <f>ROUND(IF($AZ$153&lt;=0,0,$AZ$153*$AZ$3/12),2)</f>
        <v>0</v>
      </c>
      <c r="BB153">
        <f>ROUND(IF($AZ$153&lt;=0,0,MIN($AZ$4,$AZ$153+$BA$153)),2)</f>
        <v>0</v>
      </c>
      <c r="BC153">
        <f>ROUND(IF($AZ$153&lt;=0,0,MIN(MAX(0,$AZ$153+$BA$153-$BB$153),MAX(0,$F$153-$J$153-$O$153-$T$153-$Y$153-$AD$153-$AI$153-$AN$153-$AS$153-$AX$153))),2)</f>
        <v>0</v>
      </c>
      <c r="BD153">
        <f>ROUND(MAX(0,$AZ$153+$BA$153-$BB$153-$BC$153),2)</f>
        <v>0</v>
      </c>
    </row>
    <row r="154" spans="1:56">
      <c r="A154">
        <f>ROW()-7</f>
        <v>147</v>
      </c>
      <c r="B154">
        <f>EDATE(StartDate,A154-1)</f>
        <v>0</v>
      </c>
      <c r="C154">
        <f>ROUND(SUM($G$154,$L$154,$Q$154,$V$154,$AA$154,$AF$154,$AK$154,$AP$154,$AU$154,$AZ$154)-SUM($K$154,$P$154,$U$154,$Z$154,$AE$154,$AJ$154,$AO$154,$AT$154,$AY$154,$BD$154),2)</f>
        <v>0</v>
      </c>
      <c r="D154">
        <f>ROUND(SUM($H$154,$M$154,$R$154,$W$154,$AB$154,$AG$154,$AL$154,$AQ$154,$AV$154,$BA$154),2)</f>
        <v>0</v>
      </c>
      <c r="E154">
        <f>ROUND(SUM($K$154,$P$154,$U$154,$Z$154,$AE$154,$AJ$154,$AO$154,$AT$154,$AY$154,$BD$154),2)</f>
        <v>0</v>
      </c>
      <c r="F154">
        <f>ROUND(MAX(MonthlyBudget-SUM($I$154,$N$154,$S$154,$X$154,$AC$154,$AH$154,$AM$154,$AR$154,$AW$154,$BB$154),0),2)</f>
        <v>0</v>
      </c>
      <c r="G154">
        <f>$K$153</f>
        <v>0</v>
      </c>
      <c r="H154">
        <f>ROUND(IF($G$154&lt;=0,0,$G$154*$G$3/12),2)</f>
        <v>0</v>
      </c>
      <c r="I154">
        <f>ROUND(IF($G$154&lt;=0,0,MIN($G$4,$G$154+$H$154)),2)</f>
        <v>0</v>
      </c>
      <c r="J154">
        <f>ROUND(IF($G$154&lt;=0,0,MIN(MAX(0,$G$154+$H$154-$I$154),$F$154)),2)</f>
        <v>0</v>
      </c>
      <c r="K154">
        <f>ROUND(MAX(0,$G$154+$H$154-$I$154-$J$154),2)</f>
        <v>0</v>
      </c>
      <c r="L154">
        <f>$P$153</f>
        <v>0</v>
      </c>
      <c r="M154">
        <f>ROUND(IF($L$154&lt;=0,0,$L$154*$L$3/12),2)</f>
        <v>0</v>
      </c>
      <c r="N154">
        <f>ROUND(IF($L$154&lt;=0,0,MIN($L$4,$L$154+$M$154)),2)</f>
        <v>0</v>
      </c>
      <c r="O154">
        <f>ROUND(IF($L$154&lt;=0,0,MIN(MAX(0,$L$154+$M$154-$N$154),MAX(0,$F$154-$J$154))),2)</f>
        <v>0</v>
      </c>
      <c r="P154">
        <f>ROUND(MAX(0,$L$154+$M$154-$N$154-$O$154),2)</f>
        <v>0</v>
      </c>
      <c r="Q154">
        <f>$U$153</f>
        <v>0</v>
      </c>
      <c r="R154">
        <f>ROUND(IF($Q$154&lt;=0,0,$Q$154*$Q$3/12),2)</f>
        <v>0</v>
      </c>
      <c r="S154">
        <f>ROUND(IF($Q$154&lt;=0,0,MIN($Q$4,$Q$154+$R$154)),2)</f>
        <v>0</v>
      </c>
      <c r="T154">
        <f>ROUND(IF($Q$154&lt;=0,0,MIN(MAX(0,$Q$154+$R$154-$S$154),MAX(0,$F$154-$J$154-$O$154))),2)</f>
        <v>0</v>
      </c>
      <c r="U154">
        <f>ROUND(MAX(0,$Q$154+$R$154-$S$154-$T$154),2)</f>
        <v>0</v>
      </c>
      <c r="V154">
        <f>$Z$153</f>
        <v>0</v>
      </c>
      <c r="W154">
        <f>ROUND(IF($V$154&lt;=0,0,$V$154*$V$3/12),2)</f>
        <v>0</v>
      </c>
      <c r="X154">
        <f>ROUND(IF($V$154&lt;=0,0,MIN($V$4,$V$154+$W$154)),2)</f>
        <v>0</v>
      </c>
      <c r="Y154">
        <f>ROUND(IF($V$154&lt;=0,0,MIN(MAX(0,$V$154+$W$154-$X$154),MAX(0,$F$154-$J$154-$O$154-$T$154))),2)</f>
        <v>0</v>
      </c>
      <c r="Z154">
        <f>ROUND(MAX(0,$V$154+$W$154-$X$154-$Y$154),2)</f>
        <v>0</v>
      </c>
      <c r="AA154">
        <f>$AE$153</f>
        <v>0</v>
      </c>
      <c r="AB154">
        <f>ROUND(IF($AA$154&lt;=0,0,$AA$154*$AA$3/12),2)</f>
        <v>0</v>
      </c>
      <c r="AC154">
        <f>ROUND(IF($AA$154&lt;=0,0,MIN($AA$4,$AA$154+$AB$154)),2)</f>
        <v>0</v>
      </c>
      <c r="AD154">
        <f>ROUND(IF($AA$154&lt;=0,0,MIN(MAX(0,$AA$154+$AB$154-$AC$154),MAX(0,$F$154-$J$154-$O$154-$T$154-$Y$154))),2)</f>
        <v>0</v>
      </c>
      <c r="AE154">
        <f>ROUND(MAX(0,$AA$154+$AB$154-$AC$154-$AD$154),2)</f>
        <v>0</v>
      </c>
      <c r="AF154">
        <f>$AJ$153</f>
        <v>0</v>
      </c>
      <c r="AG154">
        <f>ROUND(IF($AF$154&lt;=0,0,$AF$154*$AF$3/12),2)</f>
        <v>0</v>
      </c>
      <c r="AH154">
        <f>ROUND(IF($AF$154&lt;=0,0,MIN($AF$4,$AF$154+$AG$154)),2)</f>
        <v>0</v>
      </c>
      <c r="AI154">
        <f>ROUND(IF($AF$154&lt;=0,0,MIN(MAX(0,$AF$154+$AG$154-$AH$154),MAX(0,$F$154-$J$154-$O$154-$T$154-$Y$154-$AD$154))),2)</f>
        <v>0</v>
      </c>
      <c r="AJ154">
        <f>ROUND(MAX(0,$AF$154+$AG$154-$AH$154-$AI$154),2)</f>
        <v>0</v>
      </c>
      <c r="AK154">
        <f>$AO$153</f>
        <v>0</v>
      </c>
      <c r="AL154">
        <f>ROUND(IF($AK$154&lt;=0,0,$AK$154*$AK$3/12),2)</f>
        <v>0</v>
      </c>
      <c r="AM154">
        <f>ROUND(IF($AK$154&lt;=0,0,MIN($AK$4,$AK$154+$AL$154)),2)</f>
        <v>0</v>
      </c>
      <c r="AN154">
        <f>ROUND(IF($AK$154&lt;=0,0,MIN(MAX(0,$AK$154+$AL$154-$AM$154),MAX(0,$F$154-$J$154-$O$154-$T$154-$Y$154-$AD$154-$AI$154))),2)</f>
        <v>0</v>
      </c>
      <c r="AO154">
        <f>ROUND(MAX(0,$AK$154+$AL$154-$AM$154-$AN$154),2)</f>
        <v>0</v>
      </c>
      <c r="AP154">
        <f>$AT$153</f>
        <v>0</v>
      </c>
      <c r="AQ154">
        <f>ROUND(IF($AP$154&lt;=0,0,$AP$154*$AP$3/12),2)</f>
        <v>0</v>
      </c>
      <c r="AR154">
        <f>ROUND(IF($AP$154&lt;=0,0,MIN($AP$4,$AP$154+$AQ$154)),2)</f>
        <v>0</v>
      </c>
      <c r="AS154">
        <f>ROUND(IF($AP$154&lt;=0,0,MIN(MAX(0,$AP$154+$AQ$154-$AR$154),MAX(0,$F$154-$J$154-$O$154-$T$154-$Y$154-$AD$154-$AI$154-$AN$154))),2)</f>
        <v>0</v>
      </c>
      <c r="AT154">
        <f>ROUND(MAX(0,$AP$154+$AQ$154-$AR$154-$AS$154),2)</f>
        <v>0</v>
      </c>
      <c r="AU154">
        <f>$AY$153</f>
        <v>0</v>
      </c>
      <c r="AV154">
        <f>ROUND(IF($AU$154&lt;=0,0,$AU$154*$AU$3/12),2)</f>
        <v>0</v>
      </c>
      <c r="AW154">
        <f>ROUND(IF($AU$154&lt;=0,0,MIN($AU$4,$AU$154+$AV$154)),2)</f>
        <v>0</v>
      </c>
      <c r="AX154">
        <f>ROUND(IF($AU$154&lt;=0,0,MIN(MAX(0,$AU$154+$AV$154-$AW$154),MAX(0,$F$154-$J$154-$O$154-$T$154-$Y$154-$AD$154-$AI$154-$AN$154-$AS$154))),2)</f>
        <v>0</v>
      </c>
      <c r="AY154">
        <f>ROUND(MAX(0,$AU$154+$AV$154-$AW$154-$AX$154),2)</f>
        <v>0</v>
      </c>
      <c r="AZ154">
        <f>$BD$153</f>
        <v>0</v>
      </c>
      <c r="BA154">
        <f>ROUND(IF($AZ$154&lt;=0,0,$AZ$154*$AZ$3/12),2)</f>
        <v>0</v>
      </c>
      <c r="BB154">
        <f>ROUND(IF($AZ$154&lt;=0,0,MIN($AZ$4,$AZ$154+$BA$154)),2)</f>
        <v>0</v>
      </c>
      <c r="BC154">
        <f>ROUND(IF($AZ$154&lt;=0,0,MIN(MAX(0,$AZ$154+$BA$154-$BB$154),MAX(0,$F$154-$J$154-$O$154-$T$154-$Y$154-$AD$154-$AI$154-$AN$154-$AS$154-$AX$154))),2)</f>
        <v>0</v>
      </c>
      <c r="BD154">
        <f>ROUND(MAX(0,$AZ$154+$BA$154-$BB$154-$BC$154),2)</f>
        <v>0</v>
      </c>
    </row>
    <row r="155" spans="1:56">
      <c r="A155">
        <f>ROW()-7</f>
        <v>148</v>
      </c>
      <c r="B155">
        <f>EDATE(StartDate,A155-1)</f>
        <v>0</v>
      </c>
      <c r="C155">
        <f>ROUND(SUM($G$155,$L$155,$Q$155,$V$155,$AA$155,$AF$155,$AK$155,$AP$155,$AU$155,$AZ$155)-SUM($K$155,$P$155,$U$155,$Z$155,$AE$155,$AJ$155,$AO$155,$AT$155,$AY$155,$BD$155),2)</f>
        <v>0</v>
      </c>
      <c r="D155">
        <f>ROUND(SUM($H$155,$M$155,$R$155,$W$155,$AB$155,$AG$155,$AL$155,$AQ$155,$AV$155,$BA$155),2)</f>
        <v>0</v>
      </c>
      <c r="E155">
        <f>ROUND(SUM($K$155,$P$155,$U$155,$Z$155,$AE$155,$AJ$155,$AO$155,$AT$155,$AY$155,$BD$155),2)</f>
        <v>0</v>
      </c>
      <c r="F155">
        <f>ROUND(MAX(MonthlyBudget-SUM($I$155,$N$155,$S$155,$X$155,$AC$155,$AH$155,$AM$155,$AR$155,$AW$155,$BB$155),0),2)</f>
        <v>0</v>
      </c>
      <c r="G155">
        <f>$K$154</f>
        <v>0</v>
      </c>
      <c r="H155">
        <f>ROUND(IF($G$155&lt;=0,0,$G$155*$G$3/12),2)</f>
        <v>0</v>
      </c>
      <c r="I155">
        <f>ROUND(IF($G$155&lt;=0,0,MIN($G$4,$G$155+$H$155)),2)</f>
        <v>0</v>
      </c>
      <c r="J155">
        <f>ROUND(IF($G$155&lt;=0,0,MIN(MAX(0,$G$155+$H$155-$I$155),$F$155)),2)</f>
        <v>0</v>
      </c>
      <c r="K155">
        <f>ROUND(MAX(0,$G$155+$H$155-$I$155-$J$155),2)</f>
        <v>0</v>
      </c>
      <c r="L155">
        <f>$P$154</f>
        <v>0</v>
      </c>
      <c r="M155">
        <f>ROUND(IF($L$155&lt;=0,0,$L$155*$L$3/12),2)</f>
        <v>0</v>
      </c>
      <c r="N155">
        <f>ROUND(IF($L$155&lt;=0,0,MIN($L$4,$L$155+$M$155)),2)</f>
        <v>0</v>
      </c>
      <c r="O155">
        <f>ROUND(IF($L$155&lt;=0,0,MIN(MAX(0,$L$155+$M$155-$N$155),MAX(0,$F$155-$J$155))),2)</f>
        <v>0</v>
      </c>
      <c r="P155">
        <f>ROUND(MAX(0,$L$155+$M$155-$N$155-$O$155),2)</f>
        <v>0</v>
      </c>
      <c r="Q155">
        <f>$U$154</f>
        <v>0</v>
      </c>
      <c r="R155">
        <f>ROUND(IF($Q$155&lt;=0,0,$Q$155*$Q$3/12),2)</f>
        <v>0</v>
      </c>
      <c r="S155">
        <f>ROUND(IF($Q$155&lt;=0,0,MIN($Q$4,$Q$155+$R$155)),2)</f>
        <v>0</v>
      </c>
      <c r="T155">
        <f>ROUND(IF($Q$155&lt;=0,0,MIN(MAX(0,$Q$155+$R$155-$S$155),MAX(0,$F$155-$J$155-$O$155))),2)</f>
        <v>0</v>
      </c>
      <c r="U155">
        <f>ROUND(MAX(0,$Q$155+$R$155-$S$155-$T$155),2)</f>
        <v>0</v>
      </c>
      <c r="V155">
        <f>$Z$154</f>
        <v>0</v>
      </c>
      <c r="W155">
        <f>ROUND(IF($V$155&lt;=0,0,$V$155*$V$3/12),2)</f>
        <v>0</v>
      </c>
      <c r="X155">
        <f>ROUND(IF($V$155&lt;=0,0,MIN($V$4,$V$155+$W$155)),2)</f>
        <v>0</v>
      </c>
      <c r="Y155">
        <f>ROUND(IF($V$155&lt;=0,0,MIN(MAX(0,$V$155+$W$155-$X$155),MAX(0,$F$155-$J$155-$O$155-$T$155))),2)</f>
        <v>0</v>
      </c>
      <c r="Z155">
        <f>ROUND(MAX(0,$V$155+$W$155-$X$155-$Y$155),2)</f>
        <v>0</v>
      </c>
      <c r="AA155">
        <f>$AE$154</f>
        <v>0</v>
      </c>
      <c r="AB155">
        <f>ROUND(IF($AA$155&lt;=0,0,$AA$155*$AA$3/12),2)</f>
        <v>0</v>
      </c>
      <c r="AC155">
        <f>ROUND(IF($AA$155&lt;=0,0,MIN($AA$4,$AA$155+$AB$155)),2)</f>
        <v>0</v>
      </c>
      <c r="AD155">
        <f>ROUND(IF($AA$155&lt;=0,0,MIN(MAX(0,$AA$155+$AB$155-$AC$155),MAX(0,$F$155-$J$155-$O$155-$T$155-$Y$155))),2)</f>
        <v>0</v>
      </c>
      <c r="AE155">
        <f>ROUND(MAX(0,$AA$155+$AB$155-$AC$155-$AD$155),2)</f>
        <v>0</v>
      </c>
      <c r="AF155">
        <f>$AJ$154</f>
        <v>0</v>
      </c>
      <c r="AG155">
        <f>ROUND(IF($AF$155&lt;=0,0,$AF$155*$AF$3/12),2)</f>
        <v>0</v>
      </c>
      <c r="AH155">
        <f>ROUND(IF($AF$155&lt;=0,0,MIN($AF$4,$AF$155+$AG$155)),2)</f>
        <v>0</v>
      </c>
      <c r="AI155">
        <f>ROUND(IF($AF$155&lt;=0,0,MIN(MAX(0,$AF$155+$AG$155-$AH$155),MAX(0,$F$155-$J$155-$O$155-$T$155-$Y$155-$AD$155))),2)</f>
        <v>0</v>
      </c>
      <c r="AJ155">
        <f>ROUND(MAX(0,$AF$155+$AG$155-$AH$155-$AI$155),2)</f>
        <v>0</v>
      </c>
      <c r="AK155">
        <f>$AO$154</f>
        <v>0</v>
      </c>
      <c r="AL155">
        <f>ROUND(IF($AK$155&lt;=0,0,$AK$155*$AK$3/12),2)</f>
        <v>0</v>
      </c>
      <c r="AM155">
        <f>ROUND(IF($AK$155&lt;=0,0,MIN($AK$4,$AK$155+$AL$155)),2)</f>
        <v>0</v>
      </c>
      <c r="AN155">
        <f>ROUND(IF($AK$155&lt;=0,0,MIN(MAX(0,$AK$155+$AL$155-$AM$155),MAX(0,$F$155-$J$155-$O$155-$T$155-$Y$155-$AD$155-$AI$155))),2)</f>
        <v>0</v>
      </c>
      <c r="AO155">
        <f>ROUND(MAX(0,$AK$155+$AL$155-$AM$155-$AN$155),2)</f>
        <v>0</v>
      </c>
      <c r="AP155">
        <f>$AT$154</f>
        <v>0</v>
      </c>
      <c r="AQ155">
        <f>ROUND(IF($AP$155&lt;=0,0,$AP$155*$AP$3/12),2)</f>
        <v>0</v>
      </c>
      <c r="AR155">
        <f>ROUND(IF($AP$155&lt;=0,0,MIN($AP$4,$AP$155+$AQ$155)),2)</f>
        <v>0</v>
      </c>
      <c r="AS155">
        <f>ROUND(IF($AP$155&lt;=0,0,MIN(MAX(0,$AP$155+$AQ$155-$AR$155),MAX(0,$F$155-$J$155-$O$155-$T$155-$Y$155-$AD$155-$AI$155-$AN$155))),2)</f>
        <v>0</v>
      </c>
      <c r="AT155">
        <f>ROUND(MAX(0,$AP$155+$AQ$155-$AR$155-$AS$155),2)</f>
        <v>0</v>
      </c>
      <c r="AU155">
        <f>$AY$154</f>
        <v>0</v>
      </c>
      <c r="AV155">
        <f>ROUND(IF($AU$155&lt;=0,0,$AU$155*$AU$3/12),2)</f>
        <v>0</v>
      </c>
      <c r="AW155">
        <f>ROUND(IF($AU$155&lt;=0,0,MIN($AU$4,$AU$155+$AV$155)),2)</f>
        <v>0</v>
      </c>
      <c r="AX155">
        <f>ROUND(IF($AU$155&lt;=0,0,MIN(MAX(0,$AU$155+$AV$155-$AW$155),MAX(0,$F$155-$J$155-$O$155-$T$155-$Y$155-$AD$155-$AI$155-$AN$155-$AS$155))),2)</f>
        <v>0</v>
      </c>
      <c r="AY155">
        <f>ROUND(MAX(0,$AU$155+$AV$155-$AW$155-$AX$155),2)</f>
        <v>0</v>
      </c>
      <c r="AZ155">
        <f>$BD$154</f>
        <v>0</v>
      </c>
      <c r="BA155">
        <f>ROUND(IF($AZ$155&lt;=0,0,$AZ$155*$AZ$3/12),2)</f>
        <v>0</v>
      </c>
      <c r="BB155">
        <f>ROUND(IF($AZ$155&lt;=0,0,MIN($AZ$4,$AZ$155+$BA$155)),2)</f>
        <v>0</v>
      </c>
      <c r="BC155">
        <f>ROUND(IF($AZ$155&lt;=0,0,MIN(MAX(0,$AZ$155+$BA$155-$BB$155),MAX(0,$F$155-$J$155-$O$155-$T$155-$Y$155-$AD$155-$AI$155-$AN$155-$AS$155-$AX$155))),2)</f>
        <v>0</v>
      </c>
      <c r="BD155">
        <f>ROUND(MAX(0,$AZ$155+$BA$155-$BB$155-$BC$155),2)</f>
        <v>0</v>
      </c>
    </row>
    <row r="156" spans="1:56">
      <c r="A156">
        <f>ROW()-7</f>
        <v>149</v>
      </c>
      <c r="B156">
        <f>EDATE(StartDate,A156-1)</f>
        <v>0</v>
      </c>
      <c r="C156">
        <f>ROUND(SUM($G$156,$L$156,$Q$156,$V$156,$AA$156,$AF$156,$AK$156,$AP$156,$AU$156,$AZ$156)-SUM($K$156,$P$156,$U$156,$Z$156,$AE$156,$AJ$156,$AO$156,$AT$156,$AY$156,$BD$156),2)</f>
        <v>0</v>
      </c>
      <c r="D156">
        <f>ROUND(SUM($H$156,$M$156,$R$156,$W$156,$AB$156,$AG$156,$AL$156,$AQ$156,$AV$156,$BA$156),2)</f>
        <v>0</v>
      </c>
      <c r="E156">
        <f>ROUND(SUM($K$156,$P$156,$U$156,$Z$156,$AE$156,$AJ$156,$AO$156,$AT$156,$AY$156,$BD$156),2)</f>
        <v>0</v>
      </c>
      <c r="F156">
        <f>ROUND(MAX(MonthlyBudget-SUM($I$156,$N$156,$S$156,$X$156,$AC$156,$AH$156,$AM$156,$AR$156,$AW$156,$BB$156),0),2)</f>
        <v>0</v>
      </c>
      <c r="G156">
        <f>$K$155</f>
        <v>0</v>
      </c>
      <c r="H156">
        <f>ROUND(IF($G$156&lt;=0,0,$G$156*$G$3/12),2)</f>
        <v>0</v>
      </c>
      <c r="I156">
        <f>ROUND(IF($G$156&lt;=0,0,MIN($G$4,$G$156+$H$156)),2)</f>
        <v>0</v>
      </c>
      <c r="J156">
        <f>ROUND(IF($G$156&lt;=0,0,MIN(MAX(0,$G$156+$H$156-$I$156),$F$156)),2)</f>
        <v>0</v>
      </c>
      <c r="K156">
        <f>ROUND(MAX(0,$G$156+$H$156-$I$156-$J$156),2)</f>
        <v>0</v>
      </c>
      <c r="L156">
        <f>$P$155</f>
        <v>0</v>
      </c>
      <c r="M156">
        <f>ROUND(IF($L$156&lt;=0,0,$L$156*$L$3/12),2)</f>
        <v>0</v>
      </c>
      <c r="N156">
        <f>ROUND(IF($L$156&lt;=0,0,MIN($L$4,$L$156+$M$156)),2)</f>
        <v>0</v>
      </c>
      <c r="O156">
        <f>ROUND(IF($L$156&lt;=0,0,MIN(MAX(0,$L$156+$M$156-$N$156),MAX(0,$F$156-$J$156))),2)</f>
        <v>0</v>
      </c>
      <c r="P156">
        <f>ROUND(MAX(0,$L$156+$M$156-$N$156-$O$156),2)</f>
        <v>0</v>
      </c>
      <c r="Q156">
        <f>$U$155</f>
        <v>0</v>
      </c>
      <c r="R156">
        <f>ROUND(IF($Q$156&lt;=0,0,$Q$156*$Q$3/12),2)</f>
        <v>0</v>
      </c>
      <c r="S156">
        <f>ROUND(IF($Q$156&lt;=0,0,MIN($Q$4,$Q$156+$R$156)),2)</f>
        <v>0</v>
      </c>
      <c r="T156">
        <f>ROUND(IF($Q$156&lt;=0,0,MIN(MAX(0,$Q$156+$R$156-$S$156),MAX(0,$F$156-$J$156-$O$156))),2)</f>
        <v>0</v>
      </c>
      <c r="U156">
        <f>ROUND(MAX(0,$Q$156+$R$156-$S$156-$T$156),2)</f>
        <v>0</v>
      </c>
      <c r="V156">
        <f>$Z$155</f>
        <v>0</v>
      </c>
      <c r="W156">
        <f>ROUND(IF($V$156&lt;=0,0,$V$156*$V$3/12),2)</f>
        <v>0</v>
      </c>
      <c r="X156">
        <f>ROUND(IF($V$156&lt;=0,0,MIN($V$4,$V$156+$W$156)),2)</f>
        <v>0</v>
      </c>
      <c r="Y156">
        <f>ROUND(IF($V$156&lt;=0,0,MIN(MAX(0,$V$156+$W$156-$X$156),MAX(0,$F$156-$J$156-$O$156-$T$156))),2)</f>
        <v>0</v>
      </c>
      <c r="Z156">
        <f>ROUND(MAX(0,$V$156+$W$156-$X$156-$Y$156),2)</f>
        <v>0</v>
      </c>
      <c r="AA156">
        <f>$AE$155</f>
        <v>0</v>
      </c>
      <c r="AB156">
        <f>ROUND(IF($AA$156&lt;=0,0,$AA$156*$AA$3/12),2)</f>
        <v>0</v>
      </c>
      <c r="AC156">
        <f>ROUND(IF($AA$156&lt;=0,0,MIN($AA$4,$AA$156+$AB$156)),2)</f>
        <v>0</v>
      </c>
      <c r="AD156">
        <f>ROUND(IF($AA$156&lt;=0,0,MIN(MAX(0,$AA$156+$AB$156-$AC$156),MAX(0,$F$156-$J$156-$O$156-$T$156-$Y$156))),2)</f>
        <v>0</v>
      </c>
      <c r="AE156">
        <f>ROUND(MAX(0,$AA$156+$AB$156-$AC$156-$AD$156),2)</f>
        <v>0</v>
      </c>
      <c r="AF156">
        <f>$AJ$155</f>
        <v>0</v>
      </c>
      <c r="AG156">
        <f>ROUND(IF($AF$156&lt;=0,0,$AF$156*$AF$3/12),2)</f>
        <v>0</v>
      </c>
      <c r="AH156">
        <f>ROUND(IF($AF$156&lt;=0,0,MIN($AF$4,$AF$156+$AG$156)),2)</f>
        <v>0</v>
      </c>
      <c r="AI156">
        <f>ROUND(IF($AF$156&lt;=0,0,MIN(MAX(0,$AF$156+$AG$156-$AH$156),MAX(0,$F$156-$J$156-$O$156-$T$156-$Y$156-$AD$156))),2)</f>
        <v>0</v>
      </c>
      <c r="AJ156">
        <f>ROUND(MAX(0,$AF$156+$AG$156-$AH$156-$AI$156),2)</f>
        <v>0</v>
      </c>
      <c r="AK156">
        <f>$AO$155</f>
        <v>0</v>
      </c>
      <c r="AL156">
        <f>ROUND(IF($AK$156&lt;=0,0,$AK$156*$AK$3/12),2)</f>
        <v>0</v>
      </c>
      <c r="AM156">
        <f>ROUND(IF($AK$156&lt;=0,0,MIN($AK$4,$AK$156+$AL$156)),2)</f>
        <v>0</v>
      </c>
      <c r="AN156">
        <f>ROUND(IF($AK$156&lt;=0,0,MIN(MAX(0,$AK$156+$AL$156-$AM$156),MAX(0,$F$156-$J$156-$O$156-$T$156-$Y$156-$AD$156-$AI$156))),2)</f>
        <v>0</v>
      </c>
      <c r="AO156">
        <f>ROUND(MAX(0,$AK$156+$AL$156-$AM$156-$AN$156),2)</f>
        <v>0</v>
      </c>
      <c r="AP156">
        <f>$AT$155</f>
        <v>0</v>
      </c>
      <c r="AQ156">
        <f>ROUND(IF($AP$156&lt;=0,0,$AP$156*$AP$3/12),2)</f>
        <v>0</v>
      </c>
      <c r="AR156">
        <f>ROUND(IF($AP$156&lt;=0,0,MIN($AP$4,$AP$156+$AQ$156)),2)</f>
        <v>0</v>
      </c>
      <c r="AS156">
        <f>ROUND(IF($AP$156&lt;=0,0,MIN(MAX(0,$AP$156+$AQ$156-$AR$156),MAX(0,$F$156-$J$156-$O$156-$T$156-$Y$156-$AD$156-$AI$156-$AN$156))),2)</f>
        <v>0</v>
      </c>
      <c r="AT156">
        <f>ROUND(MAX(0,$AP$156+$AQ$156-$AR$156-$AS$156),2)</f>
        <v>0</v>
      </c>
      <c r="AU156">
        <f>$AY$155</f>
        <v>0</v>
      </c>
      <c r="AV156">
        <f>ROUND(IF($AU$156&lt;=0,0,$AU$156*$AU$3/12),2)</f>
        <v>0</v>
      </c>
      <c r="AW156">
        <f>ROUND(IF($AU$156&lt;=0,0,MIN($AU$4,$AU$156+$AV$156)),2)</f>
        <v>0</v>
      </c>
      <c r="AX156">
        <f>ROUND(IF($AU$156&lt;=0,0,MIN(MAX(0,$AU$156+$AV$156-$AW$156),MAX(0,$F$156-$J$156-$O$156-$T$156-$Y$156-$AD$156-$AI$156-$AN$156-$AS$156))),2)</f>
        <v>0</v>
      </c>
      <c r="AY156">
        <f>ROUND(MAX(0,$AU$156+$AV$156-$AW$156-$AX$156),2)</f>
        <v>0</v>
      </c>
      <c r="AZ156">
        <f>$BD$155</f>
        <v>0</v>
      </c>
      <c r="BA156">
        <f>ROUND(IF($AZ$156&lt;=0,0,$AZ$156*$AZ$3/12),2)</f>
        <v>0</v>
      </c>
      <c r="BB156">
        <f>ROUND(IF($AZ$156&lt;=0,0,MIN($AZ$4,$AZ$156+$BA$156)),2)</f>
        <v>0</v>
      </c>
      <c r="BC156">
        <f>ROUND(IF($AZ$156&lt;=0,0,MIN(MAX(0,$AZ$156+$BA$156-$BB$156),MAX(0,$F$156-$J$156-$O$156-$T$156-$Y$156-$AD$156-$AI$156-$AN$156-$AS$156-$AX$156))),2)</f>
        <v>0</v>
      </c>
      <c r="BD156">
        <f>ROUND(MAX(0,$AZ$156+$BA$156-$BB$156-$BC$156),2)</f>
        <v>0</v>
      </c>
    </row>
    <row r="157" spans="1:56">
      <c r="A157">
        <f>ROW()-7</f>
        <v>150</v>
      </c>
      <c r="B157">
        <f>EDATE(StartDate,A157-1)</f>
        <v>0</v>
      </c>
      <c r="C157">
        <f>ROUND(SUM($G$157,$L$157,$Q$157,$V$157,$AA$157,$AF$157,$AK$157,$AP$157,$AU$157,$AZ$157)-SUM($K$157,$P$157,$U$157,$Z$157,$AE$157,$AJ$157,$AO$157,$AT$157,$AY$157,$BD$157),2)</f>
        <v>0</v>
      </c>
      <c r="D157">
        <f>ROUND(SUM($H$157,$M$157,$R$157,$W$157,$AB$157,$AG$157,$AL$157,$AQ$157,$AV$157,$BA$157),2)</f>
        <v>0</v>
      </c>
      <c r="E157">
        <f>ROUND(SUM($K$157,$P$157,$U$157,$Z$157,$AE$157,$AJ$157,$AO$157,$AT$157,$AY$157,$BD$157),2)</f>
        <v>0</v>
      </c>
      <c r="F157">
        <f>ROUND(MAX(MonthlyBudget-SUM($I$157,$N$157,$S$157,$X$157,$AC$157,$AH$157,$AM$157,$AR$157,$AW$157,$BB$157),0),2)</f>
        <v>0</v>
      </c>
      <c r="G157">
        <f>$K$156</f>
        <v>0</v>
      </c>
      <c r="H157">
        <f>ROUND(IF($G$157&lt;=0,0,$G$157*$G$3/12),2)</f>
        <v>0</v>
      </c>
      <c r="I157">
        <f>ROUND(IF($G$157&lt;=0,0,MIN($G$4,$G$157+$H$157)),2)</f>
        <v>0</v>
      </c>
      <c r="J157">
        <f>ROUND(IF($G$157&lt;=0,0,MIN(MAX(0,$G$157+$H$157-$I$157),$F$157)),2)</f>
        <v>0</v>
      </c>
      <c r="K157">
        <f>ROUND(MAX(0,$G$157+$H$157-$I$157-$J$157),2)</f>
        <v>0</v>
      </c>
      <c r="L157">
        <f>$P$156</f>
        <v>0</v>
      </c>
      <c r="M157">
        <f>ROUND(IF($L$157&lt;=0,0,$L$157*$L$3/12),2)</f>
        <v>0</v>
      </c>
      <c r="N157">
        <f>ROUND(IF($L$157&lt;=0,0,MIN($L$4,$L$157+$M$157)),2)</f>
        <v>0</v>
      </c>
      <c r="O157">
        <f>ROUND(IF($L$157&lt;=0,0,MIN(MAX(0,$L$157+$M$157-$N$157),MAX(0,$F$157-$J$157))),2)</f>
        <v>0</v>
      </c>
      <c r="P157">
        <f>ROUND(MAX(0,$L$157+$M$157-$N$157-$O$157),2)</f>
        <v>0</v>
      </c>
      <c r="Q157">
        <f>$U$156</f>
        <v>0</v>
      </c>
      <c r="R157">
        <f>ROUND(IF($Q$157&lt;=0,0,$Q$157*$Q$3/12),2)</f>
        <v>0</v>
      </c>
      <c r="S157">
        <f>ROUND(IF($Q$157&lt;=0,0,MIN($Q$4,$Q$157+$R$157)),2)</f>
        <v>0</v>
      </c>
      <c r="T157">
        <f>ROUND(IF($Q$157&lt;=0,0,MIN(MAX(0,$Q$157+$R$157-$S$157),MAX(0,$F$157-$J$157-$O$157))),2)</f>
        <v>0</v>
      </c>
      <c r="U157">
        <f>ROUND(MAX(0,$Q$157+$R$157-$S$157-$T$157),2)</f>
        <v>0</v>
      </c>
      <c r="V157">
        <f>$Z$156</f>
        <v>0</v>
      </c>
      <c r="W157">
        <f>ROUND(IF($V$157&lt;=0,0,$V$157*$V$3/12),2)</f>
        <v>0</v>
      </c>
      <c r="X157">
        <f>ROUND(IF($V$157&lt;=0,0,MIN($V$4,$V$157+$W$157)),2)</f>
        <v>0</v>
      </c>
      <c r="Y157">
        <f>ROUND(IF($V$157&lt;=0,0,MIN(MAX(0,$V$157+$W$157-$X$157),MAX(0,$F$157-$J$157-$O$157-$T$157))),2)</f>
        <v>0</v>
      </c>
      <c r="Z157">
        <f>ROUND(MAX(0,$V$157+$W$157-$X$157-$Y$157),2)</f>
        <v>0</v>
      </c>
      <c r="AA157">
        <f>$AE$156</f>
        <v>0</v>
      </c>
      <c r="AB157">
        <f>ROUND(IF($AA$157&lt;=0,0,$AA$157*$AA$3/12),2)</f>
        <v>0</v>
      </c>
      <c r="AC157">
        <f>ROUND(IF($AA$157&lt;=0,0,MIN($AA$4,$AA$157+$AB$157)),2)</f>
        <v>0</v>
      </c>
      <c r="AD157">
        <f>ROUND(IF($AA$157&lt;=0,0,MIN(MAX(0,$AA$157+$AB$157-$AC$157),MAX(0,$F$157-$J$157-$O$157-$T$157-$Y$157))),2)</f>
        <v>0</v>
      </c>
      <c r="AE157">
        <f>ROUND(MAX(0,$AA$157+$AB$157-$AC$157-$AD$157),2)</f>
        <v>0</v>
      </c>
      <c r="AF157">
        <f>$AJ$156</f>
        <v>0</v>
      </c>
      <c r="AG157">
        <f>ROUND(IF($AF$157&lt;=0,0,$AF$157*$AF$3/12),2)</f>
        <v>0</v>
      </c>
      <c r="AH157">
        <f>ROUND(IF($AF$157&lt;=0,0,MIN($AF$4,$AF$157+$AG$157)),2)</f>
        <v>0</v>
      </c>
      <c r="AI157">
        <f>ROUND(IF($AF$157&lt;=0,0,MIN(MAX(0,$AF$157+$AG$157-$AH$157),MAX(0,$F$157-$J$157-$O$157-$T$157-$Y$157-$AD$157))),2)</f>
        <v>0</v>
      </c>
      <c r="AJ157">
        <f>ROUND(MAX(0,$AF$157+$AG$157-$AH$157-$AI$157),2)</f>
        <v>0</v>
      </c>
      <c r="AK157">
        <f>$AO$156</f>
        <v>0</v>
      </c>
      <c r="AL157">
        <f>ROUND(IF($AK$157&lt;=0,0,$AK$157*$AK$3/12),2)</f>
        <v>0</v>
      </c>
      <c r="AM157">
        <f>ROUND(IF($AK$157&lt;=0,0,MIN($AK$4,$AK$157+$AL$157)),2)</f>
        <v>0</v>
      </c>
      <c r="AN157">
        <f>ROUND(IF($AK$157&lt;=0,0,MIN(MAX(0,$AK$157+$AL$157-$AM$157),MAX(0,$F$157-$J$157-$O$157-$T$157-$Y$157-$AD$157-$AI$157))),2)</f>
        <v>0</v>
      </c>
      <c r="AO157">
        <f>ROUND(MAX(0,$AK$157+$AL$157-$AM$157-$AN$157),2)</f>
        <v>0</v>
      </c>
      <c r="AP157">
        <f>$AT$156</f>
        <v>0</v>
      </c>
      <c r="AQ157">
        <f>ROUND(IF($AP$157&lt;=0,0,$AP$157*$AP$3/12),2)</f>
        <v>0</v>
      </c>
      <c r="AR157">
        <f>ROUND(IF($AP$157&lt;=0,0,MIN($AP$4,$AP$157+$AQ$157)),2)</f>
        <v>0</v>
      </c>
      <c r="AS157">
        <f>ROUND(IF($AP$157&lt;=0,0,MIN(MAX(0,$AP$157+$AQ$157-$AR$157),MAX(0,$F$157-$J$157-$O$157-$T$157-$Y$157-$AD$157-$AI$157-$AN$157))),2)</f>
        <v>0</v>
      </c>
      <c r="AT157">
        <f>ROUND(MAX(0,$AP$157+$AQ$157-$AR$157-$AS$157),2)</f>
        <v>0</v>
      </c>
      <c r="AU157">
        <f>$AY$156</f>
        <v>0</v>
      </c>
      <c r="AV157">
        <f>ROUND(IF($AU$157&lt;=0,0,$AU$157*$AU$3/12),2)</f>
        <v>0</v>
      </c>
      <c r="AW157">
        <f>ROUND(IF($AU$157&lt;=0,0,MIN($AU$4,$AU$157+$AV$157)),2)</f>
        <v>0</v>
      </c>
      <c r="AX157">
        <f>ROUND(IF($AU$157&lt;=0,0,MIN(MAX(0,$AU$157+$AV$157-$AW$157),MAX(0,$F$157-$J$157-$O$157-$T$157-$Y$157-$AD$157-$AI$157-$AN$157-$AS$157))),2)</f>
        <v>0</v>
      </c>
      <c r="AY157">
        <f>ROUND(MAX(0,$AU$157+$AV$157-$AW$157-$AX$157),2)</f>
        <v>0</v>
      </c>
      <c r="AZ157">
        <f>$BD$156</f>
        <v>0</v>
      </c>
      <c r="BA157">
        <f>ROUND(IF($AZ$157&lt;=0,0,$AZ$157*$AZ$3/12),2)</f>
        <v>0</v>
      </c>
      <c r="BB157">
        <f>ROUND(IF($AZ$157&lt;=0,0,MIN($AZ$4,$AZ$157+$BA$157)),2)</f>
        <v>0</v>
      </c>
      <c r="BC157">
        <f>ROUND(IF($AZ$157&lt;=0,0,MIN(MAX(0,$AZ$157+$BA$157-$BB$157),MAX(0,$F$157-$J$157-$O$157-$T$157-$Y$157-$AD$157-$AI$157-$AN$157-$AS$157-$AX$157))),2)</f>
        <v>0</v>
      </c>
      <c r="BD157">
        <f>ROUND(MAX(0,$AZ$157+$BA$157-$BB$157-$BC$157),2)</f>
        <v>0</v>
      </c>
    </row>
    <row r="158" spans="1:56">
      <c r="A158">
        <f>ROW()-7</f>
        <v>151</v>
      </c>
      <c r="B158">
        <f>EDATE(StartDate,A158-1)</f>
        <v>0</v>
      </c>
      <c r="C158">
        <f>ROUND(SUM($G$158,$L$158,$Q$158,$V$158,$AA$158,$AF$158,$AK$158,$AP$158,$AU$158,$AZ$158)-SUM($K$158,$P$158,$U$158,$Z$158,$AE$158,$AJ$158,$AO$158,$AT$158,$AY$158,$BD$158),2)</f>
        <v>0</v>
      </c>
      <c r="D158">
        <f>ROUND(SUM($H$158,$M$158,$R$158,$W$158,$AB$158,$AG$158,$AL$158,$AQ$158,$AV$158,$BA$158),2)</f>
        <v>0</v>
      </c>
      <c r="E158">
        <f>ROUND(SUM($K$158,$P$158,$U$158,$Z$158,$AE$158,$AJ$158,$AO$158,$AT$158,$AY$158,$BD$158),2)</f>
        <v>0</v>
      </c>
      <c r="F158">
        <f>ROUND(MAX(MonthlyBudget-SUM($I$158,$N$158,$S$158,$X$158,$AC$158,$AH$158,$AM$158,$AR$158,$AW$158,$BB$158),0),2)</f>
        <v>0</v>
      </c>
      <c r="G158">
        <f>$K$157</f>
        <v>0</v>
      </c>
      <c r="H158">
        <f>ROUND(IF($G$158&lt;=0,0,$G$158*$G$3/12),2)</f>
        <v>0</v>
      </c>
      <c r="I158">
        <f>ROUND(IF($G$158&lt;=0,0,MIN($G$4,$G$158+$H$158)),2)</f>
        <v>0</v>
      </c>
      <c r="J158">
        <f>ROUND(IF($G$158&lt;=0,0,MIN(MAX(0,$G$158+$H$158-$I$158),$F$158)),2)</f>
        <v>0</v>
      </c>
      <c r="K158">
        <f>ROUND(MAX(0,$G$158+$H$158-$I$158-$J$158),2)</f>
        <v>0</v>
      </c>
      <c r="L158">
        <f>$P$157</f>
        <v>0</v>
      </c>
      <c r="M158">
        <f>ROUND(IF($L$158&lt;=0,0,$L$158*$L$3/12),2)</f>
        <v>0</v>
      </c>
      <c r="N158">
        <f>ROUND(IF($L$158&lt;=0,0,MIN($L$4,$L$158+$M$158)),2)</f>
        <v>0</v>
      </c>
      <c r="O158">
        <f>ROUND(IF($L$158&lt;=0,0,MIN(MAX(0,$L$158+$M$158-$N$158),MAX(0,$F$158-$J$158))),2)</f>
        <v>0</v>
      </c>
      <c r="P158">
        <f>ROUND(MAX(0,$L$158+$M$158-$N$158-$O$158),2)</f>
        <v>0</v>
      </c>
      <c r="Q158">
        <f>$U$157</f>
        <v>0</v>
      </c>
      <c r="R158">
        <f>ROUND(IF($Q$158&lt;=0,0,$Q$158*$Q$3/12),2)</f>
        <v>0</v>
      </c>
      <c r="S158">
        <f>ROUND(IF($Q$158&lt;=0,0,MIN($Q$4,$Q$158+$R$158)),2)</f>
        <v>0</v>
      </c>
      <c r="T158">
        <f>ROUND(IF($Q$158&lt;=0,0,MIN(MAX(0,$Q$158+$R$158-$S$158),MAX(0,$F$158-$J$158-$O$158))),2)</f>
        <v>0</v>
      </c>
      <c r="U158">
        <f>ROUND(MAX(0,$Q$158+$R$158-$S$158-$T$158),2)</f>
        <v>0</v>
      </c>
      <c r="V158">
        <f>$Z$157</f>
        <v>0</v>
      </c>
      <c r="W158">
        <f>ROUND(IF($V$158&lt;=0,0,$V$158*$V$3/12),2)</f>
        <v>0</v>
      </c>
      <c r="X158">
        <f>ROUND(IF($V$158&lt;=0,0,MIN($V$4,$V$158+$W$158)),2)</f>
        <v>0</v>
      </c>
      <c r="Y158">
        <f>ROUND(IF($V$158&lt;=0,0,MIN(MAX(0,$V$158+$W$158-$X$158),MAX(0,$F$158-$J$158-$O$158-$T$158))),2)</f>
        <v>0</v>
      </c>
      <c r="Z158">
        <f>ROUND(MAX(0,$V$158+$W$158-$X$158-$Y$158),2)</f>
        <v>0</v>
      </c>
      <c r="AA158">
        <f>$AE$157</f>
        <v>0</v>
      </c>
      <c r="AB158">
        <f>ROUND(IF($AA$158&lt;=0,0,$AA$158*$AA$3/12),2)</f>
        <v>0</v>
      </c>
      <c r="AC158">
        <f>ROUND(IF($AA$158&lt;=0,0,MIN($AA$4,$AA$158+$AB$158)),2)</f>
        <v>0</v>
      </c>
      <c r="AD158">
        <f>ROUND(IF($AA$158&lt;=0,0,MIN(MAX(0,$AA$158+$AB$158-$AC$158),MAX(0,$F$158-$J$158-$O$158-$T$158-$Y$158))),2)</f>
        <v>0</v>
      </c>
      <c r="AE158">
        <f>ROUND(MAX(0,$AA$158+$AB$158-$AC$158-$AD$158),2)</f>
        <v>0</v>
      </c>
      <c r="AF158">
        <f>$AJ$157</f>
        <v>0</v>
      </c>
      <c r="AG158">
        <f>ROUND(IF($AF$158&lt;=0,0,$AF$158*$AF$3/12),2)</f>
        <v>0</v>
      </c>
      <c r="AH158">
        <f>ROUND(IF($AF$158&lt;=0,0,MIN($AF$4,$AF$158+$AG$158)),2)</f>
        <v>0</v>
      </c>
      <c r="AI158">
        <f>ROUND(IF($AF$158&lt;=0,0,MIN(MAX(0,$AF$158+$AG$158-$AH$158),MAX(0,$F$158-$J$158-$O$158-$T$158-$Y$158-$AD$158))),2)</f>
        <v>0</v>
      </c>
      <c r="AJ158">
        <f>ROUND(MAX(0,$AF$158+$AG$158-$AH$158-$AI$158),2)</f>
        <v>0</v>
      </c>
      <c r="AK158">
        <f>$AO$157</f>
        <v>0</v>
      </c>
      <c r="AL158">
        <f>ROUND(IF($AK$158&lt;=0,0,$AK$158*$AK$3/12),2)</f>
        <v>0</v>
      </c>
      <c r="AM158">
        <f>ROUND(IF($AK$158&lt;=0,0,MIN($AK$4,$AK$158+$AL$158)),2)</f>
        <v>0</v>
      </c>
      <c r="AN158">
        <f>ROUND(IF($AK$158&lt;=0,0,MIN(MAX(0,$AK$158+$AL$158-$AM$158),MAX(0,$F$158-$J$158-$O$158-$T$158-$Y$158-$AD$158-$AI$158))),2)</f>
        <v>0</v>
      </c>
      <c r="AO158">
        <f>ROUND(MAX(0,$AK$158+$AL$158-$AM$158-$AN$158),2)</f>
        <v>0</v>
      </c>
      <c r="AP158">
        <f>$AT$157</f>
        <v>0</v>
      </c>
      <c r="AQ158">
        <f>ROUND(IF($AP$158&lt;=0,0,$AP$158*$AP$3/12),2)</f>
        <v>0</v>
      </c>
      <c r="AR158">
        <f>ROUND(IF($AP$158&lt;=0,0,MIN($AP$4,$AP$158+$AQ$158)),2)</f>
        <v>0</v>
      </c>
      <c r="AS158">
        <f>ROUND(IF($AP$158&lt;=0,0,MIN(MAX(0,$AP$158+$AQ$158-$AR$158),MAX(0,$F$158-$J$158-$O$158-$T$158-$Y$158-$AD$158-$AI$158-$AN$158))),2)</f>
        <v>0</v>
      </c>
      <c r="AT158">
        <f>ROUND(MAX(0,$AP$158+$AQ$158-$AR$158-$AS$158),2)</f>
        <v>0</v>
      </c>
      <c r="AU158">
        <f>$AY$157</f>
        <v>0</v>
      </c>
      <c r="AV158">
        <f>ROUND(IF($AU$158&lt;=0,0,$AU$158*$AU$3/12),2)</f>
        <v>0</v>
      </c>
      <c r="AW158">
        <f>ROUND(IF($AU$158&lt;=0,0,MIN($AU$4,$AU$158+$AV$158)),2)</f>
        <v>0</v>
      </c>
      <c r="AX158">
        <f>ROUND(IF($AU$158&lt;=0,0,MIN(MAX(0,$AU$158+$AV$158-$AW$158),MAX(0,$F$158-$J$158-$O$158-$T$158-$Y$158-$AD$158-$AI$158-$AN$158-$AS$158))),2)</f>
        <v>0</v>
      </c>
      <c r="AY158">
        <f>ROUND(MAX(0,$AU$158+$AV$158-$AW$158-$AX$158),2)</f>
        <v>0</v>
      </c>
      <c r="AZ158">
        <f>$BD$157</f>
        <v>0</v>
      </c>
      <c r="BA158">
        <f>ROUND(IF($AZ$158&lt;=0,0,$AZ$158*$AZ$3/12),2)</f>
        <v>0</v>
      </c>
      <c r="BB158">
        <f>ROUND(IF($AZ$158&lt;=0,0,MIN($AZ$4,$AZ$158+$BA$158)),2)</f>
        <v>0</v>
      </c>
      <c r="BC158">
        <f>ROUND(IF($AZ$158&lt;=0,0,MIN(MAX(0,$AZ$158+$BA$158-$BB$158),MAX(0,$F$158-$J$158-$O$158-$T$158-$Y$158-$AD$158-$AI$158-$AN$158-$AS$158-$AX$158))),2)</f>
        <v>0</v>
      </c>
      <c r="BD158">
        <f>ROUND(MAX(0,$AZ$158+$BA$158-$BB$158-$BC$158),2)</f>
        <v>0</v>
      </c>
    </row>
    <row r="159" spans="1:56">
      <c r="A159">
        <f>ROW()-7</f>
        <v>152</v>
      </c>
      <c r="B159">
        <f>EDATE(StartDate,A159-1)</f>
        <v>0</v>
      </c>
      <c r="C159">
        <f>ROUND(SUM($G$159,$L$159,$Q$159,$V$159,$AA$159,$AF$159,$AK$159,$AP$159,$AU$159,$AZ$159)-SUM($K$159,$P$159,$U$159,$Z$159,$AE$159,$AJ$159,$AO$159,$AT$159,$AY$159,$BD$159),2)</f>
        <v>0</v>
      </c>
      <c r="D159">
        <f>ROUND(SUM($H$159,$M$159,$R$159,$W$159,$AB$159,$AG$159,$AL$159,$AQ$159,$AV$159,$BA$159),2)</f>
        <v>0</v>
      </c>
      <c r="E159">
        <f>ROUND(SUM($K$159,$P$159,$U$159,$Z$159,$AE$159,$AJ$159,$AO$159,$AT$159,$AY$159,$BD$159),2)</f>
        <v>0</v>
      </c>
      <c r="F159">
        <f>ROUND(MAX(MonthlyBudget-SUM($I$159,$N$159,$S$159,$X$159,$AC$159,$AH$159,$AM$159,$AR$159,$AW$159,$BB$159),0),2)</f>
        <v>0</v>
      </c>
      <c r="G159">
        <f>$K$158</f>
        <v>0</v>
      </c>
      <c r="H159">
        <f>ROUND(IF($G$159&lt;=0,0,$G$159*$G$3/12),2)</f>
        <v>0</v>
      </c>
      <c r="I159">
        <f>ROUND(IF($G$159&lt;=0,0,MIN($G$4,$G$159+$H$159)),2)</f>
        <v>0</v>
      </c>
      <c r="J159">
        <f>ROUND(IF($G$159&lt;=0,0,MIN(MAX(0,$G$159+$H$159-$I$159),$F$159)),2)</f>
        <v>0</v>
      </c>
      <c r="K159">
        <f>ROUND(MAX(0,$G$159+$H$159-$I$159-$J$159),2)</f>
        <v>0</v>
      </c>
      <c r="L159">
        <f>$P$158</f>
        <v>0</v>
      </c>
      <c r="M159">
        <f>ROUND(IF($L$159&lt;=0,0,$L$159*$L$3/12),2)</f>
        <v>0</v>
      </c>
      <c r="N159">
        <f>ROUND(IF($L$159&lt;=0,0,MIN($L$4,$L$159+$M$159)),2)</f>
        <v>0</v>
      </c>
      <c r="O159">
        <f>ROUND(IF($L$159&lt;=0,0,MIN(MAX(0,$L$159+$M$159-$N$159),MAX(0,$F$159-$J$159))),2)</f>
        <v>0</v>
      </c>
      <c r="P159">
        <f>ROUND(MAX(0,$L$159+$M$159-$N$159-$O$159),2)</f>
        <v>0</v>
      </c>
      <c r="Q159">
        <f>$U$158</f>
        <v>0</v>
      </c>
      <c r="R159">
        <f>ROUND(IF($Q$159&lt;=0,0,$Q$159*$Q$3/12),2)</f>
        <v>0</v>
      </c>
      <c r="S159">
        <f>ROUND(IF($Q$159&lt;=0,0,MIN($Q$4,$Q$159+$R$159)),2)</f>
        <v>0</v>
      </c>
      <c r="T159">
        <f>ROUND(IF($Q$159&lt;=0,0,MIN(MAX(0,$Q$159+$R$159-$S$159),MAX(0,$F$159-$J$159-$O$159))),2)</f>
        <v>0</v>
      </c>
      <c r="U159">
        <f>ROUND(MAX(0,$Q$159+$R$159-$S$159-$T$159),2)</f>
        <v>0</v>
      </c>
      <c r="V159">
        <f>$Z$158</f>
        <v>0</v>
      </c>
      <c r="W159">
        <f>ROUND(IF($V$159&lt;=0,0,$V$159*$V$3/12),2)</f>
        <v>0</v>
      </c>
      <c r="X159">
        <f>ROUND(IF($V$159&lt;=0,0,MIN($V$4,$V$159+$W$159)),2)</f>
        <v>0</v>
      </c>
      <c r="Y159">
        <f>ROUND(IF($V$159&lt;=0,0,MIN(MAX(0,$V$159+$W$159-$X$159),MAX(0,$F$159-$J$159-$O$159-$T$159))),2)</f>
        <v>0</v>
      </c>
      <c r="Z159">
        <f>ROUND(MAX(0,$V$159+$W$159-$X$159-$Y$159),2)</f>
        <v>0</v>
      </c>
      <c r="AA159">
        <f>$AE$158</f>
        <v>0</v>
      </c>
      <c r="AB159">
        <f>ROUND(IF($AA$159&lt;=0,0,$AA$159*$AA$3/12),2)</f>
        <v>0</v>
      </c>
      <c r="AC159">
        <f>ROUND(IF($AA$159&lt;=0,0,MIN($AA$4,$AA$159+$AB$159)),2)</f>
        <v>0</v>
      </c>
      <c r="AD159">
        <f>ROUND(IF($AA$159&lt;=0,0,MIN(MAX(0,$AA$159+$AB$159-$AC$159),MAX(0,$F$159-$J$159-$O$159-$T$159-$Y$159))),2)</f>
        <v>0</v>
      </c>
      <c r="AE159">
        <f>ROUND(MAX(0,$AA$159+$AB$159-$AC$159-$AD$159),2)</f>
        <v>0</v>
      </c>
      <c r="AF159">
        <f>$AJ$158</f>
        <v>0</v>
      </c>
      <c r="AG159">
        <f>ROUND(IF($AF$159&lt;=0,0,$AF$159*$AF$3/12),2)</f>
        <v>0</v>
      </c>
      <c r="AH159">
        <f>ROUND(IF($AF$159&lt;=0,0,MIN($AF$4,$AF$159+$AG$159)),2)</f>
        <v>0</v>
      </c>
      <c r="AI159">
        <f>ROUND(IF($AF$159&lt;=0,0,MIN(MAX(0,$AF$159+$AG$159-$AH$159),MAX(0,$F$159-$J$159-$O$159-$T$159-$Y$159-$AD$159))),2)</f>
        <v>0</v>
      </c>
      <c r="AJ159">
        <f>ROUND(MAX(0,$AF$159+$AG$159-$AH$159-$AI$159),2)</f>
        <v>0</v>
      </c>
      <c r="AK159">
        <f>$AO$158</f>
        <v>0</v>
      </c>
      <c r="AL159">
        <f>ROUND(IF($AK$159&lt;=0,0,$AK$159*$AK$3/12),2)</f>
        <v>0</v>
      </c>
      <c r="AM159">
        <f>ROUND(IF($AK$159&lt;=0,0,MIN($AK$4,$AK$159+$AL$159)),2)</f>
        <v>0</v>
      </c>
      <c r="AN159">
        <f>ROUND(IF($AK$159&lt;=0,0,MIN(MAX(0,$AK$159+$AL$159-$AM$159),MAX(0,$F$159-$J$159-$O$159-$T$159-$Y$159-$AD$159-$AI$159))),2)</f>
        <v>0</v>
      </c>
      <c r="AO159">
        <f>ROUND(MAX(0,$AK$159+$AL$159-$AM$159-$AN$159),2)</f>
        <v>0</v>
      </c>
      <c r="AP159">
        <f>$AT$158</f>
        <v>0</v>
      </c>
      <c r="AQ159">
        <f>ROUND(IF($AP$159&lt;=0,0,$AP$159*$AP$3/12),2)</f>
        <v>0</v>
      </c>
      <c r="AR159">
        <f>ROUND(IF($AP$159&lt;=0,0,MIN($AP$4,$AP$159+$AQ$159)),2)</f>
        <v>0</v>
      </c>
      <c r="AS159">
        <f>ROUND(IF($AP$159&lt;=0,0,MIN(MAX(0,$AP$159+$AQ$159-$AR$159),MAX(0,$F$159-$J$159-$O$159-$T$159-$Y$159-$AD$159-$AI$159-$AN$159))),2)</f>
        <v>0</v>
      </c>
      <c r="AT159">
        <f>ROUND(MAX(0,$AP$159+$AQ$159-$AR$159-$AS$159),2)</f>
        <v>0</v>
      </c>
      <c r="AU159">
        <f>$AY$158</f>
        <v>0</v>
      </c>
      <c r="AV159">
        <f>ROUND(IF($AU$159&lt;=0,0,$AU$159*$AU$3/12),2)</f>
        <v>0</v>
      </c>
      <c r="AW159">
        <f>ROUND(IF($AU$159&lt;=0,0,MIN($AU$4,$AU$159+$AV$159)),2)</f>
        <v>0</v>
      </c>
      <c r="AX159">
        <f>ROUND(IF($AU$159&lt;=0,0,MIN(MAX(0,$AU$159+$AV$159-$AW$159),MAX(0,$F$159-$J$159-$O$159-$T$159-$Y$159-$AD$159-$AI$159-$AN$159-$AS$159))),2)</f>
        <v>0</v>
      </c>
      <c r="AY159">
        <f>ROUND(MAX(0,$AU$159+$AV$159-$AW$159-$AX$159),2)</f>
        <v>0</v>
      </c>
      <c r="AZ159">
        <f>$BD$158</f>
        <v>0</v>
      </c>
      <c r="BA159">
        <f>ROUND(IF($AZ$159&lt;=0,0,$AZ$159*$AZ$3/12),2)</f>
        <v>0</v>
      </c>
      <c r="BB159">
        <f>ROUND(IF($AZ$159&lt;=0,0,MIN($AZ$4,$AZ$159+$BA$159)),2)</f>
        <v>0</v>
      </c>
      <c r="BC159">
        <f>ROUND(IF($AZ$159&lt;=0,0,MIN(MAX(0,$AZ$159+$BA$159-$BB$159),MAX(0,$F$159-$J$159-$O$159-$T$159-$Y$159-$AD$159-$AI$159-$AN$159-$AS$159-$AX$159))),2)</f>
        <v>0</v>
      </c>
      <c r="BD159">
        <f>ROUND(MAX(0,$AZ$159+$BA$159-$BB$159-$BC$159),2)</f>
        <v>0</v>
      </c>
    </row>
    <row r="160" spans="1:56">
      <c r="A160">
        <f>ROW()-7</f>
        <v>153</v>
      </c>
      <c r="B160">
        <f>EDATE(StartDate,A160-1)</f>
        <v>0</v>
      </c>
      <c r="C160">
        <f>ROUND(SUM($G$160,$L$160,$Q$160,$V$160,$AA$160,$AF$160,$AK$160,$AP$160,$AU$160,$AZ$160)-SUM($K$160,$P$160,$U$160,$Z$160,$AE$160,$AJ$160,$AO$160,$AT$160,$AY$160,$BD$160),2)</f>
        <v>0</v>
      </c>
      <c r="D160">
        <f>ROUND(SUM($H$160,$M$160,$R$160,$W$160,$AB$160,$AG$160,$AL$160,$AQ$160,$AV$160,$BA$160),2)</f>
        <v>0</v>
      </c>
      <c r="E160">
        <f>ROUND(SUM($K$160,$P$160,$U$160,$Z$160,$AE$160,$AJ$160,$AO$160,$AT$160,$AY$160,$BD$160),2)</f>
        <v>0</v>
      </c>
      <c r="F160">
        <f>ROUND(MAX(MonthlyBudget-SUM($I$160,$N$160,$S$160,$X$160,$AC$160,$AH$160,$AM$160,$AR$160,$AW$160,$BB$160),0),2)</f>
        <v>0</v>
      </c>
      <c r="G160">
        <f>$K$159</f>
        <v>0</v>
      </c>
      <c r="H160">
        <f>ROUND(IF($G$160&lt;=0,0,$G$160*$G$3/12),2)</f>
        <v>0</v>
      </c>
      <c r="I160">
        <f>ROUND(IF($G$160&lt;=0,0,MIN($G$4,$G$160+$H$160)),2)</f>
        <v>0</v>
      </c>
      <c r="J160">
        <f>ROUND(IF($G$160&lt;=0,0,MIN(MAX(0,$G$160+$H$160-$I$160),$F$160)),2)</f>
        <v>0</v>
      </c>
      <c r="K160">
        <f>ROUND(MAX(0,$G$160+$H$160-$I$160-$J$160),2)</f>
        <v>0</v>
      </c>
      <c r="L160">
        <f>$P$159</f>
        <v>0</v>
      </c>
      <c r="M160">
        <f>ROUND(IF($L$160&lt;=0,0,$L$160*$L$3/12),2)</f>
        <v>0</v>
      </c>
      <c r="N160">
        <f>ROUND(IF($L$160&lt;=0,0,MIN($L$4,$L$160+$M$160)),2)</f>
        <v>0</v>
      </c>
      <c r="O160">
        <f>ROUND(IF($L$160&lt;=0,0,MIN(MAX(0,$L$160+$M$160-$N$160),MAX(0,$F$160-$J$160))),2)</f>
        <v>0</v>
      </c>
      <c r="P160">
        <f>ROUND(MAX(0,$L$160+$M$160-$N$160-$O$160),2)</f>
        <v>0</v>
      </c>
      <c r="Q160">
        <f>$U$159</f>
        <v>0</v>
      </c>
      <c r="R160">
        <f>ROUND(IF($Q$160&lt;=0,0,$Q$160*$Q$3/12),2)</f>
        <v>0</v>
      </c>
      <c r="S160">
        <f>ROUND(IF($Q$160&lt;=0,0,MIN($Q$4,$Q$160+$R$160)),2)</f>
        <v>0</v>
      </c>
      <c r="T160">
        <f>ROUND(IF($Q$160&lt;=0,0,MIN(MAX(0,$Q$160+$R$160-$S$160),MAX(0,$F$160-$J$160-$O$160))),2)</f>
        <v>0</v>
      </c>
      <c r="U160">
        <f>ROUND(MAX(0,$Q$160+$R$160-$S$160-$T$160),2)</f>
        <v>0</v>
      </c>
      <c r="V160">
        <f>$Z$159</f>
        <v>0</v>
      </c>
      <c r="W160">
        <f>ROUND(IF($V$160&lt;=0,0,$V$160*$V$3/12),2)</f>
        <v>0</v>
      </c>
      <c r="X160">
        <f>ROUND(IF($V$160&lt;=0,0,MIN($V$4,$V$160+$W$160)),2)</f>
        <v>0</v>
      </c>
      <c r="Y160">
        <f>ROUND(IF($V$160&lt;=0,0,MIN(MAX(0,$V$160+$W$160-$X$160),MAX(0,$F$160-$J$160-$O$160-$T$160))),2)</f>
        <v>0</v>
      </c>
      <c r="Z160">
        <f>ROUND(MAX(0,$V$160+$W$160-$X$160-$Y$160),2)</f>
        <v>0</v>
      </c>
      <c r="AA160">
        <f>$AE$159</f>
        <v>0</v>
      </c>
      <c r="AB160">
        <f>ROUND(IF($AA$160&lt;=0,0,$AA$160*$AA$3/12),2)</f>
        <v>0</v>
      </c>
      <c r="AC160">
        <f>ROUND(IF($AA$160&lt;=0,0,MIN($AA$4,$AA$160+$AB$160)),2)</f>
        <v>0</v>
      </c>
      <c r="AD160">
        <f>ROUND(IF($AA$160&lt;=0,0,MIN(MAX(0,$AA$160+$AB$160-$AC$160),MAX(0,$F$160-$J$160-$O$160-$T$160-$Y$160))),2)</f>
        <v>0</v>
      </c>
      <c r="AE160">
        <f>ROUND(MAX(0,$AA$160+$AB$160-$AC$160-$AD$160),2)</f>
        <v>0</v>
      </c>
      <c r="AF160">
        <f>$AJ$159</f>
        <v>0</v>
      </c>
      <c r="AG160">
        <f>ROUND(IF($AF$160&lt;=0,0,$AF$160*$AF$3/12),2)</f>
        <v>0</v>
      </c>
      <c r="AH160">
        <f>ROUND(IF($AF$160&lt;=0,0,MIN($AF$4,$AF$160+$AG$160)),2)</f>
        <v>0</v>
      </c>
      <c r="AI160">
        <f>ROUND(IF($AF$160&lt;=0,0,MIN(MAX(0,$AF$160+$AG$160-$AH$160),MAX(0,$F$160-$J$160-$O$160-$T$160-$Y$160-$AD$160))),2)</f>
        <v>0</v>
      </c>
      <c r="AJ160">
        <f>ROUND(MAX(0,$AF$160+$AG$160-$AH$160-$AI$160),2)</f>
        <v>0</v>
      </c>
      <c r="AK160">
        <f>$AO$159</f>
        <v>0</v>
      </c>
      <c r="AL160">
        <f>ROUND(IF($AK$160&lt;=0,0,$AK$160*$AK$3/12),2)</f>
        <v>0</v>
      </c>
      <c r="AM160">
        <f>ROUND(IF($AK$160&lt;=0,0,MIN($AK$4,$AK$160+$AL$160)),2)</f>
        <v>0</v>
      </c>
      <c r="AN160">
        <f>ROUND(IF($AK$160&lt;=0,0,MIN(MAX(0,$AK$160+$AL$160-$AM$160),MAX(0,$F$160-$J$160-$O$160-$T$160-$Y$160-$AD$160-$AI$160))),2)</f>
        <v>0</v>
      </c>
      <c r="AO160">
        <f>ROUND(MAX(0,$AK$160+$AL$160-$AM$160-$AN$160),2)</f>
        <v>0</v>
      </c>
      <c r="AP160">
        <f>$AT$159</f>
        <v>0</v>
      </c>
      <c r="AQ160">
        <f>ROUND(IF($AP$160&lt;=0,0,$AP$160*$AP$3/12),2)</f>
        <v>0</v>
      </c>
      <c r="AR160">
        <f>ROUND(IF($AP$160&lt;=0,0,MIN($AP$4,$AP$160+$AQ$160)),2)</f>
        <v>0</v>
      </c>
      <c r="AS160">
        <f>ROUND(IF($AP$160&lt;=0,0,MIN(MAX(0,$AP$160+$AQ$160-$AR$160),MAX(0,$F$160-$J$160-$O$160-$T$160-$Y$160-$AD$160-$AI$160-$AN$160))),2)</f>
        <v>0</v>
      </c>
      <c r="AT160">
        <f>ROUND(MAX(0,$AP$160+$AQ$160-$AR$160-$AS$160),2)</f>
        <v>0</v>
      </c>
      <c r="AU160">
        <f>$AY$159</f>
        <v>0</v>
      </c>
      <c r="AV160">
        <f>ROUND(IF($AU$160&lt;=0,0,$AU$160*$AU$3/12),2)</f>
        <v>0</v>
      </c>
      <c r="AW160">
        <f>ROUND(IF($AU$160&lt;=0,0,MIN($AU$4,$AU$160+$AV$160)),2)</f>
        <v>0</v>
      </c>
      <c r="AX160">
        <f>ROUND(IF($AU$160&lt;=0,0,MIN(MAX(0,$AU$160+$AV$160-$AW$160),MAX(0,$F$160-$J$160-$O$160-$T$160-$Y$160-$AD$160-$AI$160-$AN$160-$AS$160))),2)</f>
        <v>0</v>
      </c>
      <c r="AY160">
        <f>ROUND(MAX(0,$AU$160+$AV$160-$AW$160-$AX$160),2)</f>
        <v>0</v>
      </c>
      <c r="AZ160">
        <f>$BD$159</f>
        <v>0</v>
      </c>
      <c r="BA160">
        <f>ROUND(IF($AZ$160&lt;=0,0,$AZ$160*$AZ$3/12),2)</f>
        <v>0</v>
      </c>
      <c r="BB160">
        <f>ROUND(IF($AZ$160&lt;=0,0,MIN($AZ$4,$AZ$160+$BA$160)),2)</f>
        <v>0</v>
      </c>
      <c r="BC160">
        <f>ROUND(IF($AZ$160&lt;=0,0,MIN(MAX(0,$AZ$160+$BA$160-$BB$160),MAX(0,$F$160-$J$160-$O$160-$T$160-$Y$160-$AD$160-$AI$160-$AN$160-$AS$160-$AX$160))),2)</f>
        <v>0</v>
      </c>
      <c r="BD160">
        <f>ROUND(MAX(0,$AZ$160+$BA$160-$BB$160-$BC$160),2)</f>
        <v>0</v>
      </c>
    </row>
    <row r="161" spans="1:56">
      <c r="A161">
        <f>ROW()-7</f>
        <v>154</v>
      </c>
      <c r="B161">
        <f>EDATE(StartDate,A161-1)</f>
        <v>0</v>
      </c>
      <c r="C161">
        <f>ROUND(SUM($G$161,$L$161,$Q$161,$V$161,$AA$161,$AF$161,$AK$161,$AP$161,$AU$161,$AZ$161)-SUM($K$161,$P$161,$U$161,$Z$161,$AE$161,$AJ$161,$AO$161,$AT$161,$AY$161,$BD$161),2)</f>
        <v>0</v>
      </c>
      <c r="D161">
        <f>ROUND(SUM($H$161,$M$161,$R$161,$W$161,$AB$161,$AG$161,$AL$161,$AQ$161,$AV$161,$BA$161),2)</f>
        <v>0</v>
      </c>
      <c r="E161">
        <f>ROUND(SUM($K$161,$P$161,$U$161,$Z$161,$AE$161,$AJ$161,$AO$161,$AT$161,$AY$161,$BD$161),2)</f>
        <v>0</v>
      </c>
      <c r="F161">
        <f>ROUND(MAX(MonthlyBudget-SUM($I$161,$N$161,$S$161,$X$161,$AC$161,$AH$161,$AM$161,$AR$161,$AW$161,$BB$161),0),2)</f>
        <v>0</v>
      </c>
      <c r="G161">
        <f>$K$160</f>
        <v>0</v>
      </c>
      <c r="H161">
        <f>ROUND(IF($G$161&lt;=0,0,$G$161*$G$3/12),2)</f>
        <v>0</v>
      </c>
      <c r="I161">
        <f>ROUND(IF($G$161&lt;=0,0,MIN($G$4,$G$161+$H$161)),2)</f>
        <v>0</v>
      </c>
      <c r="J161">
        <f>ROUND(IF($G$161&lt;=0,0,MIN(MAX(0,$G$161+$H$161-$I$161),$F$161)),2)</f>
        <v>0</v>
      </c>
      <c r="K161">
        <f>ROUND(MAX(0,$G$161+$H$161-$I$161-$J$161),2)</f>
        <v>0</v>
      </c>
      <c r="L161">
        <f>$P$160</f>
        <v>0</v>
      </c>
      <c r="M161">
        <f>ROUND(IF($L$161&lt;=0,0,$L$161*$L$3/12),2)</f>
        <v>0</v>
      </c>
      <c r="N161">
        <f>ROUND(IF($L$161&lt;=0,0,MIN($L$4,$L$161+$M$161)),2)</f>
        <v>0</v>
      </c>
      <c r="O161">
        <f>ROUND(IF($L$161&lt;=0,0,MIN(MAX(0,$L$161+$M$161-$N$161),MAX(0,$F$161-$J$161))),2)</f>
        <v>0</v>
      </c>
      <c r="P161">
        <f>ROUND(MAX(0,$L$161+$M$161-$N$161-$O$161),2)</f>
        <v>0</v>
      </c>
      <c r="Q161">
        <f>$U$160</f>
        <v>0</v>
      </c>
      <c r="R161">
        <f>ROUND(IF($Q$161&lt;=0,0,$Q$161*$Q$3/12),2)</f>
        <v>0</v>
      </c>
      <c r="S161">
        <f>ROUND(IF($Q$161&lt;=0,0,MIN($Q$4,$Q$161+$R$161)),2)</f>
        <v>0</v>
      </c>
      <c r="T161">
        <f>ROUND(IF($Q$161&lt;=0,0,MIN(MAX(0,$Q$161+$R$161-$S$161),MAX(0,$F$161-$J$161-$O$161))),2)</f>
        <v>0</v>
      </c>
      <c r="U161">
        <f>ROUND(MAX(0,$Q$161+$R$161-$S$161-$T$161),2)</f>
        <v>0</v>
      </c>
      <c r="V161">
        <f>$Z$160</f>
        <v>0</v>
      </c>
      <c r="W161">
        <f>ROUND(IF($V$161&lt;=0,0,$V$161*$V$3/12),2)</f>
        <v>0</v>
      </c>
      <c r="X161">
        <f>ROUND(IF($V$161&lt;=0,0,MIN($V$4,$V$161+$W$161)),2)</f>
        <v>0</v>
      </c>
      <c r="Y161">
        <f>ROUND(IF($V$161&lt;=0,0,MIN(MAX(0,$V$161+$W$161-$X$161),MAX(0,$F$161-$J$161-$O$161-$T$161))),2)</f>
        <v>0</v>
      </c>
      <c r="Z161">
        <f>ROUND(MAX(0,$V$161+$W$161-$X$161-$Y$161),2)</f>
        <v>0</v>
      </c>
      <c r="AA161">
        <f>$AE$160</f>
        <v>0</v>
      </c>
      <c r="AB161">
        <f>ROUND(IF($AA$161&lt;=0,0,$AA$161*$AA$3/12),2)</f>
        <v>0</v>
      </c>
      <c r="AC161">
        <f>ROUND(IF($AA$161&lt;=0,0,MIN($AA$4,$AA$161+$AB$161)),2)</f>
        <v>0</v>
      </c>
      <c r="AD161">
        <f>ROUND(IF($AA$161&lt;=0,0,MIN(MAX(0,$AA$161+$AB$161-$AC$161),MAX(0,$F$161-$J$161-$O$161-$T$161-$Y$161))),2)</f>
        <v>0</v>
      </c>
      <c r="AE161">
        <f>ROUND(MAX(0,$AA$161+$AB$161-$AC$161-$AD$161),2)</f>
        <v>0</v>
      </c>
      <c r="AF161">
        <f>$AJ$160</f>
        <v>0</v>
      </c>
      <c r="AG161">
        <f>ROUND(IF($AF$161&lt;=0,0,$AF$161*$AF$3/12),2)</f>
        <v>0</v>
      </c>
      <c r="AH161">
        <f>ROUND(IF($AF$161&lt;=0,0,MIN($AF$4,$AF$161+$AG$161)),2)</f>
        <v>0</v>
      </c>
      <c r="AI161">
        <f>ROUND(IF($AF$161&lt;=0,0,MIN(MAX(0,$AF$161+$AG$161-$AH$161),MAX(0,$F$161-$J$161-$O$161-$T$161-$Y$161-$AD$161))),2)</f>
        <v>0</v>
      </c>
      <c r="AJ161">
        <f>ROUND(MAX(0,$AF$161+$AG$161-$AH$161-$AI$161),2)</f>
        <v>0</v>
      </c>
      <c r="AK161">
        <f>$AO$160</f>
        <v>0</v>
      </c>
      <c r="AL161">
        <f>ROUND(IF($AK$161&lt;=0,0,$AK$161*$AK$3/12),2)</f>
        <v>0</v>
      </c>
      <c r="AM161">
        <f>ROUND(IF($AK$161&lt;=0,0,MIN($AK$4,$AK$161+$AL$161)),2)</f>
        <v>0</v>
      </c>
      <c r="AN161">
        <f>ROUND(IF($AK$161&lt;=0,0,MIN(MAX(0,$AK$161+$AL$161-$AM$161),MAX(0,$F$161-$J$161-$O$161-$T$161-$Y$161-$AD$161-$AI$161))),2)</f>
        <v>0</v>
      </c>
      <c r="AO161">
        <f>ROUND(MAX(0,$AK$161+$AL$161-$AM$161-$AN$161),2)</f>
        <v>0</v>
      </c>
      <c r="AP161">
        <f>$AT$160</f>
        <v>0</v>
      </c>
      <c r="AQ161">
        <f>ROUND(IF($AP$161&lt;=0,0,$AP$161*$AP$3/12),2)</f>
        <v>0</v>
      </c>
      <c r="AR161">
        <f>ROUND(IF($AP$161&lt;=0,0,MIN($AP$4,$AP$161+$AQ$161)),2)</f>
        <v>0</v>
      </c>
      <c r="AS161">
        <f>ROUND(IF($AP$161&lt;=0,0,MIN(MAX(0,$AP$161+$AQ$161-$AR$161),MAX(0,$F$161-$J$161-$O$161-$T$161-$Y$161-$AD$161-$AI$161-$AN$161))),2)</f>
        <v>0</v>
      </c>
      <c r="AT161">
        <f>ROUND(MAX(0,$AP$161+$AQ$161-$AR$161-$AS$161),2)</f>
        <v>0</v>
      </c>
      <c r="AU161">
        <f>$AY$160</f>
        <v>0</v>
      </c>
      <c r="AV161">
        <f>ROUND(IF($AU$161&lt;=0,0,$AU$161*$AU$3/12),2)</f>
        <v>0</v>
      </c>
      <c r="AW161">
        <f>ROUND(IF($AU$161&lt;=0,0,MIN($AU$4,$AU$161+$AV$161)),2)</f>
        <v>0</v>
      </c>
      <c r="AX161">
        <f>ROUND(IF($AU$161&lt;=0,0,MIN(MAX(0,$AU$161+$AV$161-$AW$161),MAX(0,$F$161-$J$161-$O$161-$T$161-$Y$161-$AD$161-$AI$161-$AN$161-$AS$161))),2)</f>
        <v>0</v>
      </c>
      <c r="AY161">
        <f>ROUND(MAX(0,$AU$161+$AV$161-$AW$161-$AX$161),2)</f>
        <v>0</v>
      </c>
      <c r="AZ161">
        <f>$BD$160</f>
        <v>0</v>
      </c>
      <c r="BA161">
        <f>ROUND(IF($AZ$161&lt;=0,0,$AZ$161*$AZ$3/12),2)</f>
        <v>0</v>
      </c>
      <c r="BB161">
        <f>ROUND(IF($AZ$161&lt;=0,0,MIN($AZ$4,$AZ$161+$BA$161)),2)</f>
        <v>0</v>
      </c>
      <c r="BC161">
        <f>ROUND(IF($AZ$161&lt;=0,0,MIN(MAX(0,$AZ$161+$BA$161-$BB$161),MAX(0,$F$161-$J$161-$O$161-$T$161-$Y$161-$AD$161-$AI$161-$AN$161-$AS$161-$AX$161))),2)</f>
        <v>0</v>
      </c>
      <c r="BD161">
        <f>ROUND(MAX(0,$AZ$161+$BA$161-$BB$161-$BC$161),2)</f>
        <v>0</v>
      </c>
    </row>
    <row r="162" spans="1:56">
      <c r="A162">
        <f>ROW()-7</f>
        <v>155</v>
      </c>
      <c r="B162">
        <f>EDATE(StartDate,A162-1)</f>
        <v>0</v>
      </c>
      <c r="C162">
        <f>ROUND(SUM($G$162,$L$162,$Q$162,$V$162,$AA$162,$AF$162,$AK$162,$AP$162,$AU$162,$AZ$162)-SUM($K$162,$P$162,$U$162,$Z$162,$AE$162,$AJ$162,$AO$162,$AT$162,$AY$162,$BD$162),2)</f>
        <v>0</v>
      </c>
      <c r="D162">
        <f>ROUND(SUM($H$162,$M$162,$R$162,$W$162,$AB$162,$AG$162,$AL$162,$AQ$162,$AV$162,$BA$162),2)</f>
        <v>0</v>
      </c>
      <c r="E162">
        <f>ROUND(SUM($K$162,$P$162,$U$162,$Z$162,$AE$162,$AJ$162,$AO$162,$AT$162,$AY$162,$BD$162),2)</f>
        <v>0</v>
      </c>
      <c r="F162">
        <f>ROUND(MAX(MonthlyBudget-SUM($I$162,$N$162,$S$162,$X$162,$AC$162,$AH$162,$AM$162,$AR$162,$AW$162,$BB$162),0),2)</f>
        <v>0</v>
      </c>
      <c r="G162">
        <f>$K$161</f>
        <v>0</v>
      </c>
      <c r="H162">
        <f>ROUND(IF($G$162&lt;=0,0,$G$162*$G$3/12),2)</f>
        <v>0</v>
      </c>
      <c r="I162">
        <f>ROUND(IF($G$162&lt;=0,0,MIN($G$4,$G$162+$H$162)),2)</f>
        <v>0</v>
      </c>
      <c r="J162">
        <f>ROUND(IF($G$162&lt;=0,0,MIN(MAX(0,$G$162+$H$162-$I$162),$F$162)),2)</f>
        <v>0</v>
      </c>
      <c r="K162">
        <f>ROUND(MAX(0,$G$162+$H$162-$I$162-$J$162),2)</f>
        <v>0</v>
      </c>
      <c r="L162">
        <f>$P$161</f>
        <v>0</v>
      </c>
      <c r="M162">
        <f>ROUND(IF($L$162&lt;=0,0,$L$162*$L$3/12),2)</f>
        <v>0</v>
      </c>
      <c r="N162">
        <f>ROUND(IF($L$162&lt;=0,0,MIN($L$4,$L$162+$M$162)),2)</f>
        <v>0</v>
      </c>
      <c r="O162">
        <f>ROUND(IF($L$162&lt;=0,0,MIN(MAX(0,$L$162+$M$162-$N$162),MAX(0,$F$162-$J$162))),2)</f>
        <v>0</v>
      </c>
      <c r="P162">
        <f>ROUND(MAX(0,$L$162+$M$162-$N$162-$O$162),2)</f>
        <v>0</v>
      </c>
      <c r="Q162">
        <f>$U$161</f>
        <v>0</v>
      </c>
      <c r="R162">
        <f>ROUND(IF($Q$162&lt;=0,0,$Q$162*$Q$3/12),2)</f>
        <v>0</v>
      </c>
      <c r="S162">
        <f>ROUND(IF($Q$162&lt;=0,0,MIN($Q$4,$Q$162+$R$162)),2)</f>
        <v>0</v>
      </c>
      <c r="T162">
        <f>ROUND(IF($Q$162&lt;=0,0,MIN(MAX(0,$Q$162+$R$162-$S$162),MAX(0,$F$162-$J$162-$O$162))),2)</f>
        <v>0</v>
      </c>
      <c r="U162">
        <f>ROUND(MAX(0,$Q$162+$R$162-$S$162-$T$162),2)</f>
        <v>0</v>
      </c>
      <c r="V162">
        <f>$Z$161</f>
        <v>0</v>
      </c>
      <c r="W162">
        <f>ROUND(IF($V$162&lt;=0,0,$V$162*$V$3/12),2)</f>
        <v>0</v>
      </c>
      <c r="X162">
        <f>ROUND(IF($V$162&lt;=0,0,MIN($V$4,$V$162+$W$162)),2)</f>
        <v>0</v>
      </c>
      <c r="Y162">
        <f>ROUND(IF($V$162&lt;=0,0,MIN(MAX(0,$V$162+$W$162-$X$162),MAX(0,$F$162-$J$162-$O$162-$T$162))),2)</f>
        <v>0</v>
      </c>
      <c r="Z162">
        <f>ROUND(MAX(0,$V$162+$W$162-$X$162-$Y$162),2)</f>
        <v>0</v>
      </c>
      <c r="AA162">
        <f>$AE$161</f>
        <v>0</v>
      </c>
      <c r="AB162">
        <f>ROUND(IF($AA$162&lt;=0,0,$AA$162*$AA$3/12),2)</f>
        <v>0</v>
      </c>
      <c r="AC162">
        <f>ROUND(IF($AA$162&lt;=0,0,MIN($AA$4,$AA$162+$AB$162)),2)</f>
        <v>0</v>
      </c>
      <c r="AD162">
        <f>ROUND(IF($AA$162&lt;=0,0,MIN(MAX(0,$AA$162+$AB$162-$AC$162),MAX(0,$F$162-$J$162-$O$162-$T$162-$Y$162))),2)</f>
        <v>0</v>
      </c>
      <c r="AE162">
        <f>ROUND(MAX(0,$AA$162+$AB$162-$AC$162-$AD$162),2)</f>
        <v>0</v>
      </c>
      <c r="AF162">
        <f>$AJ$161</f>
        <v>0</v>
      </c>
      <c r="AG162">
        <f>ROUND(IF($AF$162&lt;=0,0,$AF$162*$AF$3/12),2)</f>
        <v>0</v>
      </c>
      <c r="AH162">
        <f>ROUND(IF($AF$162&lt;=0,0,MIN($AF$4,$AF$162+$AG$162)),2)</f>
        <v>0</v>
      </c>
      <c r="AI162">
        <f>ROUND(IF($AF$162&lt;=0,0,MIN(MAX(0,$AF$162+$AG$162-$AH$162),MAX(0,$F$162-$J$162-$O$162-$T$162-$Y$162-$AD$162))),2)</f>
        <v>0</v>
      </c>
      <c r="AJ162">
        <f>ROUND(MAX(0,$AF$162+$AG$162-$AH$162-$AI$162),2)</f>
        <v>0</v>
      </c>
      <c r="AK162">
        <f>$AO$161</f>
        <v>0</v>
      </c>
      <c r="AL162">
        <f>ROUND(IF($AK$162&lt;=0,0,$AK$162*$AK$3/12),2)</f>
        <v>0</v>
      </c>
      <c r="AM162">
        <f>ROUND(IF($AK$162&lt;=0,0,MIN($AK$4,$AK$162+$AL$162)),2)</f>
        <v>0</v>
      </c>
      <c r="AN162">
        <f>ROUND(IF($AK$162&lt;=0,0,MIN(MAX(0,$AK$162+$AL$162-$AM$162),MAX(0,$F$162-$J$162-$O$162-$T$162-$Y$162-$AD$162-$AI$162))),2)</f>
        <v>0</v>
      </c>
      <c r="AO162">
        <f>ROUND(MAX(0,$AK$162+$AL$162-$AM$162-$AN$162),2)</f>
        <v>0</v>
      </c>
      <c r="AP162">
        <f>$AT$161</f>
        <v>0</v>
      </c>
      <c r="AQ162">
        <f>ROUND(IF($AP$162&lt;=0,0,$AP$162*$AP$3/12),2)</f>
        <v>0</v>
      </c>
      <c r="AR162">
        <f>ROUND(IF($AP$162&lt;=0,0,MIN($AP$4,$AP$162+$AQ$162)),2)</f>
        <v>0</v>
      </c>
      <c r="AS162">
        <f>ROUND(IF($AP$162&lt;=0,0,MIN(MAX(0,$AP$162+$AQ$162-$AR$162),MAX(0,$F$162-$J$162-$O$162-$T$162-$Y$162-$AD$162-$AI$162-$AN$162))),2)</f>
        <v>0</v>
      </c>
      <c r="AT162">
        <f>ROUND(MAX(0,$AP$162+$AQ$162-$AR$162-$AS$162),2)</f>
        <v>0</v>
      </c>
      <c r="AU162">
        <f>$AY$161</f>
        <v>0</v>
      </c>
      <c r="AV162">
        <f>ROUND(IF($AU$162&lt;=0,0,$AU$162*$AU$3/12),2)</f>
        <v>0</v>
      </c>
      <c r="AW162">
        <f>ROUND(IF($AU$162&lt;=0,0,MIN($AU$4,$AU$162+$AV$162)),2)</f>
        <v>0</v>
      </c>
      <c r="AX162">
        <f>ROUND(IF($AU$162&lt;=0,0,MIN(MAX(0,$AU$162+$AV$162-$AW$162),MAX(0,$F$162-$J$162-$O$162-$T$162-$Y$162-$AD$162-$AI$162-$AN$162-$AS$162))),2)</f>
        <v>0</v>
      </c>
      <c r="AY162">
        <f>ROUND(MAX(0,$AU$162+$AV$162-$AW$162-$AX$162),2)</f>
        <v>0</v>
      </c>
      <c r="AZ162">
        <f>$BD$161</f>
        <v>0</v>
      </c>
      <c r="BA162">
        <f>ROUND(IF($AZ$162&lt;=0,0,$AZ$162*$AZ$3/12),2)</f>
        <v>0</v>
      </c>
      <c r="BB162">
        <f>ROUND(IF($AZ$162&lt;=0,0,MIN($AZ$4,$AZ$162+$BA$162)),2)</f>
        <v>0</v>
      </c>
      <c r="BC162">
        <f>ROUND(IF($AZ$162&lt;=0,0,MIN(MAX(0,$AZ$162+$BA$162-$BB$162),MAX(0,$F$162-$J$162-$O$162-$T$162-$Y$162-$AD$162-$AI$162-$AN$162-$AS$162-$AX$162))),2)</f>
        <v>0</v>
      </c>
      <c r="BD162">
        <f>ROUND(MAX(0,$AZ$162+$BA$162-$BB$162-$BC$162),2)</f>
        <v>0</v>
      </c>
    </row>
    <row r="163" spans="1:56">
      <c r="A163">
        <f>ROW()-7</f>
        <v>156</v>
      </c>
      <c r="B163">
        <f>EDATE(StartDate,A163-1)</f>
        <v>0</v>
      </c>
      <c r="C163">
        <f>ROUND(SUM($G$163,$L$163,$Q$163,$V$163,$AA$163,$AF$163,$AK$163,$AP$163,$AU$163,$AZ$163)-SUM($K$163,$P$163,$U$163,$Z$163,$AE$163,$AJ$163,$AO$163,$AT$163,$AY$163,$BD$163),2)</f>
        <v>0</v>
      </c>
      <c r="D163">
        <f>ROUND(SUM($H$163,$M$163,$R$163,$W$163,$AB$163,$AG$163,$AL$163,$AQ$163,$AV$163,$BA$163),2)</f>
        <v>0</v>
      </c>
      <c r="E163">
        <f>ROUND(SUM($K$163,$P$163,$U$163,$Z$163,$AE$163,$AJ$163,$AO$163,$AT$163,$AY$163,$BD$163),2)</f>
        <v>0</v>
      </c>
      <c r="F163">
        <f>ROUND(MAX(MonthlyBudget-SUM($I$163,$N$163,$S$163,$X$163,$AC$163,$AH$163,$AM$163,$AR$163,$AW$163,$BB$163),0),2)</f>
        <v>0</v>
      </c>
      <c r="G163">
        <f>$K$162</f>
        <v>0</v>
      </c>
      <c r="H163">
        <f>ROUND(IF($G$163&lt;=0,0,$G$163*$G$3/12),2)</f>
        <v>0</v>
      </c>
      <c r="I163">
        <f>ROUND(IF($G$163&lt;=0,0,MIN($G$4,$G$163+$H$163)),2)</f>
        <v>0</v>
      </c>
      <c r="J163">
        <f>ROUND(IF($G$163&lt;=0,0,MIN(MAX(0,$G$163+$H$163-$I$163),$F$163)),2)</f>
        <v>0</v>
      </c>
      <c r="K163">
        <f>ROUND(MAX(0,$G$163+$H$163-$I$163-$J$163),2)</f>
        <v>0</v>
      </c>
      <c r="L163">
        <f>$P$162</f>
        <v>0</v>
      </c>
      <c r="M163">
        <f>ROUND(IF($L$163&lt;=0,0,$L$163*$L$3/12),2)</f>
        <v>0</v>
      </c>
      <c r="N163">
        <f>ROUND(IF($L$163&lt;=0,0,MIN($L$4,$L$163+$M$163)),2)</f>
        <v>0</v>
      </c>
      <c r="O163">
        <f>ROUND(IF($L$163&lt;=0,0,MIN(MAX(0,$L$163+$M$163-$N$163),MAX(0,$F$163-$J$163))),2)</f>
        <v>0</v>
      </c>
      <c r="P163">
        <f>ROUND(MAX(0,$L$163+$M$163-$N$163-$O$163),2)</f>
        <v>0</v>
      </c>
      <c r="Q163">
        <f>$U$162</f>
        <v>0</v>
      </c>
      <c r="R163">
        <f>ROUND(IF($Q$163&lt;=0,0,$Q$163*$Q$3/12),2)</f>
        <v>0</v>
      </c>
      <c r="S163">
        <f>ROUND(IF($Q$163&lt;=0,0,MIN($Q$4,$Q$163+$R$163)),2)</f>
        <v>0</v>
      </c>
      <c r="T163">
        <f>ROUND(IF($Q$163&lt;=0,0,MIN(MAX(0,$Q$163+$R$163-$S$163),MAX(0,$F$163-$J$163-$O$163))),2)</f>
        <v>0</v>
      </c>
      <c r="U163">
        <f>ROUND(MAX(0,$Q$163+$R$163-$S$163-$T$163),2)</f>
        <v>0</v>
      </c>
      <c r="V163">
        <f>$Z$162</f>
        <v>0</v>
      </c>
      <c r="W163">
        <f>ROUND(IF($V$163&lt;=0,0,$V$163*$V$3/12),2)</f>
        <v>0</v>
      </c>
      <c r="X163">
        <f>ROUND(IF($V$163&lt;=0,0,MIN($V$4,$V$163+$W$163)),2)</f>
        <v>0</v>
      </c>
      <c r="Y163">
        <f>ROUND(IF($V$163&lt;=0,0,MIN(MAX(0,$V$163+$W$163-$X$163),MAX(0,$F$163-$J$163-$O$163-$T$163))),2)</f>
        <v>0</v>
      </c>
      <c r="Z163">
        <f>ROUND(MAX(0,$V$163+$W$163-$X$163-$Y$163),2)</f>
        <v>0</v>
      </c>
      <c r="AA163">
        <f>$AE$162</f>
        <v>0</v>
      </c>
      <c r="AB163">
        <f>ROUND(IF($AA$163&lt;=0,0,$AA$163*$AA$3/12),2)</f>
        <v>0</v>
      </c>
      <c r="AC163">
        <f>ROUND(IF($AA$163&lt;=0,0,MIN($AA$4,$AA$163+$AB$163)),2)</f>
        <v>0</v>
      </c>
      <c r="AD163">
        <f>ROUND(IF($AA$163&lt;=0,0,MIN(MAX(0,$AA$163+$AB$163-$AC$163),MAX(0,$F$163-$J$163-$O$163-$T$163-$Y$163))),2)</f>
        <v>0</v>
      </c>
      <c r="AE163">
        <f>ROUND(MAX(0,$AA$163+$AB$163-$AC$163-$AD$163),2)</f>
        <v>0</v>
      </c>
      <c r="AF163">
        <f>$AJ$162</f>
        <v>0</v>
      </c>
      <c r="AG163">
        <f>ROUND(IF($AF$163&lt;=0,0,$AF$163*$AF$3/12),2)</f>
        <v>0</v>
      </c>
      <c r="AH163">
        <f>ROUND(IF($AF$163&lt;=0,0,MIN($AF$4,$AF$163+$AG$163)),2)</f>
        <v>0</v>
      </c>
      <c r="AI163">
        <f>ROUND(IF($AF$163&lt;=0,0,MIN(MAX(0,$AF$163+$AG$163-$AH$163),MAX(0,$F$163-$J$163-$O$163-$T$163-$Y$163-$AD$163))),2)</f>
        <v>0</v>
      </c>
      <c r="AJ163">
        <f>ROUND(MAX(0,$AF$163+$AG$163-$AH$163-$AI$163),2)</f>
        <v>0</v>
      </c>
      <c r="AK163">
        <f>$AO$162</f>
        <v>0</v>
      </c>
      <c r="AL163">
        <f>ROUND(IF($AK$163&lt;=0,0,$AK$163*$AK$3/12),2)</f>
        <v>0</v>
      </c>
      <c r="AM163">
        <f>ROUND(IF($AK$163&lt;=0,0,MIN($AK$4,$AK$163+$AL$163)),2)</f>
        <v>0</v>
      </c>
      <c r="AN163">
        <f>ROUND(IF($AK$163&lt;=0,0,MIN(MAX(0,$AK$163+$AL$163-$AM$163),MAX(0,$F$163-$J$163-$O$163-$T$163-$Y$163-$AD$163-$AI$163))),2)</f>
        <v>0</v>
      </c>
      <c r="AO163">
        <f>ROUND(MAX(0,$AK$163+$AL$163-$AM$163-$AN$163),2)</f>
        <v>0</v>
      </c>
      <c r="AP163">
        <f>$AT$162</f>
        <v>0</v>
      </c>
      <c r="AQ163">
        <f>ROUND(IF($AP$163&lt;=0,0,$AP$163*$AP$3/12),2)</f>
        <v>0</v>
      </c>
      <c r="AR163">
        <f>ROUND(IF($AP$163&lt;=0,0,MIN($AP$4,$AP$163+$AQ$163)),2)</f>
        <v>0</v>
      </c>
      <c r="AS163">
        <f>ROUND(IF($AP$163&lt;=0,0,MIN(MAX(0,$AP$163+$AQ$163-$AR$163),MAX(0,$F$163-$J$163-$O$163-$T$163-$Y$163-$AD$163-$AI$163-$AN$163))),2)</f>
        <v>0</v>
      </c>
      <c r="AT163">
        <f>ROUND(MAX(0,$AP$163+$AQ$163-$AR$163-$AS$163),2)</f>
        <v>0</v>
      </c>
      <c r="AU163">
        <f>$AY$162</f>
        <v>0</v>
      </c>
      <c r="AV163">
        <f>ROUND(IF($AU$163&lt;=0,0,$AU$163*$AU$3/12),2)</f>
        <v>0</v>
      </c>
      <c r="AW163">
        <f>ROUND(IF($AU$163&lt;=0,0,MIN($AU$4,$AU$163+$AV$163)),2)</f>
        <v>0</v>
      </c>
      <c r="AX163">
        <f>ROUND(IF($AU$163&lt;=0,0,MIN(MAX(0,$AU$163+$AV$163-$AW$163),MAX(0,$F$163-$J$163-$O$163-$T$163-$Y$163-$AD$163-$AI$163-$AN$163-$AS$163))),2)</f>
        <v>0</v>
      </c>
      <c r="AY163">
        <f>ROUND(MAX(0,$AU$163+$AV$163-$AW$163-$AX$163),2)</f>
        <v>0</v>
      </c>
      <c r="AZ163">
        <f>$BD$162</f>
        <v>0</v>
      </c>
      <c r="BA163">
        <f>ROUND(IF($AZ$163&lt;=0,0,$AZ$163*$AZ$3/12),2)</f>
        <v>0</v>
      </c>
      <c r="BB163">
        <f>ROUND(IF($AZ$163&lt;=0,0,MIN($AZ$4,$AZ$163+$BA$163)),2)</f>
        <v>0</v>
      </c>
      <c r="BC163">
        <f>ROUND(IF($AZ$163&lt;=0,0,MIN(MAX(0,$AZ$163+$BA$163-$BB$163),MAX(0,$F$163-$J$163-$O$163-$T$163-$Y$163-$AD$163-$AI$163-$AN$163-$AS$163-$AX$163))),2)</f>
        <v>0</v>
      </c>
      <c r="BD163">
        <f>ROUND(MAX(0,$AZ$163+$BA$163-$BB$163-$BC$163),2)</f>
        <v>0</v>
      </c>
    </row>
    <row r="164" spans="1:56">
      <c r="A164">
        <f>ROW()-7</f>
        <v>157</v>
      </c>
      <c r="B164">
        <f>EDATE(StartDate,A164-1)</f>
        <v>0</v>
      </c>
      <c r="C164">
        <f>ROUND(SUM($G$164,$L$164,$Q$164,$V$164,$AA$164,$AF$164,$AK$164,$AP$164,$AU$164,$AZ$164)-SUM($K$164,$P$164,$U$164,$Z$164,$AE$164,$AJ$164,$AO$164,$AT$164,$AY$164,$BD$164),2)</f>
        <v>0</v>
      </c>
      <c r="D164">
        <f>ROUND(SUM($H$164,$M$164,$R$164,$W$164,$AB$164,$AG$164,$AL$164,$AQ$164,$AV$164,$BA$164),2)</f>
        <v>0</v>
      </c>
      <c r="E164">
        <f>ROUND(SUM($K$164,$P$164,$U$164,$Z$164,$AE$164,$AJ$164,$AO$164,$AT$164,$AY$164,$BD$164),2)</f>
        <v>0</v>
      </c>
      <c r="F164">
        <f>ROUND(MAX(MonthlyBudget-SUM($I$164,$N$164,$S$164,$X$164,$AC$164,$AH$164,$AM$164,$AR$164,$AW$164,$BB$164),0),2)</f>
        <v>0</v>
      </c>
      <c r="G164">
        <f>$K$163</f>
        <v>0</v>
      </c>
      <c r="H164">
        <f>ROUND(IF($G$164&lt;=0,0,$G$164*$G$3/12),2)</f>
        <v>0</v>
      </c>
      <c r="I164">
        <f>ROUND(IF($G$164&lt;=0,0,MIN($G$4,$G$164+$H$164)),2)</f>
        <v>0</v>
      </c>
      <c r="J164">
        <f>ROUND(IF($G$164&lt;=0,0,MIN(MAX(0,$G$164+$H$164-$I$164),$F$164)),2)</f>
        <v>0</v>
      </c>
      <c r="K164">
        <f>ROUND(MAX(0,$G$164+$H$164-$I$164-$J$164),2)</f>
        <v>0</v>
      </c>
      <c r="L164">
        <f>$P$163</f>
        <v>0</v>
      </c>
      <c r="M164">
        <f>ROUND(IF($L$164&lt;=0,0,$L$164*$L$3/12),2)</f>
        <v>0</v>
      </c>
      <c r="N164">
        <f>ROUND(IF($L$164&lt;=0,0,MIN($L$4,$L$164+$M$164)),2)</f>
        <v>0</v>
      </c>
      <c r="O164">
        <f>ROUND(IF($L$164&lt;=0,0,MIN(MAX(0,$L$164+$M$164-$N$164),MAX(0,$F$164-$J$164))),2)</f>
        <v>0</v>
      </c>
      <c r="P164">
        <f>ROUND(MAX(0,$L$164+$M$164-$N$164-$O$164),2)</f>
        <v>0</v>
      </c>
      <c r="Q164">
        <f>$U$163</f>
        <v>0</v>
      </c>
      <c r="R164">
        <f>ROUND(IF($Q$164&lt;=0,0,$Q$164*$Q$3/12),2)</f>
        <v>0</v>
      </c>
      <c r="S164">
        <f>ROUND(IF($Q$164&lt;=0,0,MIN($Q$4,$Q$164+$R$164)),2)</f>
        <v>0</v>
      </c>
      <c r="T164">
        <f>ROUND(IF($Q$164&lt;=0,0,MIN(MAX(0,$Q$164+$R$164-$S$164),MAX(0,$F$164-$J$164-$O$164))),2)</f>
        <v>0</v>
      </c>
      <c r="U164">
        <f>ROUND(MAX(0,$Q$164+$R$164-$S$164-$T$164),2)</f>
        <v>0</v>
      </c>
      <c r="V164">
        <f>$Z$163</f>
        <v>0</v>
      </c>
      <c r="W164">
        <f>ROUND(IF($V$164&lt;=0,0,$V$164*$V$3/12),2)</f>
        <v>0</v>
      </c>
      <c r="X164">
        <f>ROUND(IF($V$164&lt;=0,0,MIN($V$4,$V$164+$W$164)),2)</f>
        <v>0</v>
      </c>
      <c r="Y164">
        <f>ROUND(IF($V$164&lt;=0,0,MIN(MAX(0,$V$164+$W$164-$X$164),MAX(0,$F$164-$J$164-$O$164-$T$164))),2)</f>
        <v>0</v>
      </c>
      <c r="Z164">
        <f>ROUND(MAX(0,$V$164+$W$164-$X$164-$Y$164),2)</f>
        <v>0</v>
      </c>
      <c r="AA164">
        <f>$AE$163</f>
        <v>0</v>
      </c>
      <c r="AB164">
        <f>ROUND(IF($AA$164&lt;=0,0,$AA$164*$AA$3/12),2)</f>
        <v>0</v>
      </c>
      <c r="AC164">
        <f>ROUND(IF($AA$164&lt;=0,0,MIN($AA$4,$AA$164+$AB$164)),2)</f>
        <v>0</v>
      </c>
      <c r="AD164">
        <f>ROUND(IF($AA$164&lt;=0,0,MIN(MAX(0,$AA$164+$AB$164-$AC$164),MAX(0,$F$164-$J$164-$O$164-$T$164-$Y$164))),2)</f>
        <v>0</v>
      </c>
      <c r="AE164">
        <f>ROUND(MAX(0,$AA$164+$AB$164-$AC$164-$AD$164),2)</f>
        <v>0</v>
      </c>
      <c r="AF164">
        <f>$AJ$163</f>
        <v>0</v>
      </c>
      <c r="AG164">
        <f>ROUND(IF($AF$164&lt;=0,0,$AF$164*$AF$3/12),2)</f>
        <v>0</v>
      </c>
      <c r="AH164">
        <f>ROUND(IF($AF$164&lt;=0,0,MIN($AF$4,$AF$164+$AG$164)),2)</f>
        <v>0</v>
      </c>
      <c r="AI164">
        <f>ROUND(IF($AF$164&lt;=0,0,MIN(MAX(0,$AF$164+$AG$164-$AH$164),MAX(0,$F$164-$J$164-$O$164-$T$164-$Y$164-$AD$164))),2)</f>
        <v>0</v>
      </c>
      <c r="AJ164">
        <f>ROUND(MAX(0,$AF$164+$AG$164-$AH$164-$AI$164),2)</f>
        <v>0</v>
      </c>
      <c r="AK164">
        <f>$AO$163</f>
        <v>0</v>
      </c>
      <c r="AL164">
        <f>ROUND(IF($AK$164&lt;=0,0,$AK$164*$AK$3/12),2)</f>
        <v>0</v>
      </c>
      <c r="AM164">
        <f>ROUND(IF($AK$164&lt;=0,0,MIN($AK$4,$AK$164+$AL$164)),2)</f>
        <v>0</v>
      </c>
      <c r="AN164">
        <f>ROUND(IF($AK$164&lt;=0,0,MIN(MAX(0,$AK$164+$AL$164-$AM$164),MAX(0,$F$164-$J$164-$O$164-$T$164-$Y$164-$AD$164-$AI$164))),2)</f>
        <v>0</v>
      </c>
      <c r="AO164">
        <f>ROUND(MAX(0,$AK$164+$AL$164-$AM$164-$AN$164),2)</f>
        <v>0</v>
      </c>
      <c r="AP164">
        <f>$AT$163</f>
        <v>0</v>
      </c>
      <c r="AQ164">
        <f>ROUND(IF($AP$164&lt;=0,0,$AP$164*$AP$3/12),2)</f>
        <v>0</v>
      </c>
      <c r="AR164">
        <f>ROUND(IF($AP$164&lt;=0,0,MIN($AP$4,$AP$164+$AQ$164)),2)</f>
        <v>0</v>
      </c>
      <c r="AS164">
        <f>ROUND(IF($AP$164&lt;=0,0,MIN(MAX(0,$AP$164+$AQ$164-$AR$164),MAX(0,$F$164-$J$164-$O$164-$T$164-$Y$164-$AD$164-$AI$164-$AN$164))),2)</f>
        <v>0</v>
      </c>
      <c r="AT164">
        <f>ROUND(MAX(0,$AP$164+$AQ$164-$AR$164-$AS$164),2)</f>
        <v>0</v>
      </c>
      <c r="AU164">
        <f>$AY$163</f>
        <v>0</v>
      </c>
      <c r="AV164">
        <f>ROUND(IF($AU$164&lt;=0,0,$AU$164*$AU$3/12),2)</f>
        <v>0</v>
      </c>
      <c r="AW164">
        <f>ROUND(IF($AU$164&lt;=0,0,MIN($AU$4,$AU$164+$AV$164)),2)</f>
        <v>0</v>
      </c>
      <c r="AX164">
        <f>ROUND(IF($AU$164&lt;=0,0,MIN(MAX(0,$AU$164+$AV$164-$AW$164),MAX(0,$F$164-$J$164-$O$164-$T$164-$Y$164-$AD$164-$AI$164-$AN$164-$AS$164))),2)</f>
        <v>0</v>
      </c>
      <c r="AY164">
        <f>ROUND(MAX(0,$AU$164+$AV$164-$AW$164-$AX$164),2)</f>
        <v>0</v>
      </c>
      <c r="AZ164">
        <f>$BD$163</f>
        <v>0</v>
      </c>
      <c r="BA164">
        <f>ROUND(IF($AZ$164&lt;=0,0,$AZ$164*$AZ$3/12),2)</f>
        <v>0</v>
      </c>
      <c r="BB164">
        <f>ROUND(IF($AZ$164&lt;=0,0,MIN($AZ$4,$AZ$164+$BA$164)),2)</f>
        <v>0</v>
      </c>
      <c r="BC164">
        <f>ROUND(IF($AZ$164&lt;=0,0,MIN(MAX(0,$AZ$164+$BA$164-$BB$164),MAX(0,$F$164-$J$164-$O$164-$T$164-$Y$164-$AD$164-$AI$164-$AN$164-$AS$164-$AX$164))),2)</f>
        <v>0</v>
      </c>
      <c r="BD164">
        <f>ROUND(MAX(0,$AZ$164+$BA$164-$BB$164-$BC$164),2)</f>
        <v>0</v>
      </c>
    </row>
    <row r="165" spans="1:56">
      <c r="A165">
        <f>ROW()-7</f>
        <v>158</v>
      </c>
      <c r="B165">
        <f>EDATE(StartDate,A165-1)</f>
        <v>0</v>
      </c>
      <c r="C165">
        <f>ROUND(SUM($G$165,$L$165,$Q$165,$V$165,$AA$165,$AF$165,$AK$165,$AP$165,$AU$165,$AZ$165)-SUM($K$165,$P$165,$U$165,$Z$165,$AE$165,$AJ$165,$AO$165,$AT$165,$AY$165,$BD$165),2)</f>
        <v>0</v>
      </c>
      <c r="D165">
        <f>ROUND(SUM($H$165,$M$165,$R$165,$W$165,$AB$165,$AG$165,$AL$165,$AQ$165,$AV$165,$BA$165),2)</f>
        <v>0</v>
      </c>
      <c r="E165">
        <f>ROUND(SUM($K$165,$P$165,$U$165,$Z$165,$AE$165,$AJ$165,$AO$165,$AT$165,$AY$165,$BD$165),2)</f>
        <v>0</v>
      </c>
      <c r="F165">
        <f>ROUND(MAX(MonthlyBudget-SUM($I$165,$N$165,$S$165,$X$165,$AC$165,$AH$165,$AM$165,$AR$165,$AW$165,$BB$165),0),2)</f>
        <v>0</v>
      </c>
      <c r="G165">
        <f>$K$164</f>
        <v>0</v>
      </c>
      <c r="H165">
        <f>ROUND(IF($G$165&lt;=0,0,$G$165*$G$3/12),2)</f>
        <v>0</v>
      </c>
      <c r="I165">
        <f>ROUND(IF($G$165&lt;=0,0,MIN($G$4,$G$165+$H$165)),2)</f>
        <v>0</v>
      </c>
      <c r="J165">
        <f>ROUND(IF($G$165&lt;=0,0,MIN(MAX(0,$G$165+$H$165-$I$165),$F$165)),2)</f>
        <v>0</v>
      </c>
      <c r="K165">
        <f>ROUND(MAX(0,$G$165+$H$165-$I$165-$J$165),2)</f>
        <v>0</v>
      </c>
      <c r="L165">
        <f>$P$164</f>
        <v>0</v>
      </c>
      <c r="M165">
        <f>ROUND(IF($L$165&lt;=0,0,$L$165*$L$3/12),2)</f>
        <v>0</v>
      </c>
      <c r="N165">
        <f>ROUND(IF($L$165&lt;=0,0,MIN($L$4,$L$165+$M$165)),2)</f>
        <v>0</v>
      </c>
      <c r="O165">
        <f>ROUND(IF($L$165&lt;=0,0,MIN(MAX(0,$L$165+$M$165-$N$165),MAX(0,$F$165-$J$165))),2)</f>
        <v>0</v>
      </c>
      <c r="P165">
        <f>ROUND(MAX(0,$L$165+$M$165-$N$165-$O$165),2)</f>
        <v>0</v>
      </c>
      <c r="Q165">
        <f>$U$164</f>
        <v>0</v>
      </c>
      <c r="R165">
        <f>ROUND(IF($Q$165&lt;=0,0,$Q$165*$Q$3/12),2)</f>
        <v>0</v>
      </c>
      <c r="S165">
        <f>ROUND(IF($Q$165&lt;=0,0,MIN($Q$4,$Q$165+$R$165)),2)</f>
        <v>0</v>
      </c>
      <c r="T165">
        <f>ROUND(IF($Q$165&lt;=0,0,MIN(MAX(0,$Q$165+$R$165-$S$165),MAX(0,$F$165-$J$165-$O$165))),2)</f>
        <v>0</v>
      </c>
      <c r="U165">
        <f>ROUND(MAX(0,$Q$165+$R$165-$S$165-$T$165),2)</f>
        <v>0</v>
      </c>
      <c r="V165">
        <f>$Z$164</f>
        <v>0</v>
      </c>
      <c r="W165">
        <f>ROUND(IF($V$165&lt;=0,0,$V$165*$V$3/12),2)</f>
        <v>0</v>
      </c>
      <c r="X165">
        <f>ROUND(IF($V$165&lt;=0,0,MIN($V$4,$V$165+$W$165)),2)</f>
        <v>0</v>
      </c>
      <c r="Y165">
        <f>ROUND(IF($V$165&lt;=0,0,MIN(MAX(0,$V$165+$W$165-$X$165),MAX(0,$F$165-$J$165-$O$165-$T$165))),2)</f>
        <v>0</v>
      </c>
      <c r="Z165">
        <f>ROUND(MAX(0,$V$165+$W$165-$X$165-$Y$165),2)</f>
        <v>0</v>
      </c>
      <c r="AA165">
        <f>$AE$164</f>
        <v>0</v>
      </c>
      <c r="AB165">
        <f>ROUND(IF($AA$165&lt;=0,0,$AA$165*$AA$3/12),2)</f>
        <v>0</v>
      </c>
      <c r="AC165">
        <f>ROUND(IF($AA$165&lt;=0,0,MIN($AA$4,$AA$165+$AB$165)),2)</f>
        <v>0</v>
      </c>
      <c r="AD165">
        <f>ROUND(IF($AA$165&lt;=0,0,MIN(MAX(0,$AA$165+$AB$165-$AC$165),MAX(0,$F$165-$J$165-$O$165-$T$165-$Y$165))),2)</f>
        <v>0</v>
      </c>
      <c r="AE165">
        <f>ROUND(MAX(0,$AA$165+$AB$165-$AC$165-$AD$165),2)</f>
        <v>0</v>
      </c>
      <c r="AF165">
        <f>$AJ$164</f>
        <v>0</v>
      </c>
      <c r="AG165">
        <f>ROUND(IF($AF$165&lt;=0,0,$AF$165*$AF$3/12),2)</f>
        <v>0</v>
      </c>
      <c r="AH165">
        <f>ROUND(IF($AF$165&lt;=0,0,MIN($AF$4,$AF$165+$AG$165)),2)</f>
        <v>0</v>
      </c>
      <c r="AI165">
        <f>ROUND(IF($AF$165&lt;=0,0,MIN(MAX(0,$AF$165+$AG$165-$AH$165),MAX(0,$F$165-$J$165-$O$165-$T$165-$Y$165-$AD$165))),2)</f>
        <v>0</v>
      </c>
      <c r="AJ165">
        <f>ROUND(MAX(0,$AF$165+$AG$165-$AH$165-$AI$165),2)</f>
        <v>0</v>
      </c>
      <c r="AK165">
        <f>$AO$164</f>
        <v>0</v>
      </c>
      <c r="AL165">
        <f>ROUND(IF($AK$165&lt;=0,0,$AK$165*$AK$3/12),2)</f>
        <v>0</v>
      </c>
      <c r="AM165">
        <f>ROUND(IF($AK$165&lt;=0,0,MIN($AK$4,$AK$165+$AL$165)),2)</f>
        <v>0</v>
      </c>
      <c r="AN165">
        <f>ROUND(IF($AK$165&lt;=0,0,MIN(MAX(0,$AK$165+$AL$165-$AM$165),MAX(0,$F$165-$J$165-$O$165-$T$165-$Y$165-$AD$165-$AI$165))),2)</f>
        <v>0</v>
      </c>
      <c r="AO165">
        <f>ROUND(MAX(0,$AK$165+$AL$165-$AM$165-$AN$165),2)</f>
        <v>0</v>
      </c>
      <c r="AP165">
        <f>$AT$164</f>
        <v>0</v>
      </c>
      <c r="AQ165">
        <f>ROUND(IF($AP$165&lt;=0,0,$AP$165*$AP$3/12),2)</f>
        <v>0</v>
      </c>
      <c r="AR165">
        <f>ROUND(IF($AP$165&lt;=0,0,MIN($AP$4,$AP$165+$AQ$165)),2)</f>
        <v>0</v>
      </c>
      <c r="AS165">
        <f>ROUND(IF($AP$165&lt;=0,0,MIN(MAX(0,$AP$165+$AQ$165-$AR$165),MAX(0,$F$165-$J$165-$O$165-$T$165-$Y$165-$AD$165-$AI$165-$AN$165))),2)</f>
        <v>0</v>
      </c>
      <c r="AT165">
        <f>ROUND(MAX(0,$AP$165+$AQ$165-$AR$165-$AS$165),2)</f>
        <v>0</v>
      </c>
      <c r="AU165">
        <f>$AY$164</f>
        <v>0</v>
      </c>
      <c r="AV165">
        <f>ROUND(IF($AU$165&lt;=0,0,$AU$165*$AU$3/12),2)</f>
        <v>0</v>
      </c>
      <c r="AW165">
        <f>ROUND(IF($AU$165&lt;=0,0,MIN($AU$4,$AU$165+$AV$165)),2)</f>
        <v>0</v>
      </c>
      <c r="AX165">
        <f>ROUND(IF($AU$165&lt;=0,0,MIN(MAX(0,$AU$165+$AV$165-$AW$165),MAX(0,$F$165-$J$165-$O$165-$T$165-$Y$165-$AD$165-$AI$165-$AN$165-$AS$165))),2)</f>
        <v>0</v>
      </c>
      <c r="AY165">
        <f>ROUND(MAX(0,$AU$165+$AV$165-$AW$165-$AX$165),2)</f>
        <v>0</v>
      </c>
      <c r="AZ165">
        <f>$BD$164</f>
        <v>0</v>
      </c>
      <c r="BA165">
        <f>ROUND(IF($AZ$165&lt;=0,0,$AZ$165*$AZ$3/12),2)</f>
        <v>0</v>
      </c>
      <c r="BB165">
        <f>ROUND(IF($AZ$165&lt;=0,0,MIN($AZ$4,$AZ$165+$BA$165)),2)</f>
        <v>0</v>
      </c>
      <c r="BC165">
        <f>ROUND(IF($AZ$165&lt;=0,0,MIN(MAX(0,$AZ$165+$BA$165-$BB$165),MAX(0,$F$165-$J$165-$O$165-$T$165-$Y$165-$AD$165-$AI$165-$AN$165-$AS$165-$AX$165))),2)</f>
        <v>0</v>
      </c>
      <c r="BD165">
        <f>ROUND(MAX(0,$AZ$165+$BA$165-$BB$165-$BC$165),2)</f>
        <v>0</v>
      </c>
    </row>
    <row r="166" spans="1:56">
      <c r="A166">
        <f>ROW()-7</f>
        <v>159</v>
      </c>
      <c r="B166">
        <f>EDATE(StartDate,A166-1)</f>
        <v>0</v>
      </c>
      <c r="C166">
        <f>ROUND(SUM($G$166,$L$166,$Q$166,$V$166,$AA$166,$AF$166,$AK$166,$AP$166,$AU$166,$AZ$166)-SUM($K$166,$P$166,$U$166,$Z$166,$AE$166,$AJ$166,$AO$166,$AT$166,$AY$166,$BD$166),2)</f>
        <v>0</v>
      </c>
      <c r="D166">
        <f>ROUND(SUM($H$166,$M$166,$R$166,$W$166,$AB$166,$AG$166,$AL$166,$AQ$166,$AV$166,$BA$166),2)</f>
        <v>0</v>
      </c>
      <c r="E166">
        <f>ROUND(SUM($K$166,$P$166,$U$166,$Z$166,$AE$166,$AJ$166,$AO$166,$AT$166,$AY$166,$BD$166),2)</f>
        <v>0</v>
      </c>
      <c r="F166">
        <f>ROUND(MAX(MonthlyBudget-SUM($I$166,$N$166,$S$166,$X$166,$AC$166,$AH$166,$AM$166,$AR$166,$AW$166,$BB$166),0),2)</f>
        <v>0</v>
      </c>
      <c r="G166">
        <f>$K$165</f>
        <v>0</v>
      </c>
      <c r="H166">
        <f>ROUND(IF($G$166&lt;=0,0,$G$166*$G$3/12),2)</f>
        <v>0</v>
      </c>
      <c r="I166">
        <f>ROUND(IF($G$166&lt;=0,0,MIN($G$4,$G$166+$H$166)),2)</f>
        <v>0</v>
      </c>
      <c r="J166">
        <f>ROUND(IF($G$166&lt;=0,0,MIN(MAX(0,$G$166+$H$166-$I$166),$F$166)),2)</f>
        <v>0</v>
      </c>
      <c r="K166">
        <f>ROUND(MAX(0,$G$166+$H$166-$I$166-$J$166),2)</f>
        <v>0</v>
      </c>
      <c r="L166">
        <f>$P$165</f>
        <v>0</v>
      </c>
      <c r="M166">
        <f>ROUND(IF($L$166&lt;=0,0,$L$166*$L$3/12),2)</f>
        <v>0</v>
      </c>
      <c r="N166">
        <f>ROUND(IF($L$166&lt;=0,0,MIN($L$4,$L$166+$M$166)),2)</f>
        <v>0</v>
      </c>
      <c r="O166">
        <f>ROUND(IF($L$166&lt;=0,0,MIN(MAX(0,$L$166+$M$166-$N$166),MAX(0,$F$166-$J$166))),2)</f>
        <v>0</v>
      </c>
      <c r="P166">
        <f>ROUND(MAX(0,$L$166+$M$166-$N$166-$O$166),2)</f>
        <v>0</v>
      </c>
      <c r="Q166">
        <f>$U$165</f>
        <v>0</v>
      </c>
      <c r="R166">
        <f>ROUND(IF($Q$166&lt;=0,0,$Q$166*$Q$3/12),2)</f>
        <v>0</v>
      </c>
      <c r="S166">
        <f>ROUND(IF($Q$166&lt;=0,0,MIN($Q$4,$Q$166+$R$166)),2)</f>
        <v>0</v>
      </c>
      <c r="T166">
        <f>ROUND(IF($Q$166&lt;=0,0,MIN(MAX(0,$Q$166+$R$166-$S$166),MAX(0,$F$166-$J$166-$O$166))),2)</f>
        <v>0</v>
      </c>
      <c r="U166">
        <f>ROUND(MAX(0,$Q$166+$R$166-$S$166-$T$166),2)</f>
        <v>0</v>
      </c>
      <c r="V166">
        <f>$Z$165</f>
        <v>0</v>
      </c>
      <c r="W166">
        <f>ROUND(IF($V$166&lt;=0,0,$V$166*$V$3/12),2)</f>
        <v>0</v>
      </c>
      <c r="X166">
        <f>ROUND(IF($V$166&lt;=0,0,MIN($V$4,$V$166+$W$166)),2)</f>
        <v>0</v>
      </c>
      <c r="Y166">
        <f>ROUND(IF($V$166&lt;=0,0,MIN(MAX(0,$V$166+$W$166-$X$166),MAX(0,$F$166-$J$166-$O$166-$T$166))),2)</f>
        <v>0</v>
      </c>
      <c r="Z166">
        <f>ROUND(MAX(0,$V$166+$W$166-$X$166-$Y$166),2)</f>
        <v>0</v>
      </c>
      <c r="AA166">
        <f>$AE$165</f>
        <v>0</v>
      </c>
      <c r="AB166">
        <f>ROUND(IF($AA$166&lt;=0,0,$AA$166*$AA$3/12),2)</f>
        <v>0</v>
      </c>
      <c r="AC166">
        <f>ROUND(IF($AA$166&lt;=0,0,MIN($AA$4,$AA$166+$AB$166)),2)</f>
        <v>0</v>
      </c>
      <c r="AD166">
        <f>ROUND(IF($AA$166&lt;=0,0,MIN(MAX(0,$AA$166+$AB$166-$AC$166),MAX(0,$F$166-$J$166-$O$166-$T$166-$Y$166))),2)</f>
        <v>0</v>
      </c>
      <c r="AE166">
        <f>ROUND(MAX(0,$AA$166+$AB$166-$AC$166-$AD$166),2)</f>
        <v>0</v>
      </c>
      <c r="AF166">
        <f>$AJ$165</f>
        <v>0</v>
      </c>
      <c r="AG166">
        <f>ROUND(IF($AF$166&lt;=0,0,$AF$166*$AF$3/12),2)</f>
        <v>0</v>
      </c>
      <c r="AH166">
        <f>ROUND(IF($AF$166&lt;=0,0,MIN($AF$4,$AF$166+$AG$166)),2)</f>
        <v>0</v>
      </c>
      <c r="AI166">
        <f>ROUND(IF($AF$166&lt;=0,0,MIN(MAX(0,$AF$166+$AG$166-$AH$166),MAX(0,$F$166-$J$166-$O$166-$T$166-$Y$166-$AD$166))),2)</f>
        <v>0</v>
      </c>
      <c r="AJ166">
        <f>ROUND(MAX(0,$AF$166+$AG$166-$AH$166-$AI$166),2)</f>
        <v>0</v>
      </c>
      <c r="AK166">
        <f>$AO$165</f>
        <v>0</v>
      </c>
      <c r="AL166">
        <f>ROUND(IF($AK$166&lt;=0,0,$AK$166*$AK$3/12),2)</f>
        <v>0</v>
      </c>
      <c r="AM166">
        <f>ROUND(IF($AK$166&lt;=0,0,MIN($AK$4,$AK$166+$AL$166)),2)</f>
        <v>0</v>
      </c>
      <c r="AN166">
        <f>ROUND(IF($AK$166&lt;=0,0,MIN(MAX(0,$AK$166+$AL$166-$AM$166),MAX(0,$F$166-$J$166-$O$166-$T$166-$Y$166-$AD$166-$AI$166))),2)</f>
        <v>0</v>
      </c>
      <c r="AO166">
        <f>ROUND(MAX(0,$AK$166+$AL$166-$AM$166-$AN$166),2)</f>
        <v>0</v>
      </c>
      <c r="AP166">
        <f>$AT$165</f>
        <v>0</v>
      </c>
      <c r="AQ166">
        <f>ROUND(IF($AP$166&lt;=0,0,$AP$166*$AP$3/12),2)</f>
        <v>0</v>
      </c>
      <c r="AR166">
        <f>ROUND(IF($AP$166&lt;=0,0,MIN($AP$4,$AP$166+$AQ$166)),2)</f>
        <v>0</v>
      </c>
      <c r="AS166">
        <f>ROUND(IF($AP$166&lt;=0,0,MIN(MAX(0,$AP$166+$AQ$166-$AR$166),MAX(0,$F$166-$J$166-$O$166-$T$166-$Y$166-$AD$166-$AI$166-$AN$166))),2)</f>
        <v>0</v>
      </c>
      <c r="AT166">
        <f>ROUND(MAX(0,$AP$166+$AQ$166-$AR$166-$AS$166),2)</f>
        <v>0</v>
      </c>
      <c r="AU166">
        <f>$AY$165</f>
        <v>0</v>
      </c>
      <c r="AV166">
        <f>ROUND(IF($AU$166&lt;=0,0,$AU$166*$AU$3/12),2)</f>
        <v>0</v>
      </c>
      <c r="AW166">
        <f>ROUND(IF($AU$166&lt;=0,0,MIN($AU$4,$AU$166+$AV$166)),2)</f>
        <v>0</v>
      </c>
      <c r="AX166">
        <f>ROUND(IF($AU$166&lt;=0,0,MIN(MAX(0,$AU$166+$AV$166-$AW$166),MAX(0,$F$166-$J$166-$O$166-$T$166-$Y$166-$AD$166-$AI$166-$AN$166-$AS$166))),2)</f>
        <v>0</v>
      </c>
      <c r="AY166">
        <f>ROUND(MAX(0,$AU$166+$AV$166-$AW$166-$AX$166),2)</f>
        <v>0</v>
      </c>
      <c r="AZ166">
        <f>$BD$165</f>
        <v>0</v>
      </c>
      <c r="BA166">
        <f>ROUND(IF($AZ$166&lt;=0,0,$AZ$166*$AZ$3/12),2)</f>
        <v>0</v>
      </c>
      <c r="BB166">
        <f>ROUND(IF($AZ$166&lt;=0,0,MIN($AZ$4,$AZ$166+$BA$166)),2)</f>
        <v>0</v>
      </c>
      <c r="BC166">
        <f>ROUND(IF($AZ$166&lt;=0,0,MIN(MAX(0,$AZ$166+$BA$166-$BB$166),MAX(0,$F$166-$J$166-$O$166-$T$166-$Y$166-$AD$166-$AI$166-$AN$166-$AS$166-$AX$166))),2)</f>
        <v>0</v>
      </c>
      <c r="BD166">
        <f>ROUND(MAX(0,$AZ$166+$BA$166-$BB$166-$BC$166),2)</f>
        <v>0</v>
      </c>
    </row>
    <row r="167" spans="1:56">
      <c r="A167">
        <f>ROW()-7</f>
        <v>160</v>
      </c>
      <c r="B167">
        <f>EDATE(StartDate,A167-1)</f>
        <v>0</v>
      </c>
      <c r="C167">
        <f>ROUND(SUM($G$167,$L$167,$Q$167,$V$167,$AA$167,$AF$167,$AK$167,$AP$167,$AU$167,$AZ$167)-SUM($K$167,$P$167,$U$167,$Z$167,$AE$167,$AJ$167,$AO$167,$AT$167,$AY$167,$BD$167),2)</f>
        <v>0</v>
      </c>
      <c r="D167">
        <f>ROUND(SUM($H$167,$M$167,$R$167,$W$167,$AB$167,$AG$167,$AL$167,$AQ$167,$AV$167,$BA$167),2)</f>
        <v>0</v>
      </c>
      <c r="E167">
        <f>ROUND(SUM($K$167,$P$167,$U$167,$Z$167,$AE$167,$AJ$167,$AO$167,$AT$167,$AY$167,$BD$167),2)</f>
        <v>0</v>
      </c>
      <c r="F167">
        <f>ROUND(MAX(MonthlyBudget-SUM($I$167,$N$167,$S$167,$X$167,$AC$167,$AH$167,$AM$167,$AR$167,$AW$167,$BB$167),0),2)</f>
        <v>0</v>
      </c>
      <c r="G167">
        <f>$K$166</f>
        <v>0</v>
      </c>
      <c r="H167">
        <f>ROUND(IF($G$167&lt;=0,0,$G$167*$G$3/12),2)</f>
        <v>0</v>
      </c>
      <c r="I167">
        <f>ROUND(IF($G$167&lt;=0,0,MIN($G$4,$G$167+$H$167)),2)</f>
        <v>0</v>
      </c>
      <c r="J167">
        <f>ROUND(IF($G$167&lt;=0,0,MIN(MAX(0,$G$167+$H$167-$I$167),$F$167)),2)</f>
        <v>0</v>
      </c>
      <c r="K167">
        <f>ROUND(MAX(0,$G$167+$H$167-$I$167-$J$167),2)</f>
        <v>0</v>
      </c>
      <c r="L167">
        <f>$P$166</f>
        <v>0</v>
      </c>
      <c r="M167">
        <f>ROUND(IF($L$167&lt;=0,0,$L$167*$L$3/12),2)</f>
        <v>0</v>
      </c>
      <c r="N167">
        <f>ROUND(IF($L$167&lt;=0,0,MIN($L$4,$L$167+$M$167)),2)</f>
        <v>0</v>
      </c>
      <c r="O167">
        <f>ROUND(IF($L$167&lt;=0,0,MIN(MAX(0,$L$167+$M$167-$N$167),MAX(0,$F$167-$J$167))),2)</f>
        <v>0</v>
      </c>
      <c r="P167">
        <f>ROUND(MAX(0,$L$167+$M$167-$N$167-$O$167),2)</f>
        <v>0</v>
      </c>
      <c r="Q167">
        <f>$U$166</f>
        <v>0</v>
      </c>
      <c r="R167">
        <f>ROUND(IF($Q$167&lt;=0,0,$Q$167*$Q$3/12),2)</f>
        <v>0</v>
      </c>
      <c r="S167">
        <f>ROUND(IF($Q$167&lt;=0,0,MIN($Q$4,$Q$167+$R$167)),2)</f>
        <v>0</v>
      </c>
      <c r="T167">
        <f>ROUND(IF($Q$167&lt;=0,0,MIN(MAX(0,$Q$167+$R$167-$S$167),MAX(0,$F$167-$J$167-$O$167))),2)</f>
        <v>0</v>
      </c>
      <c r="U167">
        <f>ROUND(MAX(0,$Q$167+$R$167-$S$167-$T$167),2)</f>
        <v>0</v>
      </c>
      <c r="V167">
        <f>$Z$166</f>
        <v>0</v>
      </c>
      <c r="W167">
        <f>ROUND(IF($V$167&lt;=0,0,$V$167*$V$3/12),2)</f>
        <v>0</v>
      </c>
      <c r="X167">
        <f>ROUND(IF($V$167&lt;=0,0,MIN($V$4,$V$167+$W$167)),2)</f>
        <v>0</v>
      </c>
      <c r="Y167">
        <f>ROUND(IF($V$167&lt;=0,0,MIN(MAX(0,$V$167+$W$167-$X$167),MAX(0,$F$167-$J$167-$O$167-$T$167))),2)</f>
        <v>0</v>
      </c>
      <c r="Z167">
        <f>ROUND(MAX(0,$V$167+$W$167-$X$167-$Y$167),2)</f>
        <v>0</v>
      </c>
      <c r="AA167">
        <f>$AE$166</f>
        <v>0</v>
      </c>
      <c r="AB167">
        <f>ROUND(IF($AA$167&lt;=0,0,$AA$167*$AA$3/12),2)</f>
        <v>0</v>
      </c>
      <c r="AC167">
        <f>ROUND(IF($AA$167&lt;=0,0,MIN($AA$4,$AA$167+$AB$167)),2)</f>
        <v>0</v>
      </c>
      <c r="AD167">
        <f>ROUND(IF($AA$167&lt;=0,0,MIN(MAX(0,$AA$167+$AB$167-$AC$167),MAX(0,$F$167-$J$167-$O$167-$T$167-$Y$167))),2)</f>
        <v>0</v>
      </c>
      <c r="AE167">
        <f>ROUND(MAX(0,$AA$167+$AB$167-$AC$167-$AD$167),2)</f>
        <v>0</v>
      </c>
      <c r="AF167">
        <f>$AJ$166</f>
        <v>0</v>
      </c>
      <c r="AG167">
        <f>ROUND(IF($AF$167&lt;=0,0,$AF$167*$AF$3/12),2)</f>
        <v>0</v>
      </c>
      <c r="AH167">
        <f>ROUND(IF($AF$167&lt;=0,0,MIN($AF$4,$AF$167+$AG$167)),2)</f>
        <v>0</v>
      </c>
      <c r="AI167">
        <f>ROUND(IF($AF$167&lt;=0,0,MIN(MAX(0,$AF$167+$AG$167-$AH$167),MAX(0,$F$167-$J$167-$O$167-$T$167-$Y$167-$AD$167))),2)</f>
        <v>0</v>
      </c>
      <c r="AJ167">
        <f>ROUND(MAX(0,$AF$167+$AG$167-$AH$167-$AI$167),2)</f>
        <v>0</v>
      </c>
      <c r="AK167">
        <f>$AO$166</f>
        <v>0</v>
      </c>
      <c r="AL167">
        <f>ROUND(IF($AK$167&lt;=0,0,$AK$167*$AK$3/12),2)</f>
        <v>0</v>
      </c>
      <c r="AM167">
        <f>ROUND(IF($AK$167&lt;=0,0,MIN($AK$4,$AK$167+$AL$167)),2)</f>
        <v>0</v>
      </c>
      <c r="AN167">
        <f>ROUND(IF($AK$167&lt;=0,0,MIN(MAX(0,$AK$167+$AL$167-$AM$167),MAX(0,$F$167-$J$167-$O$167-$T$167-$Y$167-$AD$167-$AI$167))),2)</f>
        <v>0</v>
      </c>
      <c r="AO167">
        <f>ROUND(MAX(0,$AK$167+$AL$167-$AM$167-$AN$167),2)</f>
        <v>0</v>
      </c>
      <c r="AP167">
        <f>$AT$166</f>
        <v>0</v>
      </c>
      <c r="AQ167">
        <f>ROUND(IF($AP$167&lt;=0,0,$AP$167*$AP$3/12),2)</f>
        <v>0</v>
      </c>
      <c r="AR167">
        <f>ROUND(IF($AP$167&lt;=0,0,MIN($AP$4,$AP$167+$AQ$167)),2)</f>
        <v>0</v>
      </c>
      <c r="AS167">
        <f>ROUND(IF($AP$167&lt;=0,0,MIN(MAX(0,$AP$167+$AQ$167-$AR$167),MAX(0,$F$167-$J$167-$O$167-$T$167-$Y$167-$AD$167-$AI$167-$AN$167))),2)</f>
        <v>0</v>
      </c>
      <c r="AT167">
        <f>ROUND(MAX(0,$AP$167+$AQ$167-$AR$167-$AS$167),2)</f>
        <v>0</v>
      </c>
      <c r="AU167">
        <f>$AY$166</f>
        <v>0</v>
      </c>
      <c r="AV167">
        <f>ROUND(IF($AU$167&lt;=0,0,$AU$167*$AU$3/12),2)</f>
        <v>0</v>
      </c>
      <c r="AW167">
        <f>ROUND(IF($AU$167&lt;=0,0,MIN($AU$4,$AU$167+$AV$167)),2)</f>
        <v>0</v>
      </c>
      <c r="AX167">
        <f>ROUND(IF($AU$167&lt;=0,0,MIN(MAX(0,$AU$167+$AV$167-$AW$167),MAX(0,$F$167-$J$167-$O$167-$T$167-$Y$167-$AD$167-$AI$167-$AN$167-$AS$167))),2)</f>
        <v>0</v>
      </c>
      <c r="AY167">
        <f>ROUND(MAX(0,$AU$167+$AV$167-$AW$167-$AX$167),2)</f>
        <v>0</v>
      </c>
      <c r="AZ167">
        <f>$BD$166</f>
        <v>0</v>
      </c>
      <c r="BA167">
        <f>ROUND(IF($AZ$167&lt;=0,0,$AZ$167*$AZ$3/12),2)</f>
        <v>0</v>
      </c>
      <c r="BB167">
        <f>ROUND(IF($AZ$167&lt;=0,0,MIN($AZ$4,$AZ$167+$BA$167)),2)</f>
        <v>0</v>
      </c>
      <c r="BC167">
        <f>ROUND(IF($AZ$167&lt;=0,0,MIN(MAX(0,$AZ$167+$BA$167-$BB$167),MAX(0,$F$167-$J$167-$O$167-$T$167-$Y$167-$AD$167-$AI$167-$AN$167-$AS$167-$AX$167))),2)</f>
        <v>0</v>
      </c>
      <c r="BD167">
        <f>ROUND(MAX(0,$AZ$167+$BA$167-$BB$167-$BC$167),2)</f>
        <v>0</v>
      </c>
    </row>
    <row r="168" spans="1:56">
      <c r="A168">
        <f>ROW()-7</f>
        <v>161</v>
      </c>
      <c r="B168">
        <f>EDATE(StartDate,A168-1)</f>
        <v>0</v>
      </c>
      <c r="C168">
        <f>ROUND(SUM($G$168,$L$168,$Q$168,$V$168,$AA$168,$AF$168,$AK$168,$AP$168,$AU$168,$AZ$168)-SUM($K$168,$P$168,$U$168,$Z$168,$AE$168,$AJ$168,$AO$168,$AT$168,$AY$168,$BD$168),2)</f>
        <v>0</v>
      </c>
      <c r="D168">
        <f>ROUND(SUM($H$168,$M$168,$R$168,$W$168,$AB$168,$AG$168,$AL$168,$AQ$168,$AV$168,$BA$168),2)</f>
        <v>0</v>
      </c>
      <c r="E168">
        <f>ROUND(SUM($K$168,$P$168,$U$168,$Z$168,$AE$168,$AJ$168,$AO$168,$AT$168,$AY$168,$BD$168),2)</f>
        <v>0</v>
      </c>
      <c r="F168">
        <f>ROUND(MAX(MonthlyBudget-SUM($I$168,$N$168,$S$168,$X$168,$AC$168,$AH$168,$AM$168,$AR$168,$AW$168,$BB$168),0),2)</f>
        <v>0</v>
      </c>
      <c r="G168">
        <f>$K$167</f>
        <v>0</v>
      </c>
      <c r="H168">
        <f>ROUND(IF($G$168&lt;=0,0,$G$168*$G$3/12),2)</f>
        <v>0</v>
      </c>
      <c r="I168">
        <f>ROUND(IF($G$168&lt;=0,0,MIN($G$4,$G$168+$H$168)),2)</f>
        <v>0</v>
      </c>
      <c r="J168">
        <f>ROUND(IF($G$168&lt;=0,0,MIN(MAX(0,$G$168+$H$168-$I$168),$F$168)),2)</f>
        <v>0</v>
      </c>
      <c r="K168">
        <f>ROUND(MAX(0,$G$168+$H$168-$I$168-$J$168),2)</f>
        <v>0</v>
      </c>
      <c r="L168">
        <f>$P$167</f>
        <v>0</v>
      </c>
      <c r="M168">
        <f>ROUND(IF($L$168&lt;=0,0,$L$168*$L$3/12),2)</f>
        <v>0</v>
      </c>
      <c r="N168">
        <f>ROUND(IF($L$168&lt;=0,0,MIN($L$4,$L$168+$M$168)),2)</f>
        <v>0</v>
      </c>
      <c r="O168">
        <f>ROUND(IF($L$168&lt;=0,0,MIN(MAX(0,$L$168+$M$168-$N$168),MAX(0,$F$168-$J$168))),2)</f>
        <v>0</v>
      </c>
      <c r="P168">
        <f>ROUND(MAX(0,$L$168+$M$168-$N$168-$O$168),2)</f>
        <v>0</v>
      </c>
      <c r="Q168">
        <f>$U$167</f>
        <v>0</v>
      </c>
      <c r="R168">
        <f>ROUND(IF($Q$168&lt;=0,0,$Q$168*$Q$3/12),2)</f>
        <v>0</v>
      </c>
      <c r="S168">
        <f>ROUND(IF($Q$168&lt;=0,0,MIN($Q$4,$Q$168+$R$168)),2)</f>
        <v>0</v>
      </c>
      <c r="T168">
        <f>ROUND(IF($Q$168&lt;=0,0,MIN(MAX(0,$Q$168+$R$168-$S$168),MAX(0,$F$168-$J$168-$O$168))),2)</f>
        <v>0</v>
      </c>
      <c r="U168">
        <f>ROUND(MAX(0,$Q$168+$R$168-$S$168-$T$168),2)</f>
        <v>0</v>
      </c>
      <c r="V168">
        <f>$Z$167</f>
        <v>0</v>
      </c>
      <c r="W168">
        <f>ROUND(IF($V$168&lt;=0,0,$V$168*$V$3/12),2)</f>
        <v>0</v>
      </c>
      <c r="X168">
        <f>ROUND(IF($V$168&lt;=0,0,MIN($V$4,$V$168+$W$168)),2)</f>
        <v>0</v>
      </c>
      <c r="Y168">
        <f>ROUND(IF($V$168&lt;=0,0,MIN(MAX(0,$V$168+$W$168-$X$168),MAX(0,$F$168-$J$168-$O$168-$T$168))),2)</f>
        <v>0</v>
      </c>
      <c r="Z168">
        <f>ROUND(MAX(0,$V$168+$W$168-$X$168-$Y$168),2)</f>
        <v>0</v>
      </c>
      <c r="AA168">
        <f>$AE$167</f>
        <v>0</v>
      </c>
      <c r="AB168">
        <f>ROUND(IF($AA$168&lt;=0,0,$AA$168*$AA$3/12),2)</f>
        <v>0</v>
      </c>
      <c r="AC168">
        <f>ROUND(IF($AA$168&lt;=0,0,MIN($AA$4,$AA$168+$AB$168)),2)</f>
        <v>0</v>
      </c>
      <c r="AD168">
        <f>ROUND(IF($AA$168&lt;=0,0,MIN(MAX(0,$AA$168+$AB$168-$AC$168),MAX(0,$F$168-$J$168-$O$168-$T$168-$Y$168))),2)</f>
        <v>0</v>
      </c>
      <c r="AE168">
        <f>ROUND(MAX(0,$AA$168+$AB$168-$AC$168-$AD$168),2)</f>
        <v>0</v>
      </c>
      <c r="AF168">
        <f>$AJ$167</f>
        <v>0</v>
      </c>
      <c r="AG168">
        <f>ROUND(IF($AF$168&lt;=0,0,$AF$168*$AF$3/12),2)</f>
        <v>0</v>
      </c>
      <c r="AH168">
        <f>ROUND(IF($AF$168&lt;=0,0,MIN($AF$4,$AF$168+$AG$168)),2)</f>
        <v>0</v>
      </c>
      <c r="AI168">
        <f>ROUND(IF($AF$168&lt;=0,0,MIN(MAX(0,$AF$168+$AG$168-$AH$168),MAX(0,$F$168-$J$168-$O$168-$T$168-$Y$168-$AD$168))),2)</f>
        <v>0</v>
      </c>
      <c r="AJ168">
        <f>ROUND(MAX(0,$AF$168+$AG$168-$AH$168-$AI$168),2)</f>
        <v>0</v>
      </c>
      <c r="AK168">
        <f>$AO$167</f>
        <v>0</v>
      </c>
      <c r="AL168">
        <f>ROUND(IF($AK$168&lt;=0,0,$AK$168*$AK$3/12),2)</f>
        <v>0</v>
      </c>
      <c r="AM168">
        <f>ROUND(IF($AK$168&lt;=0,0,MIN($AK$4,$AK$168+$AL$168)),2)</f>
        <v>0</v>
      </c>
      <c r="AN168">
        <f>ROUND(IF($AK$168&lt;=0,0,MIN(MAX(0,$AK$168+$AL$168-$AM$168),MAX(0,$F$168-$J$168-$O$168-$T$168-$Y$168-$AD$168-$AI$168))),2)</f>
        <v>0</v>
      </c>
      <c r="AO168">
        <f>ROUND(MAX(0,$AK$168+$AL$168-$AM$168-$AN$168),2)</f>
        <v>0</v>
      </c>
      <c r="AP168">
        <f>$AT$167</f>
        <v>0</v>
      </c>
      <c r="AQ168">
        <f>ROUND(IF($AP$168&lt;=0,0,$AP$168*$AP$3/12),2)</f>
        <v>0</v>
      </c>
      <c r="AR168">
        <f>ROUND(IF($AP$168&lt;=0,0,MIN($AP$4,$AP$168+$AQ$168)),2)</f>
        <v>0</v>
      </c>
      <c r="AS168">
        <f>ROUND(IF($AP$168&lt;=0,0,MIN(MAX(0,$AP$168+$AQ$168-$AR$168),MAX(0,$F$168-$J$168-$O$168-$T$168-$Y$168-$AD$168-$AI$168-$AN$168))),2)</f>
        <v>0</v>
      </c>
      <c r="AT168">
        <f>ROUND(MAX(0,$AP$168+$AQ$168-$AR$168-$AS$168),2)</f>
        <v>0</v>
      </c>
      <c r="AU168">
        <f>$AY$167</f>
        <v>0</v>
      </c>
      <c r="AV168">
        <f>ROUND(IF($AU$168&lt;=0,0,$AU$168*$AU$3/12),2)</f>
        <v>0</v>
      </c>
      <c r="AW168">
        <f>ROUND(IF($AU$168&lt;=0,0,MIN($AU$4,$AU$168+$AV$168)),2)</f>
        <v>0</v>
      </c>
      <c r="AX168">
        <f>ROUND(IF($AU$168&lt;=0,0,MIN(MAX(0,$AU$168+$AV$168-$AW$168),MAX(0,$F$168-$J$168-$O$168-$T$168-$Y$168-$AD$168-$AI$168-$AN$168-$AS$168))),2)</f>
        <v>0</v>
      </c>
      <c r="AY168">
        <f>ROUND(MAX(0,$AU$168+$AV$168-$AW$168-$AX$168),2)</f>
        <v>0</v>
      </c>
      <c r="AZ168">
        <f>$BD$167</f>
        <v>0</v>
      </c>
      <c r="BA168">
        <f>ROUND(IF($AZ$168&lt;=0,0,$AZ$168*$AZ$3/12),2)</f>
        <v>0</v>
      </c>
      <c r="BB168">
        <f>ROUND(IF($AZ$168&lt;=0,0,MIN($AZ$4,$AZ$168+$BA$168)),2)</f>
        <v>0</v>
      </c>
      <c r="BC168">
        <f>ROUND(IF($AZ$168&lt;=0,0,MIN(MAX(0,$AZ$168+$BA$168-$BB$168),MAX(0,$F$168-$J$168-$O$168-$T$168-$Y$168-$AD$168-$AI$168-$AN$168-$AS$168-$AX$168))),2)</f>
        <v>0</v>
      </c>
      <c r="BD168">
        <f>ROUND(MAX(0,$AZ$168+$BA$168-$BB$168-$BC$168),2)</f>
        <v>0</v>
      </c>
    </row>
    <row r="169" spans="1:56">
      <c r="A169">
        <f>ROW()-7</f>
        <v>162</v>
      </c>
      <c r="B169">
        <f>EDATE(StartDate,A169-1)</f>
        <v>0</v>
      </c>
      <c r="C169">
        <f>ROUND(SUM($G$169,$L$169,$Q$169,$V$169,$AA$169,$AF$169,$AK$169,$AP$169,$AU$169,$AZ$169)-SUM($K$169,$P$169,$U$169,$Z$169,$AE$169,$AJ$169,$AO$169,$AT$169,$AY$169,$BD$169),2)</f>
        <v>0</v>
      </c>
      <c r="D169">
        <f>ROUND(SUM($H$169,$M$169,$R$169,$W$169,$AB$169,$AG$169,$AL$169,$AQ$169,$AV$169,$BA$169),2)</f>
        <v>0</v>
      </c>
      <c r="E169">
        <f>ROUND(SUM($K$169,$P$169,$U$169,$Z$169,$AE$169,$AJ$169,$AO$169,$AT$169,$AY$169,$BD$169),2)</f>
        <v>0</v>
      </c>
      <c r="F169">
        <f>ROUND(MAX(MonthlyBudget-SUM($I$169,$N$169,$S$169,$X$169,$AC$169,$AH$169,$AM$169,$AR$169,$AW$169,$BB$169),0),2)</f>
        <v>0</v>
      </c>
      <c r="G169">
        <f>$K$168</f>
        <v>0</v>
      </c>
      <c r="H169">
        <f>ROUND(IF($G$169&lt;=0,0,$G$169*$G$3/12),2)</f>
        <v>0</v>
      </c>
      <c r="I169">
        <f>ROUND(IF($G$169&lt;=0,0,MIN($G$4,$G$169+$H$169)),2)</f>
        <v>0</v>
      </c>
      <c r="J169">
        <f>ROUND(IF($G$169&lt;=0,0,MIN(MAX(0,$G$169+$H$169-$I$169),$F$169)),2)</f>
        <v>0</v>
      </c>
      <c r="K169">
        <f>ROUND(MAX(0,$G$169+$H$169-$I$169-$J$169),2)</f>
        <v>0</v>
      </c>
      <c r="L169">
        <f>$P$168</f>
        <v>0</v>
      </c>
      <c r="M169">
        <f>ROUND(IF($L$169&lt;=0,0,$L$169*$L$3/12),2)</f>
        <v>0</v>
      </c>
      <c r="N169">
        <f>ROUND(IF($L$169&lt;=0,0,MIN($L$4,$L$169+$M$169)),2)</f>
        <v>0</v>
      </c>
      <c r="O169">
        <f>ROUND(IF($L$169&lt;=0,0,MIN(MAX(0,$L$169+$M$169-$N$169),MAX(0,$F$169-$J$169))),2)</f>
        <v>0</v>
      </c>
      <c r="P169">
        <f>ROUND(MAX(0,$L$169+$M$169-$N$169-$O$169),2)</f>
        <v>0</v>
      </c>
      <c r="Q169">
        <f>$U$168</f>
        <v>0</v>
      </c>
      <c r="R169">
        <f>ROUND(IF($Q$169&lt;=0,0,$Q$169*$Q$3/12),2)</f>
        <v>0</v>
      </c>
      <c r="S169">
        <f>ROUND(IF($Q$169&lt;=0,0,MIN($Q$4,$Q$169+$R$169)),2)</f>
        <v>0</v>
      </c>
      <c r="T169">
        <f>ROUND(IF($Q$169&lt;=0,0,MIN(MAX(0,$Q$169+$R$169-$S$169),MAX(0,$F$169-$J$169-$O$169))),2)</f>
        <v>0</v>
      </c>
      <c r="U169">
        <f>ROUND(MAX(0,$Q$169+$R$169-$S$169-$T$169),2)</f>
        <v>0</v>
      </c>
      <c r="V169">
        <f>$Z$168</f>
        <v>0</v>
      </c>
      <c r="W169">
        <f>ROUND(IF($V$169&lt;=0,0,$V$169*$V$3/12),2)</f>
        <v>0</v>
      </c>
      <c r="X169">
        <f>ROUND(IF($V$169&lt;=0,0,MIN($V$4,$V$169+$W$169)),2)</f>
        <v>0</v>
      </c>
      <c r="Y169">
        <f>ROUND(IF($V$169&lt;=0,0,MIN(MAX(0,$V$169+$W$169-$X$169),MAX(0,$F$169-$J$169-$O$169-$T$169))),2)</f>
        <v>0</v>
      </c>
      <c r="Z169">
        <f>ROUND(MAX(0,$V$169+$W$169-$X$169-$Y$169),2)</f>
        <v>0</v>
      </c>
      <c r="AA169">
        <f>$AE$168</f>
        <v>0</v>
      </c>
      <c r="AB169">
        <f>ROUND(IF($AA$169&lt;=0,0,$AA$169*$AA$3/12),2)</f>
        <v>0</v>
      </c>
      <c r="AC169">
        <f>ROUND(IF($AA$169&lt;=0,0,MIN($AA$4,$AA$169+$AB$169)),2)</f>
        <v>0</v>
      </c>
      <c r="AD169">
        <f>ROUND(IF($AA$169&lt;=0,0,MIN(MAX(0,$AA$169+$AB$169-$AC$169),MAX(0,$F$169-$J$169-$O$169-$T$169-$Y$169))),2)</f>
        <v>0</v>
      </c>
      <c r="AE169">
        <f>ROUND(MAX(0,$AA$169+$AB$169-$AC$169-$AD$169),2)</f>
        <v>0</v>
      </c>
      <c r="AF169">
        <f>$AJ$168</f>
        <v>0</v>
      </c>
      <c r="AG169">
        <f>ROUND(IF($AF$169&lt;=0,0,$AF$169*$AF$3/12),2)</f>
        <v>0</v>
      </c>
      <c r="AH169">
        <f>ROUND(IF($AF$169&lt;=0,0,MIN($AF$4,$AF$169+$AG$169)),2)</f>
        <v>0</v>
      </c>
      <c r="AI169">
        <f>ROUND(IF($AF$169&lt;=0,0,MIN(MAX(0,$AF$169+$AG$169-$AH$169),MAX(0,$F$169-$J$169-$O$169-$T$169-$Y$169-$AD$169))),2)</f>
        <v>0</v>
      </c>
      <c r="AJ169">
        <f>ROUND(MAX(0,$AF$169+$AG$169-$AH$169-$AI$169),2)</f>
        <v>0</v>
      </c>
      <c r="AK169">
        <f>$AO$168</f>
        <v>0</v>
      </c>
      <c r="AL169">
        <f>ROUND(IF($AK$169&lt;=0,0,$AK$169*$AK$3/12),2)</f>
        <v>0</v>
      </c>
      <c r="AM169">
        <f>ROUND(IF($AK$169&lt;=0,0,MIN($AK$4,$AK$169+$AL$169)),2)</f>
        <v>0</v>
      </c>
      <c r="AN169">
        <f>ROUND(IF($AK$169&lt;=0,0,MIN(MAX(0,$AK$169+$AL$169-$AM$169),MAX(0,$F$169-$J$169-$O$169-$T$169-$Y$169-$AD$169-$AI$169))),2)</f>
        <v>0</v>
      </c>
      <c r="AO169">
        <f>ROUND(MAX(0,$AK$169+$AL$169-$AM$169-$AN$169),2)</f>
        <v>0</v>
      </c>
      <c r="AP169">
        <f>$AT$168</f>
        <v>0</v>
      </c>
      <c r="AQ169">
        <f>ROUND(IF($AP$169&lt;=0,0,$AP$169*$AP$3/12),2)</f>
        <v>0</v>
      </c>
      <c r="AR169">
        <f>ROUND(IF($AP$169&lt;=0,0,MIN($AP$4,$AP$169+$AQ$169)),2)</f>
        <v>0</v>
      </c>
      <c r="AS169">
        <f>ROUND(IF($AP$169&lt;=0,0,MIN(MAX(0,$AP$169+$AQ$169-$AR$169),MAX(0,$F$169-$J$169-$O$169-$T$169-$Y$169-$AD$169-$AI$169-$AN$169))),2)</f>
        <v>0</v>
      </c>
      <c r="AT169">
        <f>ROUND(MAX(0,$AP$169+$AQ$169-$AR$169-$AS$169),2)</f>
        <v>0</v>
      </c>
      <c r="AU169">
        <f>$AY$168</f>
        <v>0</v>
      </c>
      <c r="AV169">
        <f>ROUND(IF($AU$169&lt;=0,0,$AU$169*$AU$3/12),2)</f>
        <v>0</v>
      </c>
      <c r="AW169">
        <f>ROUND(IF($AU$169&lt;=0,0,MIN($AU$4,$AU$169+$AV$169)),2)</f>
        <v>0</v>
      </c>
      <c r="AX169">
        <f>ROUND(IF($AU$169&lt;=0,0,MIN(MAX(0,$AU$169+$AV$169-$AW$169),MAX(0,$F$169-$J$169-$O$169-$T$169-$Y$169-$AD$169-$AI$169-$AN$169-$AS$169))),2)</f>
        <v>0</v>
      </c>
      <c r="AY169">
        <f>ROUND(MAX(0,$AU$169+$AV$169-$AW$169-$AX$169),2)</f>
        <v>0</v>
      </c>
      <c r="AZ169">
        <f>$BD$168</f>
        <v>0</v>
      </c>
      <c r="BA169">
        <f>ROUND(IF($AZ$169&lt;=0,0,$AZ$169*$AZ$3/12),2)</f>
        <v>0</v>
      </c>
      <c r="BB169">
        <f>ROUND(IF($AZ$169&lt;=0,0,MIN($AZ$4,$AZ$169+$BA$169)),2)</f>
        <v>0</v>
      </c>
      <c r="BC169">
        <f>ROUND(IF($AZ$169&lt;=0,0,MIN(MAX(0,$AZ$169+$BA$169-$BB$169),MAX(0,$F$169-$J$169-$O$169-$T$169-$Y$169-$AD$169-$AI$169-$AN$169-$AS$169-$AX$169))),2)</f>
        <v>0</v>
      </c>
      <c r="BD169">
        <f>ROUND(MAX(0,$AZ$169+$BA$169-$BB$169-$BC$169),2)</f>
        <v>0</v>
      </c>
    </row>
    <row r="170" spans="1:56">
      <c r="A170">
        <f>ROW()-7</f>
        <v>163</v>
      </c>
      <c r="B170">
        <f>EDATE(StartDate,A170-1)</f>
        <v>0</v>
      </c>
      <c r="C170">
        <f>ROUND(SUM($G$170,$L$170,$Q$170,$V$170,$AA$170,$AF$170,$AK$170,$AP$170,$AU$170,$AZ$170)-SUM($K$170,$P$170,$U$170,$Z$170,$AE$170,$AJ$170,$AO$170,$AT$170,$AY$170,$BD$170),2)</f>
        <v>0</v>
      </c>
      <c r="D170">
        <f>ROUND(SUM($H$170,$M$170,$R$170,$W$170,$AB$170,$AG$170,$AL$170,$AQ$170,$AV$170,$BA$170),2)</f>
        <v>0</v>
      </c>
      <c r="E170">
        <f>ROUND(SUM($K$170,$P$170,$U$170,$Z$170,$AE$170,$AJ$170,$AO$170,$AT$170,$AY$170,$BD$170),2)</f>
        <v>0</v>
      </c>
      <c r="F170">
        <f>ROUND(MAX(MonthlyBudget-SUM($I$170,$N$170,$S$170,$X$170,$AC$170,$AH$170,$AM$170,$AR$170,$AW$170,$BB$170),0),2)</f>
        <v>0</v>
      </c>
      <c r="G170">
        <f>$K$169</f>
        <v>0</v>
      </c>
      <c r="H170">
        <f>ROUND(IF($G$170&lt;=0,0,$G$170*$G$3/12),2)</f>
        <v>0</v>
      </c>
      <c r="I170">
        <f>ROUND(IF($G$170&lt;=0,0,MIN($G$4,$G$170+$H$170)),2)</f>
        <v>0</v>
      </c>
      <c r="J170">
        <f>ROUND(IF($G$170&lt;=0,0,MIN(MAX(0,$G$170+$H$170-$I$170),$F$170)),2)</f>
        <v>0</v>
      </c>
      <c r="K170">
        <f>ROUND(MAX(0,$G$170+$H$170-$I$170-$J$170),2)</f>
        <v>0</v>
      </c>
      <c r="L170">
        <f>$P$169</f>
        <v>0</v>
      </c>
      <c r="M170">
        <f>ROUND(IF($L$170&lt;=0,0,$L$170*$L$3/12),2)</f>
        <v>0</v>
      </c>
      <c r="N170">
        <f>ROUND(IF($L$170&lt;=0,0,MIN($L$4,$L$170+$M$170)),2)</f>
        <v>0</v>
      </c>
      <c r="O170">
        <f>ROUND(IF($L$170&lt;=0,0,MIN(MAX(0,$L$170+$M$170-$N$170),MAX(0,$F$170-$J$170))),2)</f>
        <v>0</v>
      </c>
      <c r="P170">
        <f>ROUND(MAX(0,$L$170+$M$170-$N$170-$O$170),2)</f>
        <v>0</v>
      </c>
      <c r="Q170">
        <f>$U$169</f>
        <v>0</v>
      </c>
      <c r="R170">
        <f>ROUND(IF($Q$170&lt;=0,0,$Q$170*$Q$3/12),2)</f>
        <v>0</v>
      </c>
      <c r="S170">
        <f>ROUND(IF($Q$170&lt;=0,0,MIN($Q$4,$Q$170+$R$170)),2)</f>
        <v>0</v>
      </c>
      <c r="T170">
        <f>ROUND(IF($Q$170&lt;=0,0,MIN(MAX(0,$Q$170+$R$170-$S$170),MAX(0,$F$170-$J$170-$O$170))),2)</f>
        <v>0</v>
      </c>
      <c r="U170">
        <f>ROUND(MAX(0,$Q$170+$R$170-$S$170-$T$170),2)</f>
        <v>0</v>
      </c>
      <c r="V170">
        <f>$Z$169</f>
        <v>0</v>
      </c>
      <c r="W170">
        <f>ROUND(IF($V$170&lt;=0,0,$V$170*$V$3/12),2)</f>
        <v>0</v>
      </c>
      <c r="X170">
        <f>ROUND(IF($V$170&lt;=0,0,MIN($V$4,$V$170+$W$170)),2)</f>
        <v>0</v>
      </c>
      <c r="Y170">
        <f>ROUND(IF($V$170&lt;=0,0,MIN(MAX(0,$V$170+$W$170-$X$170),MAX(0,$F$170-$J$170-$O$170-$T$170))),2)</f>
        <v>0</v>
      </c>
      <c r="Z170">
        <f>ROUND(MAX(0,$V$170+$W$170-$X$170-$Y$170),2)</f>
        <v>0</v>
      </c>
      <c r="AA170">
        <f>$AE$169</f>
        <v>0</v>
      </c>
      <c r="AB170">
        <f>ROUND(IF($AA$170&lt;=0,0,$AA$170*$AA$3/12),2)</f>
        <v>0</v>
      </c>
      <c r="AC170">
        <f>ROUND(IF($AA$170&lt;=0,0,MIN($AA$4,$AA$170+$AB$170)),2)</f>
        <v>0</v>
      </c>
      <c r="AD170">
        <f>ROUND(IF($AA$170&lt;=0,0,MIN(MAX(0,$AA$170+$AB$170-$AC$170),MAX(0,$F$170-$J$170-$O$170-$T$170-$Y$170))),2)</f>
        <v>0</v>
      </c>
      <c r="AE170">
        <f>ROUND(MAX(0,$AA$170+$AB$170-$AC$170-$AD$170),2)</f>
        <v>0</v>
      </c>
      <c r="AF170">
        <f>$AJ$169</f>
        <v>0</v>
      </c>
      <c r="AG170">
        <f>ROUND(IF($AF$170&lt;=0,0,$AF$170*$AF$3/12),2)</f>
        <v>0</v>
      </c>
      <c r="AH170">
        <f>ROUND(IF($AF$170&lt;=0,0,MIN($AF$4,$AF$170+$AG$170)),2)</f>
        <v>0</v>
      </c>
      <c r="AI170">
        <f>ROUND(IF($AF$170&lt;=0,0,MIN(MAX(0,$AF$170+$AG$170-$AH$170),MAX(0,$F$170-$J$170-$O$170-$T$170-$Y$170-$AD$170))),2)</f>
        <v>0</v>
      </c>
      <c r="AJ170">
        <f>ROUND(MAX(0,$AF$170+$AG$170-$AH$170-$AI$170),2)</f>
        <v>0</v>
      </c>
      <c r="AK170">
        <f>$AO$169</f>
        <v>0</v>
      </c>
      <c r="AL170">
        <f>ROUND(IF($AK$170&lt;=0,0,$AK$170*$AK$3/12),2)</f>
        <v>0</v>
      </c>
      <c r="AM170">
        <f>ROUND(IF($AK$170&lt;=0,0,MIN($AK$4,$AK$170+$AL$170)),2)</f>
        <v>0</v>
      </c>
      <c r="AN170">
        <f>ROUND(IF($AK$170&lt;=0,0,MIN(MAX(0,$AK$170+$AL$170-$AM$170),MAX(0,$F$170-$J$170-$O$170-$T$170-$Y$170-$AD$170-$AI$170))),2)</f>
        <v>0</v>
      </c>
      <c r="AO170">
        <f>ROUND(MAX(0,$AK$170+$AL$170-$AM$170-$AN$170),2)</f>
        <v>0</v>
      </c>
      <c r="AP170">
        <f>$AT$169</f>
        <v>0</v>
      </c>
      <c r="AQ170">
        <f>ROUND(IF($AP$170&lt;=0,0,$AP$170*$AP$3/12),2)</f>
        <v>0</v>
      </c>
      <c r="AR170">
        <f>ROUND(IF($AP$170&lt;=0,0,MIN($AP$4,$AP$170+$AQ$170)),2)</f>
        <v>0</v>
      </c>
      <c r="AS170">
        <f>ROUND(IF($AP$170&lt;=0,0,MIN(MAX(0,$AP$170+$AQ$170-$AR$170),MAX(0,$F$170-$J$170-$O$170-$T$170-$Y$170-$AD$170-$AI$170-$AN$170))),2)</f>
        <v>0</v>
      </c>
      <c r="AT170">
        <f>ROUND(MAX(0,$AP$170+$AQ$170-$AR$170-$AS$170),2)</f>
        <v>0</v>
      </c>
      <c r="AU170">
        <f>$AY$169</f>
        <v>0</v>
      </c>
      <c r="AV170">
        <f>ROUND(IF($AU$170&lt;=0,0,$AU$170*$AU$3/12),2)</f>
        <v>0</v>
      </c>
      <c r="AW170">
        <f>ROUND(IF($AU$170&lt;=0,0,MIN($AU$4,$AU$170+$AV$170)),2)</f>
        <v>0</v>
      </c>
      <c r="AX170">
        <f>ROUND(IF($AU$170&lt;=0,0,MIN(MAX(0,$AU$170+$AV$170-$AW$170),MAX(0,$F$170-$J$170-$O$170-$T$170-$Y$170-$AD$170-$AI$170-$AN$170-$AS$170))),2)</f>
        <v>0</v>
      </c>
      <c r="AY170">
        <f>ROUND(MAX(0,$AU$170+$AV$170-$AW$170-$AX$170),2)</f>
        <v>0</v>
      </c>
      <c r="AZ170">
        <f>$BD$169</f>
        <v>0</v>
      </c>
      <c r="BA170">
        <f>ROUND(IF($AZ$170&lt;=0,0,$AZ$170*$AZ$3/12),2)</f>
        <v>0</v>
      </c>
      <c r="BB170">
        <f>ROUND(IF($AZ$170&lt;=0,0,MIN($AZ$4,$AZ$170+$BA$170)),2)</f>
        <v>0</v>
      </c>
      <c r="BC170">
        <f>ROUND(IF($AZ$170&lt;=0,0,MIN(MAX(0,$AZ$170+$BA$170-$BB$170),MAX(0,$F$170-$J$170-$O$170-$T$170-$Y$170-$AD$170-$AI$170-$AN$170-$AS$170-$AX$170))),2)</f>
        <v>0</v>
      </c>
      <c r="BD170">
        <f>ROUND(MAX(0,$AZ$170+$BA$170-$BB$170-$BC$170),2)</f>
        <v>0</v>
      </c>
    </row>
    <row r="171" spans="1:56">
      <c r="A171">
        <f>ROW()-7</f>
        <v>164</v>
      </c>
      <c r="B171">
        <f>EDATE(StartDate,A171-1)</f>
        <v>0</v>
      </c>
      <c r="C171">
        <f>ROUND(SUM($G$171,$L$171,$Q$171,$V$171,$AA$171,$AF$171,$AK$171,$AP$171,$AU$171,$AZ$171)-SUM($K$171,$P$171,$U$171,$Z$171,$AE$171,$AJ$171,$AO$171,$AT$171,$AY$171,$BD$171),2)</f>
        <v>0</v>
      </c>
      <c r="D171">
        <f>ROUND(SUM($H$171,$M$171,$R$171,$W$171,$AB$171,$AG$171,$AL$171,$AQ$171,$AV$171,$BA$171),2)</f>
        <v>0</v>
      </c>
      <c r="E171">
        <f>ROUND(SUM($K$171,$P$171,$U$171,$Z$171,$AE$171,$AJ$171,$AO$171,$AT$171,$AY$171,$BD$171),2)</f>
        <v>0</v>
      </c>
      <c r="F171">
        <f>ROUND(MAX(MonthlyBudget-SUM($I$171,$N$171,$S$171,$X$171,$AC$171,$AH$171,$AM$171,$AR$171,$AW$171,$BB$171),0),2)</f>
        <v>0</v>
      </c>
      <c r="G171">
        <f>$K$170</f>
        <v>0</v>
      </c>
      <c r="H171">
        <f>ROUND(IF($G$171&lt;=0,0,$G$171*$G$3/12),2)</f>
        <v>0</v>
      </c>
      <c r="I171">
        <f>ROUND(IF($G$171&lt;=0,0,MIN($G$4,$G$171+$H$171)),2)</f>
        <v>0</v>
      </c>
      <c r="J171">
        <f>ROUND(IF($G$171&lt;=0,0,MIN(MAX(0,$G$171+$H$171-$I$171),$F$171)),2)</f>
        <v>0</v>
      </c>
      <c r="K171">
        <f>ROUND(MAX(0,$G$171+$H$171-$I$171-$J$171),2)</f>
        <v>0</v>
      </c>
      <c r="L171">
        <f>$P$170</f>
        <v>0</v>
      </c>
      <c r="M171">
        <f>ROUND(IF($L$171&lt;=0,0,$L$171*$L$3/12),2)</f>
        <v>0</v>
      </c>
      <c r="N171">
        <f>ROUND(IF($L$171&lt;=0,0,MIN($L$4,$L$171+$M$171)),2)</f>
        <v>0</v>
      </c>
      <c r="O171">
        <f>ROUND(IF($L$171&lt;=0,0,MIN(MAX(0,$L$171+$M$171-$N$171),MAX(0,$F$171-$J$171))),2)</f>
        <v>0</v>
      </c>
      <c r="P171">
        <f>ROUND(MAX(0,$L$171+$M$171-$N$171-$O$171),2)</f>
        <v>0</v>
      </c>
      <c r="Q171">
        <f>$U$170</f>
        <v>0</v>
      </c>
      <c r="R171">
        <f>ROUND(IF($Q$171&lt;=0,0,$Q$171*$Q$3/12),2)</f>
        <v>0</v>
      </c>
      <c r="S171">
        <f>ROUND(IF($Q$171&lt;=0,0,MIN($Q$4,$Q$171+$R$171)),2)</f>
        <v>0</v>
      </c>
      <c r="T171">
        <f>ROUND(IF($Q$171&lt;=0,0,MIN(MAX(0,$Q$171+$R$171-$S$171),MAX(0,$F$171-$J$171-$O$171))),2)</f>
        <v>0</v>
      </c>
      <c r="U171">
        <f>ROUND(MAX(0,$Q$171+$R$171-$S$171-$T$171),2)</f>
        <v>0</v>
      </c>
      <c r="V171">
        <f>$Z$170</f>
        <v>0</v>
      </c>
      <c r="W171">
        <f>ROUND(IF($V$171&lt;=0,0,$V$171*$V$3/12),2)</f>
        <v>0</v>
      </c>
      <c r="X171">
        <f>ROUND(IF($V$171&lt;=0,0,MIN($V$4,$V$171+$W$171)),2)</f>
        <v>0</v>
      </c>
      <c r="Y171">
        <f>ROUND(IF($V$171&lt;=0,0,MIN(MAX(0,$V$171+$W$171-$X$171),MAX(0,$F$171-$J$171-$O$171-$T$171))),2)</f>
        <v>0</v>
      </c>
      <c r="Z171">
        <f>ROUND(MAX(0,$V$171+$W$171-$X$171-$Y$171),2)</f>
        <v>0</v>
      </c>
      <c r="AA171">
        <f>$AE$170</f>
        <v>0</v>
      </c>
      <c r="AB171">
        <f>ROUND(IF($AA$171&lt;=0,0,$AA$171*$AA$3/12),2)</f>
        <v>0</v>
      </c>
      <c r="AC171">
        <f>ROUND(IF($AA$171&lt;=0,0,MIN($AA$4,$AA$171+$AB$171)),2)</f>
        <v>0</v>
      </c>
      <c r="AD171">
        <f>ROUND(IF($AA$171&lt;=0,0,MIN(MAX(0,$AA$171+$AB$171-$AC$171),MAX(0,$F$171-$J$171-$O$171-$T$171-$Y$171))),2)</f>
        <v>0</v>
      </c>
      <c r="AE171">
        <f>ROUND(MAX(0,$AA$171+$AB$171-$AC$171-$AD$171),2)</f>
        <v>0</v>
      </c>
      <c r="AF171">
        <f>$AJ$170</f>
        <v>0</v>
      </c>
      <c r="AG171">
        <f>ROUND(IF($AF$171&lt;=0,0,$AF$171*$AF$3/12),2)</f>
        <v>0</v>
      </c>
      <c r="AH171">
        <f>ROUND(IF($AF$171&lt;=0,0,MIN($AF$4,$AF$171+$AG$171)),2)</f>
        <v>0</v>
      </c>
      <c r="AI171">
        <f>ROUND(IF($AF$171&lt;=0,0,MIN(MAX(0,$AF$171+$AG$171-$AH$171),MAX(0,$F$171-$J$171-$O$171-$T$171-$Y$171-$AD$171))),2)</f>
        <v>0</v>
      </c>
      <c r="AJ171">
        <f>ROUND(MAX(0,$AF$171+$AG$171-$AH$171-$AI$171),2)</f>
        <v>0</v>
      </c>
      <c r="AK171">
        <f>$AO$170</f>
        <v>0</v>
      </c>
      <c r="AL171">
        <f>ROUND(IF($AK$171&lt;=0,0,$AK$171*$AK$3/12),2)</f>
        <v>0</v>
      </c>
      <c r="AM171">
        <f>ROUND(IF($AK$171&lt;=0,0,MIN($AK$4,$AK$171+$AL$171)),2)</f>
        <v>0</v>
      </c>
      <c r="AN171">
        <f>ROUND(IF($AK$171&lt;=0,0,MIN(MAX(0,$AK$171+$AL$171-$AM$171),MAX(0,$F$171-$J$171-$O$171-$T$171-$Y$171-$AD$171-$AI$171))),2)</f>
        <v>0</v>
      </c>
      <c r="AO171">
        <f>ROUND(MAX(0,$AK$171+$AL$171-$AM$171-$AN$171),2)</f>
        <v>0</v>
      </c>
      <c r="AP171">
        <f>$AT$170</f>
        <v>0</v>
      </c>
      <c r="AQ171">
        <f>ROUND(IF($AP$171&lt;=0,0,$AP$171*$AP$3/12),2)</f>
        <v>0</v>
      </c>
      <c r="AR171">
        <f>ROUND(IF($AP$171&lt;=0,0,MIN($AP$4,$AP$171+$AQ$171)),2)</f>
        <v>0</v>
      </c>
      <c r="AS171">
        <f>ROUND(IF($AP$171&lt;=0,0,MIN(MAX(0,$AP$171+$AQ$171-$AR$171),MAX(0,$F$171-$J$171-$O$171-$T$171-$Y$171-$AD$171-$AI$171-$AN$171))),2)</f>
        <v>0</v>
      </c>
      <c r="AT171">
        <f>ROUND(MAX(0,$AP$171+$AQ$171-$AR$171-$AS$171),2)</f>
        <v>0</v>
      </c>
      <c r="AU171">
        <f>$AY$170</f>
        <v>0</v>
      </c>
      <c r="AV171">
        <f>ROUND(IF($AU$171&lt;=0,0,$AU$171*$AU$3/12),2)</f>
        <v>0</v>
      </c>
      <c r="AW171">
        <f>ROUND(IF($AU$171&lt;=0,0,MIN($AU$4,$AU$171+$AV$171)),2)</f>
        <v>0</v>
      </c>
      <c r="AX171">
        <f>ROUND(IF($AU$171&lt;=0,0,MIN(MAX(0,$AU$171+$AV$171-$AW$171),MAX(0,$F$171-$J$171-$O$171-$T$171-$Y$171-$AD$171-$AI$171-$AN$171-$AS$171))),2)</f>
        <v>0</v>
      </c>
      <c r="AY171">
        <f>ROUND(MAX(0,$AU$171+$AV$171-$AW$171-$AX$171),2)</f>
        <v>0</v>
      </c>
      <c r="AZ171">
        <f>$BD$170</f>
        <v>0</v>
      </c>
      <c r="BA171">
        <f>ROUND(IF($AZ$171&lt;=0,0,$AZ$171*$AZ$3/12),2)</f>
        <v>0</v>
      </c>
      <c r="BB171">
        <f>ROUND(IF($AZ$171&lt;=0,0,MIN($AZ$4,$AZ$171+$BA$171)),2)</f>
        <v>0</v>
      </c>
      <c r="BC171">
        <f>ROUND(IF($AZ$171&lt;=0,0,MIN(MAX(0,$AZ$171+$BA$171-$BB$171),MAX(0,$F$171-$J$171-$O$171-$T$171-$Y$171-$AD$171-$AI$171-$AN$171-$AS$171-$AX$171))),2)</f>
        <v>0</v>
      </c>
      <c r="BD171">
        <f>ROUND(MAX(0,$AZ$171+$BA$171-$BB$171-$BC$171),2)</f>
        <v>0</v>
      </c>
    </row>
    <row r="172" spans="1:56">
      <c r="A172">
        <f>ROW()-7</f>
        <v>165</v>
      </c>
      <c r="B172">
        <f>EDATE(StartDate,A172-1)</f>
        <v>0</v>
      </c>
      <c r="C172">
        <f>ROUND(SUM($G$172,$L$172,$Q$172,$V$172,$AA$172,$AF$172,$AK$172,$AP$172,$AU$172,$AZ$172)-SUM($K$172,$P$172,$U$172,$Z$172,$AE$172,$AJ$172,$AO$172,$AT$172,$AY$172,$BD$172),2)</f>
        <v>0</v>
      </c>
      <c r="D172">
        <f>ROUND(SUM($H$172,$M$172,$R$172,$W$172,$AB$172,$AG$172,$AL$172,$AQ$172,$AV$172,$BA$172),2)</f>
        <v>0</v>
      </c>
      <c r="E172">
        <f>ROUND(SUM($K$172,$P$172,$U$172,$Z$172,$AE$172,$AJ$172,$AO$172,$AT$172,$AY$172,$BD$172),2)</f>
        <v>0</v>
      </c>
      <c r="F172">
        <f>ROUND(MAX(MonthlyBudget-SUM($I$172,$N$172,$S$172,$X$172,$AC$172,$AH$172,$AM$172,$AR$172,$AW$172,$BB$172),0),2)</f>
        <v>0</v>
      </c>
      <c r="G172">
        <f>$K$171</f>
        <v>0</v>
      </c>
      <c r="H172">
        <f>ROUND(IF($G$172&lt;=0,0,$G$172*$G$3/12),2)</f>
        <v>0</v>
      </c>
      <c r="I172">
        <f>ROUND(IF($G$172&lt;=0,0,MIN($G$4,$G$172+$H$172)),2)</f>
        <v>0</v>
      </c>
      <c r="J172">
        <f>ROUND(IF($G$172&lt;=0,0,MIN(MAX(0,$G$172+$H$172-$I$172),$F$172)),2)</f>
        <v>0</v>
      </c>
      <c r="K172">
        <f>ROUND(MAX(0,$G$172+$H$172-$I$172-$J$172),2)</f>
        <v>0</v>
      </c>
      <c r="L172">
        <f>$P$171</f>
        <v>0</v>
      </c>
      <c r="M172">
        <f>ROUND(IF($L$172&lt;=0,0,$L$172*$L$3/12),2)</f>
        <v>0</v>
      </c>
      <c r="N172">
        <f>ROUND(IF($L$172&lt;=0,0,MIN($L$4,$L$172+$M$172)),2)</f>
        <v>0</v>
      </c>
      <c r="O172">
        <f>ROUND(IF($L$172&lt;=0,0,MIN(MAX(0,$L$172+$M$172-$N$172),MAX(0,$F$172-$J$172))),2)</f>
        <v>0</v>
      </c>
      <c r="P172">
        <f>ROUND(MAX(0,$L$172+$M$172-$N$172-$O$172),2)</f>
        <v>0</v>
      </c>
      <c r="Q172">
        <f>$U$171</f>
        <v>0</v>
      </c>
      <c r="R172">
        <f>ROUND(IF($Q$172&lt;=0,0,$Q$172*$Q$3/12),2)</f>
        <v>0</v>
      </c>
      <c r="S172">
        <f>ROUND(IF($Q$172&lt;=0,0,MIN($Q$4,$Q$172+$R$172)),2)</f>
        <v>0</v>
      </c>
      <c r="T172">
        <f>ROUND(IF($Q$172&lt;=0,0,MIN(MAX(0,$Q$172+$R$172-$S$172),MAX(0,$F$172-$J$172-$O$172))),2)</f>
        <v>0</v>
      </c>
      <c r="U172">
        <f>ROUND(MAX(0,$Q$172+$R$172-$S$172-$T$172),2)</f>
        <v>0</v>
      </c>
      <c r="V172">
        <f>$Z$171</f>
        <v>0</v>
      </c>
      <c r="W172">
        <f>ROUND(IF($V$172&lt;=0,0,$V$172*$V$3/12),2)</f>
        <v>0</v>
      </c>
      <c r="X172">
        <f>ROUND(IF($V$172&lt;=0,0,MIN($V$4,$V$172+$W$172)),2)</f>
        <v>0</v>
      </c>
      <c r="Y172">
        <f>ROUND(IF($V$172&lt;=0,0,MIN(MAX(0,$V$172+$W$172-$X$172),MAX(0,$F$172-$J$172-$O$172-$T$172))),2)</f>
        <v>0</v>
      </c>
      <c r="Z172">
        <f>ROUND(MAX(0,$V$172+$W$172-$X$172-$Y$172),2)</f>
        <v>0</v>
      </c>
      <c r="AA172">
        <f>$AE$171</f>
        <v>0</v>
      </c>
      <c r="AB172">
        <f>ROUND(IF($AA$172&lt;=0,0,$AA$172*$AA$3/12),2)</f>
        <v>0</v>
      </c>
      <c r="AC172">
        <f>ROUND(IF($AA$172&lt;=0,0,MIN($AA$4,$AA$172+$AB$172)),2)</f>
        <v>0</v>
      </c>
      <c r="AD172">
        <f>ROUND(IF($AA$172&lt;=0,0,MIN(MAX(0,$AA$172+$AB$172-$AC$172),MAX(0,$F$172-$J$172-$O$172-$T$172-$Y$172))),2)</f>
        <v>0</v>
      </c>
      <c r="AE172">
        <f>ROUND(MAX(0,$AA$172+$AB$172-$AC$172-$AD$172),2)</f>
        <v>0</v>
      </c>
      <c r="AF172">
        <f>$AJ$171</f>
        <v>0</v>
      </c>
      <c r="AG172">
        <f>ROUND(IF($AF$172&lt;=0,0,$AF$172*$AF$3/12),2)</f>
        <v>0</v>
      </c>
      <c r="AH172">
        <f>ROUND(IF($AF$172&lt;=0,0,MIN($AF$4,$AF$172+$AG$172)),2)</f>
        <v>0</v>
      </c>
      <c r="AI172">
        <f>ROUND(IF($AF$172&lt;=0,0,MIN(MAX(0,$AF$172+$AG$172-$AH$172),MAX(0,$F$172-$J$172-$O$172-$T$172-$Y$172-$AD$172))),2)</f>
        <v>0</v>
      </c>
      <c r="AJ172">
        <f>ROUND(MAX(0,$AF$172+$AG$172-$AH$172-$AI$172),2)</f>
        <v>0</v>
      </c>
      <c r="AK172">
        <f>$AO$171</f>
        <v>0</v>
      </c>
      <c r="AL172">
        <f>ROUND(IF($AK$172&lt;=0,0,$AK$172*$AK$3/12),2)</f>
        <v>0</v>
      </c>
      <c r="AM172">
        <f>ROUND(IF($AK$172&lt;=0,0,MIN($AK$4,$AK$172+$AL$172)),2)</f>
        <v>0</v>
      </c>
      <c r="AN172">
        <f>ROUND(IF($AK$172&lt;=0,0,MIN(MAX(0,$AK$172+$AL$172-$AM$172),MAX(0,$F$172-$J$172-$O$172-$T$172-$Y$172-$AD$172-$AI$172))),2)</f>
        <v>0</v>
      </c>
      <c r="AO172">
        <f>ROUND(MAX(0,$AK$172+$AL$172-$AM$172-$AN$172),2)</f>
        <v>0</v>
      </c>
      <c r="AP172">
        <f>$AT$171</f>
        <v>0</v>
      </c>
      <c r="AQ172">
        <f>ROUND(IF($AP$172&lt;=0,0,$AP$172*$AP$3/12),2)</f>
        <v>0</v>
      </c>
      <c r="AR172">
        <f>ROUND(IF($AP$172&lt;=0,0,MIN($AP$4,$AP$172+$AQ$172)),2)</f>
        <v>0</v>
      </c>
      <c r="AS172">
        <f>ROUND(IF($AP$172&lt;=0,0,MIN(MAX(0,$AP$172+$AQ$172-$AR$172),MAX(0,$F$172-$J$172-$O$172-$T$172-$Y$172-$AD$172-$AI$172-$AN$172))),2)</f>
        <v>0</v>
      </c>
      <c r="AT172">
        <f>ROUND(MAX(0,$AP$172+$AQ$172-$AR$172-$AS$172),2)</f>
        <v>0</v>
      </c>
      <c r="AU172">
        <f>$AY$171</f>
        <v>0</v>
      </c>
      <c r="AV172">
        <f>ROUND(IF($AU$172&lt;=0,0,$AU$172*$AU$3/12),2)</f>
        <v>0</v>
      </c>
      <c r="AW172">
        <f>ROUND(IF($AU$172&lt;=0,0,MIN($AU$4,$AU$172+$AV$172)),2)</f>
        <v>0</v>
      </c>
      <c r="AX172">
        <f>ROUND(IF($AU$172&lt;=0,0,MIN(MAX(0,$AU$172+$AV$172-$AW$172),MAX(0,$F$172-$J$172-$O$172-$T$172-$Y$172-$AD$172-$AI$172-$AN$172-$AS$172))),2)</f>
        <v>0</v>
      </c>
      <c r="AY172">
        <f>ROUND(MAX(0,$AU$172+$AV$172-$AW$172-$AX$172),2)</f>
        <v>0</v>
      </c>
      <c r="AZ172">
        <f>$BD$171</f>
        <v>0</v>
      </c>
      <c r="BA172">
        <f>ROUND(IF($AZ$172&lt;=0,0,$AZ$172*$AZ$3/12),2)</f>
        <v>0</v>
      </c>
      <c r="BB172">
        <f>ROUND(IF($AZ$172&lt;=0,0,MIN($AZ$4,$AZ$172+$BA$172)),2)</f>
        <v>0</v>
      </c>
      <c r="BC172">
        <f>ROUND(IF($AZ$172&lt;=0,0,MIN(MAX(0,$AZ$172+$BA$172-$BB$172),MAX(0,$F$172-$J$172-$O$172-$T$172-$Y$172-$AD$172-$AI$172-$AN$172-$AS$172-$AX$172))),2)</f>
        <v>0</v>
      </c>
      <c r="BD172">
        <f>ROUND(MAX(0,$AZ$172+$BA$172-$BB$172-$BC$172),2)</f>
        <v>0</v>
      </c>
    </row>
    <row r="173" spans="1:56">
      <c r="A173">
        <f>ROW()-7</f>
        <v>166</v>
      </c>
      <c r="B173">
        <f>EDATE(StartDate,A173-1)</f>
        <v>0</v>
      </c>
      <c r="C173">
        <f>ROUND(SUM($G$173,$L$173,$Q$173,$V$173,$AA$173,$AF$173,$AK$173,$AP$173,$AU$173,$AZ$173)-SUM($K$173,$P$173,$U$173,$Z$173,$AE$173,$AJ$173,$AO$173,$AT$173,$AY$173,$BD$173),2)</f>
        <v>0</v>
      </c>
      <c r="D173">
        <f>ROUND(SUM($H$173,$M$173,$R$173,$W$173,$AB$173,$AG$173,$AL$173,$AQ$173,$AV$173,$BA$173),2)</f>
        <v>0</v>
      </c>
      <c r="E173">
        <f>ROUND(SUM($K$173,$P$173,$U$173,$Z$173,$AE$173,$AJ$173,$AO$173,$AT$173,$AY$173,$BD$173),2)</f>
        <v>0</v>
      </c>
      <c r="F173">
        <f>ROUND(MAX(MonthlyBudget-SUM($I$173,$N$173,$S$173,$X$173,$AC$173,$AH$173,$AM$173,$AR$173,$AW$173,$BB$173),0),2)</f>
        <v>0</v>
      </c>
      <c r="G173">
        <f>$K$172</f>
        <v>0</v>
      </c>
      <c r="H173">
        <f>ROUND(IF($G$173&lt;=0,0,$G$173*$G$3/12),2)</f>
        <v>0</v>
      </c>
      <c r="I173">
        <f>ROUND(IF($G$173&lt;=0,0,MIN($G$4,$G$173+$H$173)),2)</f>
        <v>0</v>
      </c>
      <c r="J173">
        <f>ROUND(IF($G$173&lt;=0,0,MIN(MAX(0,$G$173+$H$173-$I$173),$F$173)),2)</f>
        <v>0</v>
      </c>
      <c r="K173">
        <f>ROUND(MAX(0,$G$173+$H$173-$I$173-$J$173),2)</f>
        <v>0</v>
      </c>
      <c r="L173">
        <f>$P$172</f>
        <v>0</v>
      </c>
      <c r="M173">
        <f>ROUND(IF($L$173&lt;=0,0,$L$173*$L$3/12),2)</f>
        <v>0</v>
      </c>
      <c r="N173">
        <f>ROUND(IF($L$173&lt;=0,0,MIN($L$4,$L$173+$M$173)),2)</f>
        <v>0</v>
      </c>
      <c r="O173">
        <f>ROUND(IF($L$173&lt;=0,0,MIN(MAX(0,$L$173+$M$173-$N$173),MAX(0,$F$173-$J$173))),2)</f>
        <v>0</v>
      </c>
      <c r="P173">
        <f>ROUND(MAX(0,$L$173+$M$173-$N$173-$O$173),2)</f>
        <v>0</v>
      </c>
      <c r="Q173">
        <f>$U$172</f>
        <v>0</v>
      </c>
      <c r="R173">
        <f>ROUND(IF($Q$173&lt;=0,0,$Q$173*$Q$3/12),2)</f>
        <v>0</v>
      </c>
      <c r="S173">
        <f>ROUND(IF($Q$173&lt;=0,0,MIN($Q$4,$Q$173+$R$173)),2)</f>
        <v>0</v>
      </c>
      <c r="T173">
        <f>ROUND(IF($Q$173&lt;=0,0,MIN(MAX(0,$Q$173+$R$173-$S$173),MAX(0,$F$173-$J$173-$O$173))),2)</f>
        <v>0</v>
      </c>
      <c r="U173">
        <f>ROUND(MAX(0,$Q$173+$R$173-$S$173-$T$173),2)</f>
        <v>0</v>
      </c>
      <c r="V173">
        <f>$Z$172</f>
        <v>0</v>
      </c>
      <c r="W173">
        <f>ROUND(IF($V$173&lt;=0,0,$V$173*$V$3/12),2)</f>
        <v>0</v>
      </c>
      <c r="X173">
        <f>ROUND(IF($V$173&lt;=0,0,MIN($V$4,$V$173+$W$173)),2)</f>
        <v>0</v>
      </c>
      <c r="Y173">
        <f>ROUND(IF($V$173&lt;=0,0,MIN(MAX(0,$V$173+$W$173-$X$173),MAX(0,$F$173-$J$173-$O$173-$T$173))),2)</f>
        <v>0</v>
      </c>
      <c r="Z173">
        <f>ROUND(MAX(0,$V$173+$W$173-$X$173-$Y$173),2)</f>
        <v>0</v>
      </c>
      <c r="AA173">
        <f>$AE$172</f>
        <v>0</v>
      </c>
      <c r="AB173">
        <f>ROUND(IF($AA$173&lt;=0,0,$AA$173*$AA$3/12),2)</f>
        <v>0</v>
      </c>
      <c r="AC173">
        <f>ROUND(IF($AA$173&lt;=0,0,MIN($AA$4,$AA$173+$AB$173)),2)</f>
        <v>0</v>
      </c>
      <c r="AD173">
        <f>ROUND(IF($AA$173&lt;=0,0,MIN(MAX(0,$AA$173+$AB$173-$AC$173),MAX(0,$F$173-$J$173-$O$173-$T$173-$Y$173))),2)</f>
        <v>0</v>
      </c>
      <c r="AE173">
        <f>ROUND(MAX(0,$AA$173+$AB$173-$AC$173-$AD$173),2)</f>
        <v>0</v>
      </c>
      <c r="AF173">
        <f>$AJ$172</f>
        <v>0</v>
      </c>
      <c r="AG173">
        <f>ROUND(IF($AF$173&lt;=0,0,$AF$173*$AF$3/12),2)</f>
        <v>0</v>
      </c>
      <c r="AH173">
        <f>ROUND(IF($AF$173&lt;=0,0,MIN($AF$4,$AF$173+$AG$173)),2)</f>
        <v>0</v>
      </c>
      <c r="AI173">
        <f>ROUND(IF($AF$173&lt;=0,0,MIN(MAX(0,$AF$173+$AG$173-$AH$173),MAX(0,$F$173-$J$173-$O$173-$T$173-$Y$173-$AD$173))),2)</f>
        <v>0</v>
      </c>
      <c r="AJ173">
        <f>ROUND(MAX(0,$AF$173+$AG$173-$AH$173-$AI$173),2)</f>
        <v>0</v>
      </c>
      <c r="AK173">
        <f>$AO$172</f>
        <v>0</v>
      </c>
      <c r="AL173">
        <f>ROUND(IF($AK$173&lt;=0,0,$AK$173*$AK$3/12),2)</f>
        <v>0</v>
      </c>
      <c r="AM173">
        <f>ROUND(IF($AK$173&lt;=0,0,MIN($AK$4,$AK$173+$AL$173)),2)</f>
        <v>0</v>
      </c>
      <c r="AN173">
        <f>ROUND(IF($AK$173&lt;=0,0,MIN(MAX(0,$AK$173+$AL$173-$AM$173),MAX(0,$F$173-$J$173-$O$173-$T$173-$Y$173-$AD$173-$AI$173))),2)</f>
        <v>0</v>
      </c>
      <c r="AO173">
        <f>ROUND(MAX(0,$AK$173+$AL$173-$AM$173-$AN$173),2)</f>
        <v>0</v>
      </c>
      <c r="AP173">
        <f>$AT$172</f>
        <v>0</v>
      </c>
      <c r="AQ173">
        <f>ROUND(IF($AP$173&lt;=0,0,$AP$173*$AP$3/12),2)</f>
        <v>0</v>
      </c>
      <c r="AR173">
        <f>ROUND(IF($AP$173&lt;=0,0,MIN($AP$4,$AP$173+$AQ$173)),2)</f>
        <v>0</v>
      </c>
      <c r="AS173">
        <f>ROUND(IF($AP$173&lt;=0,0,MIN(MAX(0,$AP$173+$AQ$173-$AR$173),MAX(0,$F$173-$J$173-$O$173-$T$173-$Y$173-$AD$173-$AI$173-$AN$173))),2)</f>
        <v>0</v>
      </c>
      <c r="AT173">
        <f>ROUND(MAX(0,$AP$173+$AQ$173-$AR$173-$AS$173),2)</f>
        <v>0</v>
      </c>
      <c r="AU173">
        <f>$AY$172</f>
        <v>0</v>
      </c>
      <c r="AV173">
        <f>ROUND(IF($AU$173&lt;=0,0,$AU$173*$AU$3/12),2)</f>
        <v>0</v>
      </c>
      <c r="AW173">
        <f>ROUND(IF($AU$173&lt;=0,0,MIN($AU$4,$AU$173+$AV$173)),2)</f>
        <v>0</v>
      </c>
      <c r="AX173">
        <f>ROUND(IF($AU$173&lt;=0,0,MIN(MAX(0,$AU$173+$AV$173-$AW$173),MAX(0,$F$173-$J$173-$O$173-$T$173-$Y$173-$AD$173-$AI$173-$AN$173-$AS$173))),2)</f>
        <v>0</v>
      </c>
      <c r="AY173">
        <f>ROUND(MAX(0,$AU$173+$AV$173-$AW$173-$AX$173),2)</f>
        <v>0</v>
      </c>
      <c r="AZ173">
        <f>$BD$172</f>
        <v>0</v>
      </c>
      <c r="BA173">
        <f>ROUND(IF($AZ$173&lt;=0,0,$AZ$173*$AZ$3/12),2)</f>
        <v>0</v>
      </c>
      <c r="BB173">
        <f>ROUND(IF($AZ$173&lt;=0,0,MIN($AZ$4,$AZ$173+$BA$173)),2)</f>
        <v>0</v>
      </c>
      <c r="BC173">
        <f>ROUND(IF($AZ$173&lt;=0,0,MIN(MAX(0,$AZ$173+$BA$173-$BB$173),MAX(0,$F$173-$J$173-$O$173-$T$173-$Y$173-$AD$173-$AI$173-$AN$173-$AS$173-$AX$173))),2)</f>
        <v>0</v>
      </c>
      <c r="BD173">
        <f>ROUND(MAX(0,$AZ$173+$BA$173-$BB$173-$BC$173),2)</f>
        <v>0</v>
      </c>
    </row>
    <row r="174" spans="1:56">
      <c r="A174">
        <f>ROW()-7</f>
        <v>167</v>
      </c>
      <c r="B174">
        <f>EDATE(StartDate,A174-1)</f>
        <v>0</v>
      </c>
      <c r="C174">
        <f>ROUND(SUM($G$174,$L$174,$Q$174,$V$174,$AA$174,$AF$174,$AK$174,$AP$174,$AU$174,$AZ$174)-SUM($K$174,$P$174,$U$174,$Z$174,$AE$174,$AJ$174,$AO$174,$AT$174,$AY$174,$BD$174),2)</f>
        <v>0</v>
      </c>
      <c r="D174">
        <f>ROUND(SUM($H$174,$M$174,$R$174,$W$174,$AB$174,$AG$174,$AL$174,$AQ$174,$AV$174,$BA$174),2)</f>
        <v>0</v>
      </c>
      <c r="E174">
        <f>ROUND(SUM($K$174,$P$174,$U$174,$Z$174,$AE$174,$AJ$174,$AO$174,$AT$174,$AY$174,$BD$174),2)</f>
        <v>0</v>
      </c>
      <c r="F174">
        <f>ROUND(MAX(MonthlyBudget-SUM($I$174,$N$174,$S$174,$X$174,$AC$174,$AH$174,$AM$174,$AR$174,$AW$174,$BB$174),0),2)</f>
        <v>0</v>
      </c>
      <c r="G174">
        <f>$K$173</f>
        <v>0</v>
      </c>
      <c r="H174">
        <f>ROUND(IF($G$174&lt;=0,0,$G$174*$G$3/12),2)</f>
        <v>0</v>
      </c>
      <c r="I174">
        <f>ROUND(IF($G$174&lt;=0,0,MIN($G$4,$G$174+$H$174)),2)</f>
        <v>0</v>
      </c>
      <c r="J174">
        <f>ROUND(IF($G$174&lt;=0,0,MIN(MAX(0,$G$174+$H$174-$I$174),$F$174)),2)</f>
        <v>0</v>
      </c>
      <c r="K174">
        <f>ROUND(MAX(0,$G$174+$H$174-$I$174-$J$174),2)</f>
        <v>0</v>
      </c>
      <c r="L174">
        <f>$P$173</f>
        <v>0</v>
      </c>
      <c r="M174">
        <f>ROUND(IF($L$174&lt;=0,0,$L$174*$L$3/12),2)</f>
        <v>0</v>
      </c>
      <c r="N174">
        <f>ROUND(IF($L$174&lt;=0,0,MIN($L$4,$L$174+$M$174)),2)</f>
        <v>0</v>
      </c>
      <c r="O174">
        <f>ROUND(IF($L$174&lt;=0,0,MIN(MAX(0,$L$174+$M$174-$N$174),MAX(0,$F$174-$J$174))),2)</f>
        <v>0</v>
      </c>
      <c r="P174">
        <f>ROUND(MAX(0,$L$174+$M$174-$N$174-$O$174),2)</f>
        <v>0</v>
      </c>
      <c r="Q174">
        <f>$U$173</f>
        <v>0</v>
      </c>
      <c r="R174">
        <f>ROUND(IF($Q$174&lt;=0,0,$Q$174*$Q$3/12),2)</f>
        <v>0</v>
      </c>
      <c r="S174">
        <f>ROUND(IF($Q$174&lt;=0,0,MIN($Q$4,$Q$174+$R$174)),2)</f>
        <v>0</v>
      </c>
      <c r="T174">
        <f>ROUND(IF($Q$174&lt;=0,0,MIN(MAX(0,$Q$174+$R$174-$S$174),MAX(0,$F$174-$J$174-$O$174))),2)</f>
        <v>0</v>
      </c>
      <c r="U174">
        <f>ROUND(MAX(0,$Q$174+$R$174-$S$174-$T$174),2)</f>
        <v>0</v>
      </c>
      <c r="V174">
        <f>$Z$173</f>
        <v>0</v>
      </c>
      <c r="W174">
        <f>ROUND(IF($V$174&lt;=0,0,$V$174*$V$3/12),2)</f>
        <v>0</v>
      </c>
      <c r="X174">
        <f>ROUND(IF($V$174&lt;=0,0,MIN($V$4,$V$174+$W$174)),2)</f>
        <v>0</v>
      </c>
      <c r="Y174">
        <f>ROUND(IF($V$174&lt;=0,0,MIN(MAX(0,$V$174+$W$174-$X$174),MAX(0,$F$174-$J$174-$O$174-$T$174))),2)</f>
        <v>0</v>
      </c>
      <c r="Z174">
        <f>ROUND(MAX(0,$V$174+$W$174-$X$174-$Y$174),2)</f>
        <v>0</v>
      </c>
      <c r="AA174">
        <f>$AE$173</f>
        <v>0</v>
      </c>
      <c r="AB174">
        <f>ROUND(IF($AA$174&lt;=0,0,$AA$174*$AA$3/12),2)</f>
        <v>0</v>
      </c>
      <c r="AC174">
        <f>ROUND(IF($AA$174&lt;=0,0,MIN($AA$4,$AA$174+$AB$174)),2)</f>
        <v>0</v>
      </c>
      <c r="AD174">
        <f>ROUND(IF($AA$174&lt;=0,0,MIN(MAX(0,$AA$174+$AB$174-$AC$174),MAX(0,$F$174-$J$174-$O$174-$T$174-$Y$174))),2)</f>
        <v>0</v>
      </c>
      <c r="AE174">
        <f>ROUND(MAX(0,$AA$174+$AB$174-$AC$174-$AD$174),2)</f>
        <v>0</v>
      </c>
      <c r="AF174">
        <f>$AJ$173</f>
        <v>0</v>
      </c>
      <c r="AG174">
        <f>ROUND(IF($AF$174&lt;=0,0,$AF$174*$AF$3/12),2)</f>
        <v>0</v>
      </c>
      <c r="AH174">
        <f>ROUND(IF($AF$174&lt;=0,0,MIN($AF$4,$AF$174+$AG$174)),2)</f>
        <v>0</v>
      </c>
      <c r="AI174">
        <f>ROUND(IF($AF$174&lt;=0,0,MIN(MAX(0,$AF$174+$AG$174-$AH$174),MAX(0,$F$174-$J$174-$O$174-$T$174-$Y$174-$AD$174))),2)</f>
        <v>0</v>
      </c>
      <c r="AJ174">
        <f>ROUND(MAX(0,$AF$174+$AG$174-$AH$174-$AI$174),2)</f>
        <v>0</v>
      </c>
      <c r="AK174">
        <f>$AO$173</f>
        <v>0</v>
      </c>
      <c r="AL174">
        <f>ROUND(IF($AK$174&lt;=0,0,$AK$174*$AK$3/12),2)</f>
        <v>0</v>
      </c>
      <c r="AM174">
        <f>ROUND(IF($AK$174&lt;=0,0,MIN($AK$4,$AK$174+$AL$174)),2)</f>
        <v>0</v>
      </c>
      <c r="AN174">
        <f>ROUND(IF($AK$174&lt;=0,0,MIN(MAX(0,$AK$174+$AL$174-$AM$174),MAX(0,$F$174-$J$174-$O$174-$T$174-$Y$174-$AD$174-$AI$174))),2)</f>
        <v>0</v>
      </c>
      <c r="AO174">
        <f>ROUND(MAX(0,$AK$174+$AL$174-$AM$174-$AN$174),2)</f>
        <v>0</v>
      </c>
      <c r="AP174">
        <f>$AT$173</f>
        <v>0</v>
      </c>
      <c r="AQ174">
        <f>ROUND(IF($AP$174&lt;=0,0,$AP$174*$AP$3/12),2)</f>
        <v>0</v>
      </c>
      <c r="AR174">
        <f>ROUND(IF($AP$174&lt;=0,0,MIN($AP$4,$AP$174+$AQ$174)),2)</f>
        <v>0</v>
      </c>
      <c r="AS174">
        <f>ROUND(IF($AP$174&lt;=0,0,MIN(MAX(0,$AP$174+$AQ$174-$AR$174),MAX(0,$F$174-$J$174-$O$174-$T$174-$Y$174-$AD$174-$AI$174-$AN$174))),2)</f>
        <v>0</v>
      </c>
      <c r="AT174">
        <f>ROUND(MAX(0,$AP$174+$AQ$174-$AR$174-$AS$174),2)</f>
        <v>0</v>
      </c>
      <c r="AU174">
        <f>$AY$173</f>
        <v>0</v>
      </c>
      <c r="AV174">
        <f>ROUND(IF($AU$174&lt;=0,0,$AU$174*$AU$3/12),2)</f>
        <v>0</v>
      </c>
      <c r="AW174">
        <f>ROUND(IF($AU$174&lt;=0,0,MIN($AU$4,$AU$174+$AV$174)),2)</f>
        <v>0</v>
      </c>
      <c r="AX174">
        <f>ROUND(IF($AU$174&lt;=0,0,MIN(MAX(0,$AU$174+$AV$174-$AW$174),MAX(0,$F$174-$J$174-$O$174-$T$174-$Y$174-$AD$174-$AI$174-$AN$174-$AS$174))),2)</f>
        <v>0</v>
      </c>
      <c r="AY174">
        <f>ROUND(MAX(0,$AU$174+$AV$174-$AW$174-$AX$174),2)</f>
        <v>0</v>
      </c>
      <c r="AZ174">
        <f>$BD$173</f>
        <v>0</v>
      </c>
      <c r="BA174">
        <f>ROUND(IF($AZ$174&lt;=0,0,$AZ$174*$AZ$3/12),2)</f>
        <v>0</v>
      </c>
      <c r="BB174">
        <f>ROUND(IF($AZ$174&lt;=0,0,MIN($AZ$4,$AZ$174+$BA$174)),2)</f>
        <v>0</v>
      </c>
      <c r="BC174">
        <f>ROUND(IF($AZ$174&lt;=0,0,MIN(MAX(0,$AZ$174+$BA$174-$BB$174),MAX(0,$F$174-$J$174-$O$174-$T$174-$Y$174-$AD$174-$AI$174-$AN$174-$AS$174-$AX$174))),2)</f>
        <v>0</v>
      </c>
      <c r="BD174">
        <f>ROUND(MAX(0,$AZ$174+$BA$174-$BB$174-$BC$174),2)</f>
        <v>0</v>
      </c>
    </row>
    <row r="175" spans="1:56">
      <c r="A175">
        <f>ROW()-7</f>
        <v>168</v>
      </c>
      <c r="B175">
        <f>EDATE(StartDate,A175-1)</f>
        <v>0</v>
      </c>
      <c r="C175">
        <f>ROUND(SUM($G$175,$L$175,$Q$175,$V$175,$AA$175,$AF$175,$AK$175,$AP$175,$AU$175,$AZ$175)-SUM($K$175,$P$175,$U$175,$Z$175,$AE$175,$AJ$175,$AO$175,$AT$175,$AY$175,$BD$175),2)</f>
        <v>0</v>
      </c>
      <c r="D175">
        <f>ROUND(SUM($H$175,$M$175,$R$175,$W$175,$AB$175,$AG$175,$AL$175,$AQ$175,$AV$175,$BA$175),2)</f>
        <v>0</v>
      </c>
      <c r="E175">
        <f>ROUND(SUM($K$175,$P$175,$U$175,$Z$175,$AE$175,$AJ$175,$AO$175,$AT$175,$AY$175,$BD$175),2)</f>
        <v>0</v>
      </c>
      <c r="F175">
        <f>ROUND(MAX(MonthlyBudget-SUM($I$175,$N$175,$S$175,$X$175,$AC$175,$AH$175,$AM$175,$AR$175,$AW$175,$BB$175),0),2)</f>
        <v>0</v>
      </c>
      <c r="G175">
        <f>$K$174</f>
        <v>0</v>
      </c>
      <c r="H175">
        <f>ROUND(IF($G$175&lt;=0,0,$G$175*$G$3/12),2)</f>
        <v>0</v>
      </c>
      <c r="I175">
        <f>ROUND(IF($G$175&lt;=0,0,MIN($G$4,$G$175+$H$175)),2)</f>
        <v>0</v>
      </c>
      <c r="J175">
        <f>ROUND(IF($G$175&lt;=0,0,MIN(MAX(0,$G$175+$H$175-$I$175),$F$175)),2)</f>
        <v>0</v>
      </c>
      <c r="K175">
        <f>ROUND(MAX(0,$G$175+$H$175-$I$175-$J$175),2)</f>
        <v>0</v>
      </c>
      <c r="L175">
        <f>$P$174</f>
        <v>0</v>
      </c>
      <c r="M175">
        <f>ROUND(IF($L$175&lt;=0,0,$L$175*$L$3/12),2)</f>
        <v>0</v>
      </c>
      <c r="N175">
        <f>ROUND(IF($L$175&lt;=0,0,MIN($L$4,$L$175+$M$175)),2)</f>
        <v>0</v>
      </c>
      <c r="O175">
        <f>ROUND(IF($L$175&lt;=0,0,MIN(MAX(0,$L$175+$M$175-$N$175),MAX(0,$F$175-$J$175))),2)</f>
        <v>0</v>
      </c>
      <c r="P175">
        <f>ROUND(MAX(0,$L$175+$M$175-$N$175-$O$175),2)</f>
        <v>0</v>
      </c>
      <c r="Q175">
        <f>$U$174</f>
        <v>0</v>
      </c>
      <c r="R175">
        <f>ROUND(IF($Q$175&lt;=0,0,$Q$175*$Q$3/12),2)</f>
        <v>0</v>
      </c>
      <c r="S175">
        <f>ROUND(IF($Q$175&lt;=0,0,MIN($Q$4,$Q$175+$R$175)),2)</f>
        <v>0</v>
      </c>
      <c r="T175">
        <f>ROUND(IF($Q$175&lt;=0,0,MIN(MAX(0,$Q$175+$R$175-$S$175),MAX(0,$F$175-$J$175-$O$175))),2)</f>
        <v>0</v>
      </c>
      <c r="U175">
        <f>ROUND(MAX(0,$Q$175+$R$175-$S$175-$T$175),2)</f>
        <v>0</v>
      </c>
      <c r="V175">
        <f>$Z$174</f>
        <v>0</v>
      </c>
      <c r="W175">
        <f>ROUND(IF($V$175&lt;=0,0,$V$175*$V$3/12),2)</f>
        <v>0</v>
      </c>
      <c r="X175">
        <f>ROUND(IF($V$175&lt;=0,0,MIN($V$4,$V$175+$W$175)),2)</f>
        <v>0</v>
      </c>
      <c r="Y175">
        <f>ROUND(IF($V$175&lt;=0,0,MIN(MAX(0,$V$175+$W$175-$X$175),MAX(0,$F$175-$J$175-$O$175-$T$175))),2)</f>
        <v>0</v>
      </c>
      <c r="Z175">
        <f>ROUND(MAX(0,$V$175+$W$175-$X$175-$Y$175),2)</f>
        <v>0</v>
      </c>
      <c r="AA175">
        <f>$AE$174</f>
        <v>0</v>
      </c>
      <c r="AB175">
        <f>ROUND(IF($AA$175&lt;=0,0,$AA$175*$AA$3/12),2)</f>
        <v>0</v>
      </c>
      <c r="AC175">
        <f>ROUND(IF($AA$175&lt;=0,0,MIN($AA$4,$AA$175+$AB$175)),2)</f>
        <v>0</v>
      </c>
      <c r="AD175">
        <f>ROUND(IF($AA$175&lt;=0,0,MIN(MAX(0,$AA$175+$AB$175-$AC$175),MAX(0,$F$175-$J$175-$O$175-$T$175-$Y$175))),2)</f>
        <v>0</v>
      </c>
      <c r="AE175">
        <f>ROUND(MAX(0,$AA$175+$AB$175-$AC$175-$AD$175),2)</f>
        <v>0</v>
      </c>
      <c r="AF175">
        <f>$AJ$174</f>
        <v>0</v>
      </c>
      <c r="AG175">
        <f>ROUND(IF($AF$175&lt;=0,0,$AF$175*$AF$3/12),2)</f>
        <v>0</v>
      </c>
      <c r="AH175">
        <f>ROUND(IF($AF$175&lt;=0,0,MIN($AF$4,$AF$175+$AG$175)),2)</f>
        <v>0</v>
      </c>
      <c r="AI175">
        <f>ROUND(IF($AF$175&lt;=0,0,MIN(MAX(0,$AF$175+$AG$175-$AH$175),MAX(0,$F$175-$J$175-$O$175-$T$175-$Y$175-$AD$175))),2)</f>
        <v>0</v>
      </c>
      <c r="AJ175">
        <f>ROUND(MAX(0,$AF$175+$AG$175-$AH$175-$AI$175),2)</f>
        <v>0</v>
      </c>
      <c r="AK175">
        <f>$AO$174</f>
        <v>0</v>
      </c>
      <c r="AL175">
        <f>ROUND(IF($AK$175&lt;=0,0,$AK$175*$AK$3/12),2)</f>
        <v>0</v>
      </c>
      <c r="AM175">
        <f>ROUND(IF($AK$175&lt;=0,0,MIN($AK$4,$AK$175+$AL$175)),2)</f>
        <v>0</v>
      </c>
      <c r="AN175">
        <f>ROUND(IF($AK$175&lt;=0,0,MIN(MAX(0,$AK$175+$AL$175-$AM$175),MAX(0,$F$175-$J$175-$O$175-$T$175-$Y$175-$AD$175-$AI$175))),2)</f>
        <v>0</v>
      </c>
      <c r="AO175">
        <f>ROUND(MAX(0,$AK$175+$AL$175-$AM$175-$AN$175),2)</f>
        <v>0</v>
      </c>
      <c r="AP175">
        <f>$AT$174</f>
        <v>0</v>
      </c>
      <c r="AQ175">
        <f>ROUND(IF($AP$175&lt;=0,0,$AP$175*$AP$3/12),2)</f>
        <v>0</v>
      </c>
      <c r="AR175">
        <f>ROUND(IF($AP$175&lt;=0,0,MIN($AP$4,$AP$175+$AQ$175)),2)</f>
        <v>0</v>
      </c>
      <c r="AS175">
        <f>ROUND(IF($AP$175&lt;=0,0,MIN(MAX(0,$AP$175+$AQ$175-$AR$175),MAX(0,$F$175-$J$175-$O$175-$T$175-$Y$175-$AD$175-$AI$175-$AN$175))),2)</f>
        <v>0</v>
      </c>
      <c r="AT175">
        <f>ROUND(MAX(0,$AP$175+$AQ$175-$AR$175-$AS$175),2)</f>
        <v>0</v>
      </c>
      <c r="AU175">
        <f>$AY$174</f>
        <v>0</v>
      </c>
      <c r="AV175">
        <f>ROUND(IF($AU$175&lt;=0,0,$AU$175*$AU$3/12),2)</f>
        <v>0</v>
      </c>
      <c r="AW175">
        <f>ROUND(IF($AU$175&lt;=0,0,MIN($AU$4,$AU$175+$AV$175)),2)</f>
        <v>0</v>
      </c>
      <c r="AX175">
        <f>ROUND(IF($AU$175&lt;=0,0,MIN(MAX(0,$AU$175+$AV$175-$AW$175),MAX(0,$F$175-$J$175-$O$175-$T$175-$Y$175-$AD$175-$AI$175-$AN$175-$AS$175))),2)</f>
        <v>0</v>
      </c>
      <c r="AY175">
        <f>ROUND(MAX(0,$AU$175+$AV$175-$AW$175-$AX$175),2)</f>
        <v>0</v>
      </c>
      <c r="AZ175">
        <f>$BD$174</f>
        <v>0</v>
      </c>
      <c r="BA175">
        <f>ROUND(IF($AZ$175&lt;=0,0,$AZ$175*$AZ$3/12),2)</f>
        <v>0</v>
      </c>
      <c r="BB175">
        <f>ROUND(IF($AZ$175&lt;=0,0,MIN($AZ$4,$AZ$175+$BA$175)),2)</f>
        <v>0</v>
      </c>
      <c r="BC175">
        <f>ROUND(IF($AZ$175&lt;=0,0,MIN(MAX(0,$AZ$175+$BA$175-$BB$175),MAX(0,$F$175-$J$175-$O$175-$T$175-$Y$175-$AD$175-$AI$175-$AN$175-$AS$175-$AX$175))),2)</f>
        <v>0</v>
      </c>
      <c r="BD175">
        <f>ROUND(MAX(0,$AZ$175+$BA$175-$BB$175-$BC$175),2)</f>
        <v>0</v>
      </c>
    </row>
    <row r="176" spans="1:56">
      <c r="A176">
        <f>ROW()-7</f>
        <v>169</v>
      </c>
      <c r="B176">
        <f>EDATE(StartDate,A176-1)</f>
        <v>0</v>
      </c>
      <c r="C176">
        <f>ROUND(SUM($G$176,$L$176,$Q$176,$V$176,$AA$176,$AF$176,$AK$176,$AP$176,$AU$176,$AZ$176)-SUM($K$176,$P$176,$U$176,$Z$176,$AE$176,$AJ$176,$AO$176,$AT$176,$AY$176,$BD$176),2)</f>
        <v>0</v>
      </c>
      <c r="D176">
        <f>ROUND(SUM($H$176,$M$176,$R$176,$W$176,$AB$176,$AG$176,$AL$176,$AQ$176,$AV$176,$BA$176),2)</f>
        <v>0</v>
      </c>
      <c r="E176">
        <f>ROUND(SUM($K$176,$P$176,$U$176,$Z$176,$AE$176,$AJ$176,$AO$176,$AT$176,$AY$176,$BD$176),2)</f>
        <v>0</v>
      </c>
      <c r="F176">
        <f>ROUND(MAX(MonthlyBudget-SUM($I$176,$N$176,$S$176,$X$176,$AC$176,$AH$176,$AM$176,$AR$176,$AW$176,$BB$176),0),2)</f>
        <v>0</v>
      </c>
      <c r="G176">
        <f>$K$175</f>
        <v>0</v>
      </c>
      <c r="H176">
        <f>ROUND(IF($G$176&lt;=0,0,$G$176*$G$3/12),2)</f>
        <v>0</v>
      </c>
      <c r="I176">
        <f>ROUND(IF($G$176&lt;=0,0,MIN($G$4,$G$176+$H$176)),2)</f>
        <v>0</v>
      </c>
      <c r="J176">
        <f>ROUND(IF($G$176&lt;=0,0,MIN(MAX(0,$G$176+$H$176-$I$176),$F$176)),2)</f>
        <v>0</v>
      </c>
      <c r="K176">
        <f>ROUND(MAX(0,$G$176+$H$176-$I$176-$J$176),2)</f>
        <v>0</v>
      </c>
      <c r="L176">
        <f>$P$175</f>
        <v>0</v>
      </c>
      <c r="M176">
        <f>ROUND(IF($L$176&lt;=0,0,$L$176*$L$3/12),2)</f>
        <v>0</v>
      </c>
      <c r="N176">
        <f>ROUND(IF($L$176&lt;=0,0,MIN($L$4,$L$176+$M$176)),2)</f>
        <v>0</v>
      </c>
      <c r="O176">
        <f>ROUND(IF($L$176&lt;=0,0,MIN(MAX(0,$L$176+$M$176-$N$176),MAX(0,$F$176-$J$176))),2)</f>
        <v>0</v>
      </c>
      <c r="P176">
        <f>ROUND(MAX(0,$L$176+$M$176-$N$176-$O$176),2)</f>
        <v>0</v>
      </c>
      <c r="Q176">
        <f>$U$175</f>
        <v>0</v>
      </c>
      <c r="R176">
        <f>ROUND(IF($Q$176&lt;=0,0,$Q$176*$Q$3/12),2)</f>
        <v>0</v>
      </c>
      <c r="S176">
        <f>ROUND(IF($Q$176&lt;=0,0,MIN($Q$4,$Q$176+$R$176)),2)</f>
        <v>0</v>
      </c>
      <c r="T176">
        <f>ROUND(IF($Q$176&lt;=0,0,MIN(MAX(0,$Q$176+$R$176-$S$176),MAX(0,$F$176-$J$176-$O$176))),2)</f>
        <v>0</v>
      </c>
      <c r="U176">
        <f>ROUND(MAX(0,$Q$176+$R$176-$S$176-$T$176),2)</f>
        <v>0</v>
      </c>
      <c r="V176">
        <f>$Z$175</f>
        <v>0</v>
      </c>
      <c r="W176">
        <f>ROUND(IF($V$176&lt;=0,0,$V$176*$V$3/12),2)</f>
        <v>0</v>
      </c>
      <c r="X176">
        <f>ROUND(IF($V$176&lt;=0,0,MIN($V$4,$V$176+$W$176)),2)</f>
        <v>0</v>
      </c>
      <c r="Y176">
        <f>ROUND(IF($V$176&lt;=0,0,MIN(MAX(0,$V$176+$W$176-$X$176),MAX(0,$F$176-$J$176-$O$176-$T$176))),2)</f>
        <v>0</v>
      </c>
      <c r="Z176">
        <f>ROUND(MAX(0,$V$176+$W$176-$X$176-$Y$176),2)</f>
        <v>0</v>
      </c>
      <c r="AA176">
        <f>$AE$175</f>
        <v>0</v>
      </c>
      <c r="AB176">
        <f>ROUND(IF($AA$176&lt;=0,0,$AA$176*$AA$3/12),2)</f>
        <v>0</v>
      </c>
      <c r="AC176">
        <f>ROUND(IF($AA$176&lt;=0,0,MIN($AA$4,$AA$176+$AB$176)),2)</f>
        <v>0</v>
      </c>
      <c r="AD176">
        <f>ROUND(IF($AA$176&lt;=0,0,MIN(MAX(0,$AA$176+$AB$176-$AC$176),MAX(0,$F$176-$J$176-$O$176-$T$176-$Y$176))),2)</f>
        <v>0</v>
      </c>
      <c r="AE176">
        <f>ROUND(MAX(0,$AA$176+$AB$176-$AC$176-$AD$176),2)</f>
        <v>0</v>
      </c>
      <c r="AF176">
        <f>$AJ$175</f>
        <v>0</v>
      </c>
      <c r="AG176">
        <f>ROUND(IF($AF$176&lt;=0,0,$AF$176*$AF$3/12),2)</f>
        <v>0</v>
      </c>
      <c r="AH176">
        <f>ROUND(IF($AF$176&lt;=0,0,MIN($AF$4,$AF$176+$AG$176)),2)</f>
        <v>0</v>
      </c>
      <c r="AI176">
        <f>ROUND(IF($AF$176&lt;=0,0,MIN(MAX(0,$AF$176+$AG$176-$AH$176),MAX(0,$F$176-$J$176-$O$176-$T$176-$Y$176-$AD$176))),2)</f>
        <v>0</v>
      </c>
      <c r="AJ176">
        <f>ROUND(MAX(0,$AF$176+$AG$176-$AH$176-$AI$176),2)</f>
        <v>0</v>
      </c>
      <c r="AK176">
        <f>$AO$175</f>
        <v>0</v>
      </c>
      <c r="AL176">
        <f>ROUND(IF($AK$176&lt;=0,0,$AK$176*$AK$3/12),2)</f>
        <v>0</v>
      </c>
      <c r="AM176">
        <f>ROUND(IF($AK$176&lt;=0,0,MIN($AK$4,$AK$176+$AL$176)),2)</f>
        <v>0</v>
      </c>
      <c r="AN176">
        <f>ROUND(IF($AK$176&lt;=0,0,MIN(MAX(0,$AK$176+$AL$176-$AM$176),MAX(0,$F$176-$J$176-$O$176-$T$176-$Y$176-$AD$176-$AI$176))),2)</f>
        <v>0</v>
      </c>
      <c r="AO176">
        <f>ROUND(MAX(0,$AK$176+$AL$176-$AM$176-$AN$176),2)</f>
        <v>0</v>
      </c>
      <c r="AP176">
        <f>$AT$175</f>
        <v>0</v>
      </c>
      <c r="AQ176">
        <f>ROUND(IF($AP$176&lt;=0,0,$AP$176*$AP$3/12),2)</f>
        <v>0</v>
      </c>
      <c r="AR176">
        <f>ROUND(IF($AP$176&lt;=0,0,MIN($AP$4,$AP$176+$AQ$176)),2)</f>
        <v>0</v>
      </c>
      <c r="AS176">
        <f>ROUND(IF($AP$176&lt;=0,0,MIN(MAX(0,$AP$176+$AQ$176-$AR$176),MAX(0,$F$176-$J$176-$O$176-$T$176-$Y$176-$AD$176-$AI$176-$AN$176))),2)</f>
        <v>0</v>
      </c>
      <c r="AT176">
        <f>ROUND(MAX(0,$AP$176+$AQ$176-$AR$176-$AS$176),2)</f>
        <v>0</v>
      </c>
      <c r="AU176">
        <f>$AY$175</f>
        <v>0</v>
      </c>
      <c r="AV176">
        <f>ROUND(IF($AU$176&lt;=0,0,$AU$176*$AU$3/12),2)</f>
        <v>0</v>
      </c>
      <c r="AW176">
        <f>ROUND(IF($AU$176&lt;=0,0,MIN($AU$4,$AU$176+$AV$176)),2)</f>
        <v>0</v>
      </c>
      <c r="AX176">
        <f>ROUND(IF($AU$176&lt;=0,0,MIN(MAX(0,$AU$176+$AV$176-$AW$176),MAX(0,$F$176-$J$176-$O$176-$T$176-$Y$176-$AD$176-$AI$176-$AN$176-$AS$176))),2)</f>
        <v>0</v>
      </c>
      <c r="AY176">
        <f>ROUND(MAX(0,$AU$176+$AV$176-$AW$176-$AX$176),2)</f>
        <v>0</v>
      </c>
      <c r="AZ176">
        <f>$BD$175</f>
        <v>0</v>
      </c>
      <c r="BA176">
        <f>ROUND(IF($AZ$176&lt;=0,0,$AZ$176*$AZ$3/12),2)</f>
        <v>0</v>
      </c>
      <c r="BB176">
        <f>ROUND(IF($AZ$176&lt;=0,0,MIN($AZ$4,$AZ$176+$BA$176)),2)</f>
        <v>0</v>
      </c>
      <c r="BC176">
        <f>ROUND(IF($AZ$176&lt;=0,0,MIN(MAX(0,$AZ$176+$BA$176-$BB$176),MAX(0,$F$176-$J$176-$O$176-$T$176-$Y$176-$AD$176-$AI$176-$AN$176-$AS$176-$AX$176))),2)</f>
        <v>0</v>
      </c>
      <c r="BD176">
        <f>ROUND(MAX(0,$AZ$176+$BA$176-$BB$176-$BC$176),2)</f>
        <v>0</v>
      </c>
    </row>
    <row r="177" spans="1:56">
      <c r="A177">
        <f>ROW()-7</f>
        <v>170</v>
      </c>
      <c r="B177">
        <f>EDATE(StartDate,A177-1)</f>
        <v>0</v>
      </c>
      <c r="C177">
        <f>ROUND(SUM($G$177,$L$177,$Q$177,$V$177,$AA$177,$AF$177,$AK$177,$AP$177,$AU$177,$AZ$177)-SUM($K$177,$P$177,$U$177,$Z$177,$AE$177,$AJ$177,$AO$177,$AT$177,$AY$177,$BD$177),2)</f>
        <v>0</v>
      </c>
      <c r="D177">
        <f>ROUND(SUM($H$177,$M$177,$R$177,$W$177,$AB$177,$AG$177,$AL$177,$AQ$177,$AV$177,$BA$177),2)</f>
        <v>0</v>
      </c>
      <c r="E177">
        <f>ROUND(SUM($K$177,$P$177,$U$177,$Z$177,$AE$177,$AJ$177,$AO$177,$AT$177,$AY$177,$BD$177),2)</f>
        <v>0</v>
      </c>
      <c r="F177">
        <f>ROUND(MAX(MonthlyBudget-SUM($I$177,$N$177,$S$177,$X$177,$AC$177,$AH$177,$AM$177,$AR$177,$AW$177,$BB$177),0),2)</f>
        <v>0</v>
      </c>
      <c r="G177">
        <f>$K$176</f>
        <v>0</v>
      </c>
      <c r="H177">
        <f>ROUND(IF($G$177&lt;=0,0,$G$177*$G$3/12),2)</f>
        <v>0</v>
      </c>
      <c r="I177">
        <f>ROUND(IF($G$177&lt;=0,0,MIN($G$4,$G$177+$H$177)),2)</f>
        <v>0</v>
      </c>
      <c r="J177">
        <f>ROUND(IF($G$177&lt;=0,0,MIN(MAX(0,$G$177+$H$177-$I$177),$F$177)),2)</f>
        <v>0</v>
      </c>
      <c r="K177">
        <f>ROUND(MAX(0,$G$177+$H$177-$I$177-$J$177),2)</f>
        <v>0</v>
      </c>
      <c r="L177">
        <f>$P$176</f>
        <v>0</v>
      </c>
      <c r="M177">
        <f>ROUND(IF($L$177&lt;=0,0,$L$177*$L$3/12),2)</f>
        <v>0</v>
      </c>
      <c r="N177">
        <f>ROUND(IF($L$177&lt;=0,0,MIN($L$4,$L$177+$M$177)),2)</f>
        <v>0</v>
      </c>
      <c r="O177">
        <f>ROUND(IF($L$177&lt;=0,0,MIN(MAX(0,$L$177+$M$177-$N$177),MAX(0,$F$177-$J$177))),2)</f>
        <v>0</v>
      </c>
      <c r="P177">
        <f>ROUND(MAX(0,$L$177+$M$177-$N$177-$O$177),2)</f>
        <v>0</v>
      </c>
      <c r="Q177">
        <f>$U$176</f>
        <v>0</v>
      </c>
      <c r="R177">
        <f>ROUND(IF($Q$177&lt;=0,0,$Q$177*$Q$3/12),2)</f>
        <v>0</v>
      </c>
      <c r="S177">
        <f>ROUND(IF($Q$177&lt;=0,0,MIN($Q$4,$Q$177+$R$177)),2)</f>
        <v>0</v>
      </c>
      <c r="T177">
        <f>ROUND(IF($Q$177&lt;=0,0,MIN(MAX(0,$Q$177+$R$177-$S$177),MAX(0,$F$177-$J$177-$O$177))),2)</f>
        <v>0</v>
      </c>
      <c r="U177">
        <f>ROUND(MAX(0,$Q$177+$R$177-$S$177-$T$177),2)</f>
        <v>0</v>
      </c>
      <c r="V177">
        <f>$Z$176</f>
        <v>0</v>
      </c>
      <c r="W177">
        <f>ROUND(IF($V$177&lt;=0,0,$V$177*$V$3/12),2)</f>
        <v>0</v>
      </c>
      <c r="X177">
        <f>ROUND(IF($V$177&lt;=0,0,MIN($V$4,$V$177+$W$177)),2)</f>
        <v>0</v>
      </c>
      <c r="Y177">
        <f>ROUND(IF($V$177&lt;=0,0,MIN(MAX(0,$V$177+$W$177-$X$177),MAX(0,$F$177-$J$177-$O$177-$T$177))),2)</f>
        <v>0</v>
      </c>
      <c r="Z177">
        <f>ROUND(MAX(0,$V$177+$W$177-$X$177-$Y$177),2)</f>
        <v>0</v>
      </c>
      <c r="AA177">
        <f>$AE$176</f>
        <v>0</v>
      </c>
      <c r="AB177">
        <f>ROUND(IF($AA$177&lt;=0,0,$AA$177*$AA$3/12),2)</f>
        <v>0</v>
      </c>
      <c r="AC177">
        <f>ROUND(IF($AA$177&lt;=0,0,MIN($AA$4,$AA$177+$AB$177)),2)</f>
        <v>0</v>
      </c>
      <c r="AD177">
        <f>ROUND(IF($AA$177&lt;=0,0,MIN(MAX(0,$AA$177+$AB$177-$AC$177),MAX(0,$F$177-$J$177-$O$177-$T$177-$Y$177))),2)</f>
        <v>0</v>
      </c>
      <c r="AE177">
        <f>ROUND(MAX(0,$AA$177+$AB$177-$AC$177-$AD$177),2)</f>
        <v>0</v>
      </c>
      <c r="AF177">
        <f>$AJ$176</f>
        <v>0</v>
      </c>
      <c r="AG177">
        <f>ROUND(IF($AF$177&lt;=0,0,$AF$177*$AF$3/12),2)</f>
        <v>0</v>
      </c>
      <c r="AH177">
        <f>ROUND(IF($AF$177&lt;=0,0,MIN($AF$4,$AF$177+$AG$177)),2)</f>
        <v>0</v>
      </c>
      <c r="AI177">
        <f>ROUND(IF($AF$177&lt;=0,0,MIN(MAX(0,$AF$177+$AG$177-$AH$177),MAX(0,$F$177-$J$177-$O$177-$T$177-$Y$177-$AD$177))),2)</f>
        <v>0</v>
      </c>
      <c r="AJ177">
        <f>ROUND(MAX(0,$AF$177+$AG$177-$AH$177-$AI$177),2)</f>
        <v>0</v>
      </c>
      <c r="AK177">
        <f>$AO$176</f>
        <v>0</v>
      </c>
      <c r="AL177">
        <f>ROUND(IF($AK$177&lt;=0,0,$AK$177*$AK$3/12),2)</f>
        <v>0</v>
      </c>
      <c r="AM177">
        <f>ROUND(IF($AK$177&lt;=0,0,MIN($AK$4,$AK$177+$AL$177)),2)</f>
        <v>0</v>
      </c>
      <c r="AN177">
        <f>ROUND(IF($AK$177&lt;=0,0,MIN(MAX(0,$AK$177+$AL$177-$AM$177),MAX(0,$F$177-$J$177-$O$177-$T$177-$Y$177-$AD$177-$AI$177))),2)</f>
        <v>0</v>
      </c>
      <c r="AO177">
        <f>ROUND(MAX(0,$AK$177+$AL$177-$AM$177-$AN$177),2)</f>
        <v>0</v>
      </c>
      <c r="AP177">
        <f>$AT$176</f>
        <v>0</v>
      </c>
      <c r="AQ177">
        <f>ROUND(IF($AP$177&lt;=0,0,$AP$177*$AP$3/12),2)</f>
        <v>0</v>
      </c>
      <c r="AR177">
        <f>ROUND(IF($AP$177&lt;=0,0,MIN($AP$4,$AP$177+$AQ$177)),2)</f>
        <v>0</v>
      </c>
      <c r="AS177">
        <f>ROUND(IF($AP$177&lt;=0,0,MIN(MAX(0,$AP$177+$AQ$177-$AR$177),MAX(0,$F$177-$J$177-$O$177-$T$177-$Y$177-$AD$177-$AI$177-$AN$177))),2)</f>
        <v>0</v>
      </c>
      <c r="AT177">
        <f>ROUND(MAX(0,$AP$177+$AQ$177-$AR$177-$AS$177),2)</f>
        <v>0</v>
      </c>
      <c r="AU177">
        <f>$AY$176</f>
        <v>0</v>
      </c>
      <c r="AV177">
        <f>ROUND(IF($AU$177&lt;=0,0,$AU$177*$AU$3/12),2)</f>
        <v>0</v>
      </c>
      <c r="AW177">
        <f>ROUND(IF($AU$177&lt;=0,0,MIN($AU$4,$AU$177+$AV$177)),2)</f>
        <v>0</v>
      </c>
      <c r="AX177">
        <f>ROUND(IF($AU$177&lt;=0,0,MIN(MAX(0,$AU$177+$AV$177-$AW$177),MAX(0,$F$177-$J$177-$O$177-$T$177-$Y$177-$AD$177-$AI$177-$AN$177-$AS$177))),2)</f>
        <v>0</v>
      </c>
      <c r="AY177">
        <f>ROUND(MAX(0,$AU$177+$AV$177-$AW$177-$AX$177),2)</f>
        <v>0</v>
      </c>
      <c r="AZ177">
        <f>$BD$176</f>
        <v>0</v>
      </c>
      <c r="BA177">
        <f>ROUND(IF($AZ$177&lt;=0,0,$AZ$177*$AZ$3/12),2)</f>
        <v>0</v>
      </c>
      <c r="BB177">
        <f>ROUND(IF($AZ$177&lt;=0,0,MIN($AZ$4,$AZ$177+$BA$177)),2)</f>
        <v>0</v>
      </c>
      <c r="BC177">
        <f>ROUND(IF($AZ$177&lt;=0,0,MIN(MAX(0,$AZ$177+$BA$177-$BB$177),MAX(0,$F$177-$J$177-$O$177-$T$177-$Y$177-$AD$177-$AI$177-$AN$177-$AS$177-$AX$177))),2)</f>
        <v>0</v>
      </c>
      <c r="BD177">
        <f>ROUND(MAX(0,$AZ$177+$BA$177-$BB$177-$BC$177),2)</f>
        <v>0</v>
      </c>
    </row>
    <row r="178" spans="1:56">
      <c r="A178">
        <f>ROW()-7</f>
        <v>171</v>
      </c>
      <c r="B178">
        <f>EDATE(StartDate,A178-1)</f>
        <v>0</v>
      </c>
      <c r="C178">
        <f>ROUND(SUM($G$178,$L$178,$Q$178,$V$178,$AA$178,$AF$178,$AK$178,$AP$178,$AU$178,$AZ$178)-SUM($K$178,$P$178,$U$178,$Z$178,$AE$178,$AJ$178,$AO$178,$AT$178,$AY$178,$BD$178),2)</f>
        <v>0</v>
      </c>
      <c r="D178">
        <f>ROUND(SUM($H$178,$M$178,$R$178,$W$178,$AB$178,$AG$178,$AL$178,$AQ$178,$AV$178,$BA$178),2)</f>
        <v>0</v>
      </c>
      <c r="E178">
        <f>ROUND(SUM($K$178,$P$178,$U$178,$Z$178,$AE$178,$AJ$178,$AO$178,$AT$178,$AY$178,$BD$178),2)</f>
        <v>0</v>
      </c>
      <c r="F178">
        <f>ROUND(MAX(MonthlyBudget-SUM($I$178,$N$178,$S$178,$X$178,$AC$178,$AH$178,$AM$178,$AR$178,$AW$178,$BB$178),0),2)</f>
        <v>0</v>
      </c>
      <c r="G178">
        <f>$K$177</f>
        <v>0</v>
      </c>
      <c r="H178">
        <f>ROUND(IF($G$178&lt;=0,0,$G$178*$G$3/12),2)</f>
        <v>0</v>
      </c>
      <c r="I178">
        <f>ROUND(IF($G$178&lt;=0,0,MIN($G$4,$G$178+$H$178)),2)</f>
        <v>0</v>
      </c>
      <c r="J178">
        <f>ROUND(IF($G$178&lt;=0,0,MIN(MAX(0,$G$178+$H$178-$I$178),$F$178)),2)</f>
        <v>0</v>
      </c>
      <c r="K178">
        <f>ROUND(MAX(0,$G$178+$H$178-$I$178-$J$178),2)</f>
        <v>0</v>
      </c>
      <c r="L178">
        <f>$P$177</f>
        <v>0</v>
      </c>
      <c r="M178">
        <f>ROUND(IF($L$178&lt;=0,0,$L$178*$L$3/12),2)</f>
        <v>0</v>
      </c>
      <c r="N178">
        <f>ROUND(IF($L$178&lt;=0,0,MIN($L$4,$L$178+$M$178)),2)</f>
        <v>0</v>
      </c>
      <c r="O178">
        <f>ROUND(IF($L$178&lt;=0,0,MIN(MAX(0,$L$178+$M$178-$N$178),MAX(0,$F$178-$J$178))),2)</f>
        <v>0</v>
      </c>
      <c r="P178">
        <f>ROUND(MAX(0,$L$178+$M$178-$N$178-$O$178),2)</f>
        <v>0</v>
      </c>
      <c r="Q178">
        <f>$U$177</f>
        <v>0</v>
      </c>
      <c r="R178">
        <f>ROUND(IF($Q$178&lt;=0,0,$Q$178*$Q$3/12),2)</f>
        <v>0</v>
      </c>
      <c r="S178">
        <f>ROUND(IF($Q$178&lt;=0,0,MIN($Q$4,$Q$178+$R$178)),2)</f>
        <v>0</v>
      </c>
      <c r="T178">
        <f>ROUND(IF($Q$178&lt;=0,0,MIN(MAX(0,$Q$178+$R$178-$S$178),MAX(0,$F$178-$J$178-$O$178))),2)</f>
        <v>0</v>
      </c>
      <c r="U178">
        <f>ROUND(MAX(0,$Q$178+$R$178-$S$178-$T$178),2)</f>
        <v>0</v>
      </c>
      <c r="V178">
        <f>$Z$177</f>
        <v>0</v>
      </c>
      <c r="W178">
        <f>ROUND(IF($V$178&lt;=0,0,$V$178*$V$3/12),2)</f>
        <v>0</v>
      </c>
      <c r="X178">
        <f>ROUND(IF($V$178&lt;=0,0,MIN($V$4,$V$178+$W$178)),2)</f>
        <v>0</v>
      </c>
      <c r="Y178">
        <f>ROUND(IF($V$178&lt;=0,0,MIN(MAX(0,$V$178+$W$178-$X$178),MAX(0,$F$178-$J$178-$O$178-$T$178))),2)</f>
        <v>0</v>
      </c>
      <c r="Z178">
        <f>ROUND(MAX(0,$V$178+$W$178-$X$178-$Y$178),2)</f>
        <v>0</v>
      </c>
      <c r="AA178">
        <f>$AE$177</f>
        <v>0</v>
      </c>
      <c r="AB178">
        <f>ROUND(IF($AA$178&lt;=0,0,$AA$178*$AA$3/12),2)</f>
        <v>0</v>
      </c>
      <c r="AC178">
        <f>ROUND(IF($AA$178&lt;=0,0,MIN($AA$4,$AA$178+$AB$178)),2)</f>
        <v>0</v>
      </c>
      <c r="AD178">
        <f>ROUND(IF($AA$178&lt;=0,0,MIN(MAX(0,$AA$178+$AB$178-$AC$178),MAX(0,$F$178-$J$178-$O$178-$T$178-$Y$178))),2)</f>
        <v>0</v>
      </c>
      <c r="AE178">
        <f>ROUND(MAX(0,$AA$178+$AB$178-$AC$178-$AD$178),2)</f>
        <v>0</v>
      </c>
      <c r="AF178">
        <f>$AJ$177</f>
        <v>0</v>
      </c>
      <c r="AG178">
        <f>ROUND(IF($AF$178&lt;=0,0,$AF$178*$AF$3/12),2)</f>
        <v>0</v>
      </c>
      <c r="AH178">
        <f>ROUND(IF($AF$178&lt;=0,0,MIN($AF$4,$AF$178+$AG$178)),2)</f>
        <v>0</v>
      </c>
      <c r="AI178">
        <f>ROUND(IF($AF$178&lt;=0,0,MIN(MAX(0,$AF$178+$AG$178-$AH$178),MAX(0,$F$178-$J$178-$O$178-$T$178-$Y$178-$AD$178))),2)</f>
        <v>0</v>
      </c>
      <c r="AJ178">
        <f>ROUND(MAX(0,$AF$178+$AG$178-$AH$178-$AI$178),2)</f>
        <v>0</v>
      </c>
      <c r="AK178">
        <f>$AO$177</f>
        <v>0</v>
      </c>
      <c r="AL178">
        <f>ROUND(IF($AK$178&lt;=0,0,$AK$178*$AK$3/12),2)</f>
        <v>0</v>
      </c>
      <c r="AM178">
        <f>ROUND(IF($AK$178&lt;=0,0,MIN($AK$4,$AK$178+$AL$178)),2)</f>
        <v>0</v>
      </c>
      <c r="AN178">
        <f>ROUND(IF($AK$178&lt;=0,0,MIN(MAX(0,$AK$178+$AL$178-$AM$178),MAX(0,$F$178-$J$178-$O$178-$T$178-$Y$178-$AD$178-$AI$178))),2)</f>
        <v>0</v>
      </c>
      <c r="AO178">
        <f>ROUND(MAX(0,$AK$178+$AL$178-$AM$178-$AN$178),2)</f>
        <v>0</v>
      </c>
      <c r="AP178">
        <f>$AT$177</f>
        <v>0</v>
      </c>
      <c r="AQ178">
        <f>ROUND(IF($AP$178&lt;=0,0,$AP$178*$AP$3/12),2)</f>
        <v>0</v>
      </c>
      <c r="AR178">
        <f>ROUND(IF($AP$178&lt;=0,0,MIN($AP$4,$AP$178+$AQ$178)),2)</f>
        <v>0</v>
      </c>
      <c r="AS178">
        <f>ROUND(IF($AP$178&lt;=0,0,MIN(MAX(0,$AP$178+$AQ$178-$AR$178),MAX(0,$F$178-$J$178-$O$178-$T$178-$Y$178-$AD$178-$AI$178-$AN$178))),2)</f>
        <v>0</v>
      </c>
      <c r="AT178">
        <f>ROUND(MAX(0,$AP$178+$AQ$178-$AR$178-$AS$178),2)</f>
        <v>0</v>
      </c>
      <c r="AU178">
        <f>$AY$177</f>
        <v>0</v>
      </c>
      <c r="AV178">
        <f>ROUND(IF($AU$178&lt;=0,0,$AU$178*$AU$3/12),2)</f>
        <v>0</v>
      </c>
      <c r="AW178">
        <f>ROUND(IF($AU$178&lt;=0,0,MIN($AU$4,$AU$178+$AV$178)),2)</f>
        <v>0</v>
      </c>
      <c r="AX178">
        <f>ROUND(IF($AU$178&lt;=0,0,MIN(MAX(0,$AU$178+$AV$178-$AW$178),MAX(0,$F$178-$J$178-$O$178-$T$178-$Y$178-$AD$178-$AI$178-$AN$178-$AS$178))),2)</f>
        <v>0</v>
      </c>
      <c r="AY178">
        <f>ROUND(MAX(0,$AU$178+$AV$178-$AW$178-$AX$178),2)</f>
        <v>0</v>
      </c>
      <c r="AZ178">
        <f>$BD$177</f>
        <v>0</v>
      </c>
      <c r="BA178">
        <f>ROUND(IF($AZ$178&lt;=0,0,$AZ$178*$AZ$3/12),2)</f>
        <v>0</v>
      </c>
      <c r="BB178">
        <f>ROUND(IF($AZ$178&lt;=0,0,MIN($AZ$4,$AZ$178+$BA$178)),2)</f>
        <v>0</v>
      </c>
      <c r="BC178">
        <f>ROUND(IF($AZ$178&lt;=0,0,MIN(MAX(0,$AZ$178+$BA$178-$BB$178),MAX(0,$F$178-$J$178-$O$178-$T$178-$Y$178-$AD$178-$AI$178-$AN$178-$AS$178-$AX$178))),2)</f>
        <v>0</v>
      </c>
      <c r="BD178">
        <f>ROUND(MAX(0,$AZ$178+$BA$178-$BB$178-$BC$178),2)</f>
        <v>0</v>
      </c>
    </row>
    <row r="179" spans="1:56">
      <c r="A179">
        <f>ROW()-7</f>
        <v>172</v>
      </c>
      <c r="B179">
        <f>EDATE(StartDate,A179-1)</f>
        <v>0</v>
      </c>
      <c r="C179">
        <f>ROUND(SUM($G$179,$L$179,$Q$179,$V$179,$AA$179,$AF$179,$AK$179,$AP$179,$AU$179,$AZ$179)-SUM($K$179,$P$179,$U$179,$Z$179,$AE$179,$AJ$179,$AO$179,$AT$179,$AY$179,$BD$179),2)</f>
        <v>0</v>
      </c>
      <c r="D179">
        <f>ROUND(SUM($H$179,$M$179,$R$179,$W$179,$AB$179,$AG$179,$AL$179,$AQ$179,$AV$179,$BA$179),2)</f>
        <v>0</v>
      </c>
      <c r="E179">
        <f>ROUND(SUM($K$179,$P$179,$U$179,$Z$179,$AE$179,$AJ$179,$AO$179,$AT$179,$AY$179,$BD$179),2)</f>
        <v>0</v>
      </c>
      <c r="F179">
        <f>ROUND(MAX(MonthlyBudget-SUM($I$179,$N$179,$S$179,$X$179,$AC$179,$AH$179,$AM$179,$AR$179,$AW$179,$BB$179),0),2)</f>
        <v>0</v>
      </c>
      <c r="G179">
        <f>$K$178</f>
        <v>0</v>
      </c>
      <c r="H179">
        <f>ROUND(IF($G$179&lt;=0,0,$G$179*$G$3/12),2)</f>
        <v>0</v>
      </c>
      <c r="I179">
        <f>ROUND(IF($G$179&lt;=0,0,MIN($G$4,$G$179+$H$179)),2)</f>
        <v>0</v>
      </c>
      <c r="J179">
        <f>ROUND(IF($G$179&lt;=0,0,MIN(MAX(0,$G$179+$H$179-$I$179),$F$179)),2)</f>
        <v>0</v>
      </c>
      <c r="K179">
        <f>ROUND(MAX(0,$G$179+$H$179-$I$179-$J$179),2)</f>
        <v>0</v>
      </c>
      <c r="L179">
        <f>$P$178</f>
        <v>0</v>
      </c>
      <c r="M179">
        <f>ROUND(IF($L$179&lt;=0,0,$L$179*$L$3/12),2)</f>
        <v>0</v>
      </c>
      <c r="N179">
        <f>ROUND(IF($L$179&lt;=0,0,MIN($L$4,$L$179+$M$179)),2)</f>
        <v>0</v>
      </c>
      <c r="O179">
        <f>ROUND(IF($L$179&lt;=0,0,MIN(MAX(0,$L$179+$M$179-$N$179),MAX(0,$F$179-$J$179))),2)</f>
        <v>0</v>
      </c>
      <c r="P179">
        <f>ROUND(MAX(0,$L$179+$M$179-$N$179-$O$179),2)</f>
        <v>0</v>
      </c>
      <c r="Q179">
        <f>$U$178</f>
        <v>0</v>
      </c>
      <c r="R179">
        <f>ROUND(IF($Q$179&lt;=0,0,$Q$179*$Q$3/12),2)</f>
        <v>0</v>
      </c>
      <c r="S179">
        <f>ROUND(IF($Q$179&lt;=0,0,MIN($Q$4,$Q$179+$R$179)),2)</f>
        <v>0</v>
      </c>
      <c r="T179">
        <f>ROUND(IF($Q$179&lt;=0,0,MIN(MAX(0,$Q$179+$R$179-$S$179),MAX(0,$F$179-$J$179-$O$179))),2)</f>
        <v>0</v>
      </c>
      <c r="U179">
        <f>ROUND(MAX(0,$Q$179+$R$179-$S$179-$T$179),2)</f>
        <v>0</v>
      </c>
      <c r="V179">
        <f>$Z$178</f>
        <v>0</v>
      </c>
      <c r="W179">
        <f>ROUND(IF($V$179&lt;=0,0,$V$179*$V$3/12),2)</f>
        <v>0</v>
      </c>
      <c r="X179">
        <f>ROUND(IF($V$179&lt;=0,0,MIN($V$4,$V$179+$W$179)),2)</f>
        <v>0</v>
      </c>
      <c r="Y179">
        <f>ROUND(IF($V$179&lt;=0,0,MIN(MAX(0,$V$179+$W$179-$X$179),MAX(0,$F$179-$J$179-$O$179-$T$179))),2)</f>
        <v>0</v>
      </c>
      <c r="Z179">
        <f>ROUND(MAX(0,$V$179+$W$179-$X$179-$Y$179),2)</f>
        <v>0</v>
      </c>
      <c r="AA179">
        <f>$AE$178</f>
        <v>0</v>
      </c>
      <c r="AB179">
        <f>ROUND(IF($AA$179&lt;=0,0,$AA$179*$AA$3/12),2)</f>
        <v>0</v>
      </c>
      <c r="AC179">
        <f>ROUND(IF($AA$179&lt;=0,0,MIN($AA$4,$AA$179+$AB$179)),2)</f>
        <v>0</v>
      </c>
      <c r="AD179">
        <f>ROUND(IF($AA$179&lt;=0,0,MIN(MAX(0,$AA$179+$AB$179-$AC$179),MAX(0,$F$179-$J$179-$O$179-$T$179-$Y$179))),2)</f>
        <v>0</v>
      </c>
      <c r="AE179">
        <f>ROUND(MAX(0,$AA$179+$AB$179-$AC$179-$AD$179),2)</f>
        <v>0</v>
      </c>
      <c r="AF179">
        <f>$AJ$178</f>
        <v>0</v>
      </c>
      <c r="AG179">
        <f>ROUND(IF($AF$179&lt;=0,0,$AF$179*$AF$3/12),2)</f>
        <v>0</v>
      </c>
      <c r="AH179">
        <f>ROUND(IF($AF$179&lt;=0,0,MIN($AF$4,$AF$179+$AG$179)),2)</f>
        <v>0</v>
      </c>
      <c r="AI179">
        <f>ROUND(IF($AF$179&lt;=0,0,MIN(MAX(0,$AF$179+$AG$179-$AH$179),MAX(0,$F$179-$J$179-$O$179-$T$179-$Y$179-$AD$179))),2)</f>
        <v>0</v>
      </c>
      <c r="AJ179">
        <f>ROUND(MAX(0,$AF$179+$AG$179-$AH$179-$AI$179),2)</f>
        <v>0</v>
      </c>
      <c r="AK179">
        <f>$AO$178</f>
        <v>0</v>
      </c>
      <c r="AL179">
        <f>ROUND(IF($AK$179&lt;=0,0,$AK$179*$AK$3/12),2)</f>
        <v>0</v>
      </c>
      <c r="AM179">
        <f>ROUND(IF($AK$179&lt;=0,0,MIN($AK$4,$AK$179+$AL$179)),2)</f>
        <v>0</v>
      </c>
      <c r="AN179">
        <f>ROUND(IF($AK$179&lt;=0,0,MIN(MAX(0,$AK$179+$AL$179-$AM$179),MAX(0,$F$179-$J$179-$O$179-$T$179-$Y$179-$AD$179-$AI$179))),2)</f>
        <v>0</v>
      </c>
      <c r="AO179">
        <f>ROUND(MAX(0,$AK$179+$AL$179-$AM$179-$AN$179),2)</f>
        <v>0</v>
      </c>
      <c r="AP179">
        <f>$AT$178</f>
        <v>0</v>
      </c>
      <c r="AQ179">
        <f>ROUND(IF($AP$179&lt;=0,0,$AP$179*$AP$3/12),2)</f>
        <v>0</v>
      </c>
      <c r="AR179">
        <f>ROUND(IF($AP$179&lt;=0,0,MIN($AP$4,$AP$179+$AQ$179)),2)</f>
        <v>0</v>
      </c>
      <c r="AS179">
        <f>ROUND(IF($AP$179&lt;=0,0,MIN(MAX(0,$AP$179+$AQ$179-$AR$179),MAX(0,$F$179-$J$179-$O$179-$T$179-$Y$179-$AD$179-$AI$179-$AN$179))),2)</f>
        <v>0</v>
      </c>
      <c r="AT179">
        <f>ROUND(MAX(0,$AP$179+$AQ$179-$AR$179-$AS$179),2)</f>
        <v>0</v>
      </c>
      <c r="AU179">
        <f>$AY$178</f>
        <v>0</v>
      </c>
      <c r="AV179">
        <f>ROUND(IF($AU$179&lt;=0,0,$AU$179*$AU$3/12),2)</f>
        <v>0</v>
      </c>
      <c r="AW179">
        <f>ROUND(IF($AU$179&lt;=0,0,MIN($AU$4,$AU$179+$AV$179)),2)</f>
        <v>0</v>
      </c>
      <c r="AX179">
        <f>ROUND(IF($AU$179&lt;=0,0,MIN(MAX(0,$AU$179+$AV$179-$AW$179),MAX(0,$F$179-$J$179-$O$179-$T$179-$Y$179-$AD$179-$AI$179-$AN$179-$AS$179))),2)</f>
        <v>0</v>
      </c>
      <c r="AY179">
        <f>ROUND(MAX(0,$AU$179+$AV$179-$AW$179-$AX$179),2)</f>
        <v>0</v>
      </c>
      <c r="AZ179">
        <f>$BD$178</f>
        <v>0</v>
      </c>
      <c r="BA179">
        <f>ROUND(IF($AZ$179&lt;=0,0,$AZ$179*$AZ$3/12),2)</f>
        <v>0</v>
      </c>
      <c r="BB179">
        <f>ROUND(IF($AZ$179&lt;=0,0,MIN($AZ$4,$AZ$179+$BA$179)),2)</f>
        <v>0</v>
      </c>
      <c r="BC179">
        <f>ROUND(IF($AZ$179&lt;=0,0,MIN(MAX(0,$AZ$179+$BA$179-$BB$179),MAX(0,$F$179-$J$179-$O$179-$T$179-$Y$179-$AD$179-$AI$179-$AN$179-$AS$179-$AX$179))),2)</f>
        <v>0</v>
      </c>
      <c r="BD179">
        <f>ROUND(MAX(0,$AZ$179+$BA$179-$BB$179-$BC$179),2)</f>
        <v>0</v>
      </c>
    </row>
    <row r="180" spans="1:56">
      <c r="A180">
        <f>ROW()-7</f>
        <v>173</v>
      </c>
      <c r="B180">
        <f>EDATE(StartDate,A180-1)</f>
        <v>0</v>
      </c>
      <c r="C180">
        <f>ROUND(SUM($G$180,$L$180,$Q$180,$V$180,$AA$180,$AF$180,$AK$180,$AP$180,$AU$180,$AZ$180)-SUM($K$180,$P$180,$U$180,$Z$180,$AE$180,$AJ$180,$AO$180,$AT$180,$AY$180,$BD$180),2)</f>
        <v>0</v>
      </c>
      <c r="D180">
        <f>ROUND(SUM($H$180,$M$180,$R$180,$W$180,$AB$180,$AG$180,$AL$180,$AQ$180,$AV$180,$BA$180),2)</f>
        <v>0</v>
      </c>
      <c r="E180">
        <f>ROUND(SUM($K$180,$P$180,$U$180,$Z$180,$AE$180,$AJ$180,$AO$180,$AT$180,$AY$180,$BD$180),2)</f>
        <v>0</v>
      </c>
      <c r="F180">
        <f>ROUND(MAX(MonthlyBudget-SUM($I$180,$N$180,$S$180,$X$180,$AC$180,$AH$180,$AM$180,$AR$180,$AW$180,$BB$180),0),2)</f>
        <v>0</v>
      </c>
      <c r="G180">
        <f>$K$179</f>
        <v>0</v>
      </c>
      <c r="H180">
        <f>ROUND(IF($G$180&lt;=0,0,$G$180*$G$3/12),2)</f>
        <v>0</v>
      </c>
      <c r="I180">
        <f>ROUND(IF($G$180&lt;=0,0,MIN($G$4,$G$180+$H$180)),2)</f>
        <v>0</v>
      </c>
      <c r="J180">
        <f>ROUND(IF($G$180&lt;=0,0,MIN(MAX(0,$G$180+$H$180-$I$180),$F$180)),2)</f>
        <v>0</v>
      </c>
      <c r="K180">
        <f>ROUND(MAX(0,$G$180+$H$180-$I$180-$J$180),2)</f>
        <v>0</v>
      </c>
      <c r="L180">
        <f>$P$179</f>
        <v>0</v>
      </c>
      <c r="M180">
        <f>ROUND(IF($L$180&lt;=0,0,$L$180*$L$3/12),2)</f>
        <v>0</v>
      </c>
      <c r="N180">
        <f>ROUND(IF($L$180&lt;=0,0,MIN($L$4,$L$180+$M$180)),2)</f>
        <v>0</v>
      </c>
      <c r="O180">
        <f>ROUND(IF($L$180&lt;=0,0,MIN(MAX(0,$L$180+$M$180-$N$180),MAX(0,$F$180-$J$180))),2)</f>
        <v>0</v>
      </c>
      <c r="P180">
        <f>ROUND(MAX(0,$L$180+$M$180-$N$180-$O$180),2)</f>
        <v>0</v>
      </c>
      <c r="Q180">
        <f>$U$179</f>
        <v>0</v>
      </c>
      <c r="R180">
        <f>ROUND(IF($Q$180&lt;=0,0,$Q$180*$Q$3/12),2)</f>
        <v>0</v>
      </c>
      <c r="S180">
        <f>ROUND(IF($Q$180&lt;=0,0,MIN($Q$4,$Q$180+$R$180)),2)</f>
        <v>0</v>
      </c>
      <c r="T180">
        <f>ROUND(IF($Q$180&lt;=0,0,MIN(MAX(0,$Q$180+$R$180-$S$180),MAX(0,$F$180-$J$180-$O$180))),2)</f>
        <v>0</v>
      </c>
      <c r="U180">
        <f>ROUND(MAX(0,$Q$180+$R$180-$S$180-$T$180),2)</f>
        <v>0</v>
      </c>
      <c r="V180">
        <f>$Z$179</f>
        <v>0</v>
      </c>
      <c r="W180">
        <f>ROUND(IF($V$180&lt;=0,0,$V$180*$V$3/12),2)</f>
        <v>0</v>
      </c>
      <c r="X180">
        <f>ROUND(IF($V$180&lt;=0,0,MIN($V$4,$V$180+$W$180)),2)</f>
        <v>0</v>
      </c>
      <c r="Y180">
        <f>ROUND(IF($V$180&lt;=0,0,MIN(MAX(0,$V$180+$W$180-$X$180),MAX(0,$F$180-$J$180-$O$180-$T$180))),2)</f>
        <v>0</v>
      </c>
      <c r="Z180">
        <f>ROUND(MAX(0,$V$180+$W$180-$X$180-$Y$180),2)</f>
        <v>0</v>
      </c>
      <c r="AA180">
        <f>$AE$179</f>
        <v>0</v>
      </c>
      <c r="AB180">
        <f>ROUND(IF($AA$180&lt;=0,0,$AA$180*$AA$3/12),2)</f>
        <v>0</v>
      </c>
      <c r="AC180">
        <f>ROUND(IF($AA$180&lt;=0,0,MIN($AA$4,$AA$180+$AB$180)),2)</f>
        <v>0</v>
      </c>
      <c r="AD180">
        <f>ROUND(IF($AA$180&lt;=0,0,MIN(MAX(0,$AA$180+$AB$180-$AC$180),MAX(0,$F$180-$J$180-$O$180-$T$180-$Y$180))),2)</f>
        <v>0</v>
      </c>
      <c r="AE180">
        <f>ROUND(MAX(0,$AA$180+$AB$180-$AC$180-$AD$180),2)</f>
        <v>0</v>
      </c>
      <c r="AF180">
        <f>$AJ$179</f>
        <v>0</v>
      </c>
      <c r="AG180">
        <f>ROUND(IF($AF$180&lt;=0,0,$AF$180*$AF$3/12),2)</f>
        <v>0</v>
      </c>
      <c r="AH180">
        <f>ROUND(IF($AF$180&lt;=0,0,MIN($AF$4,$AF$180+$AG$180)),2)</f>
        <v>0</v>
      </c>
      <c r="AI180">
        <f>ROUND(IF($AF$180&lt;=0,0,MIN(MAX(0,$AF$180+$AG$180-$AH$180),MAX(0,$F$180-$J$180-$O$180-$T$180-$Y$180-$AD$180))),2)</f>
        <v>0</v>
      </c>
      <c r="AJ180">
        <f>ROUND(MAX(0,$AF$180+$AG$180-$AH$180-$AI$180),2)</f>
        <v>0</v>
      </c>
      <c r="AK180">
        <f>$AO$179</f>
        <v>0</v>
      </c>
      <c r="AL180">
        <f>ROUND(IF($AK$180&lt;=0,0,$AK$180*$AK$3/12),2)</f>
        <v>0</v>
      </c>
      <c r="AM180">
        <f>ROUND(IF($AK$180&lt;=0,0,MIN($AK$4,$AK$180+$AL$180)),2)</f>
        <v>0</v>
      </c>
      <c r="AN180">
        <f>ROUND(IF($AK$180&lt;=0,0,MIN(MAX(0,$AK$180+$AL$180-$AM$180),MAX(0,$F$180-$J$180-$O$180-$T$180-$Y$180-$AD$180-$AI$180))),2)</f>
        <v>0</v>
      </c>
      <c r="AO180">
        <f>ROUND(MAX(0,$AK$180+$AL$180-$AM$180-$AN$180),2)</f>
        <v>0</v>
      </c>
      <c r="AP180">
        <f>$AT$179</f>
        <v>0</v>
      </c>
      <c r="AQ180">
        <f>ROUND(IF($AP$180&lt;=0,0,$AP$180*$AP$3/12),2)</f>
        <v>0</v>
      </c>
      <c r="AR180">
        <f>ROUND(IF($AP$180&lt;=0,0,MIN($AP$4,$AP$180+$AQ$180)),2)</f>
        <v>0</v>
      </c>
      <c r="AS180">
        <f>ROUND(IF($AP$180&lt;=0,0,MIN(MAX(0,$AP$180+$AQ$180-$AR$180),MAX(0,$F$180-$J$180-$O$180-$T$180-$Y$180-$AD$180-$AI$180-$AN$180))),2)</f>
        <v>0</v>
      </c>
      <c r="AT180">
        <f>ROUND(MAX(0,$AP$180+$AQ$180-$AR$180-$AS$180),2)</f>
        <v>0</v>
      </c>
      <c r="AU180">
        <f>$AY$179</f>
        <v>0</v>
      </c>
      <c r="AV180">
        <f>ROUND(IF($AU$180&lt;=0,0,$AU$180*$AU$3/12),2)</f>
        <v>0</v>
      </c>
      <c r="AW180">
        <f>ROUND(IF($AU$180&lt;=0,0,MIN($AU$4,$AU$180+$AV$180)),2)</f>
        <v>0</v>
      </c>
      <c r="AX180">
        <f>ROUND(IF($AU$180&lt;=0,0,MIN(MAX(0,$AU$180+$AV$180-$AW$180),MAX(0,$F$180-$J$180-$O$180-$T$180-$Y$180-$AD$180-$AI$180-$AN$180-$AS$180))),2)</f>
        <v>0</v>
      </c>
      <c r="AY180">
        <f>ROUND(MAX(0,$AU$180+$AV$180-$AW$180-$AX$180),2)</f>
        <v>0</v>
      </c>
      <c r="AZ180">
        <f>$BD$179</f>
        <v>0</v>
      </c>
      <c r="BA180">
        <f>ROUND(IF($AZ$180&lt;=0,0,$AZ$180*$AZ$3/12),2)</f>
        <v>0</v>
      </c>
      <c r="BB180">
        <f>ROUND(IF($AZ$180&lt;=0,0,MIN($AZ$4,$AZ$180+$BA$180)),2)</f>
        <v>0</v>
      </c>
      <c r="BC180">
        <f>ROUND(IF($AZ$180&lt;=0,0,MIN(MAX(0,$AZ$180+$BA$180-$BB$180),MAX(0,$F$180-$J$180-$O$180-$T$180-$Y$180-$AD$180-$AI$180-$AN$180-$AS$180-$AX$180))),2)</f>
        <v>0</v>
      </c>
      <c r="BD180">
        <f>ROUND(MAX(0,$AZ$180+$BA$180-$BB$180-$BC$180),2)</f>
        <v>0</v>
      </c>
    </row>
    <row r="181" spans="1:56">
      <c r="A181">
        <f>ROW()-7</f>
        <v>174</v>
      </c>
      <c r="B181">
        <f>EDATE(StartDate,A181-1)</f>
        <v>0</v>
      </c>
      <c r="C181">
        <f>ROUND(SUM($G$181,$L$181,$Q$181,$V$181,$AA$181,$AF$181,$AK$181,$AP$181,$AU$181,$AZ$181)-SUM($K$181,$P$181,$U$181,$Z$181,$AE$181,$AJ$181,$AO$181,$AT$181,$AY$181,$BD$181),2)</f>
        <v>0</v>
      </c>
      <c r="D181">
        <f>ROUND(SUM($H$181,$M$181,$R$181,$W$181,$AB$181,$AG$181,$AL$181,$AQ$181,$AV$181,$BA$181),2)</f>
        <v>0</v>
      </c>
      <c r="E181">
        <f>ROUND(SUM($K$181,$P$181,$U$181,$Z$181,$AE$181,$AJ$181,$AO$181,$AT$181,$AY$181,$BD$181),2)</f>
        <v>0</v>
      </c>
      <c r="F181">
        <f>ROUND(MAX(MonthlyBudget-SUM($I$181,$N$181,$S$181,$X$181,$AC$181,$AH$181,$AM$181,$AR$181,$AW$181,$BB$181),0),2)</f>
        <v>0</v>
      </c>
      <c r="G181">
        <f>$K$180</f>
        <v>0</v>
      </c>
      <c r="H181">
        <f>ROUND(IF($G$181&lt;=0,0,$G$181*$G$3/12),2)</f>
        <v>0</v>
      </c>
      <c r="I181">
        <f>ROUND(IF($G$181&lt;=0,0,MIN($G$4,$G$181+$H$181)),2)</f>
        <v>0</v>
      </c>
      <c r="J181">
        <f>ROUND(IF($G$181&lt;=0,0,MIN(MAX(0,$G$181+$H$181-$I$181),$F$181)),2)</f>
        <v>0</v>
      </c>
      <c r="K181">
        <f>ROUND(MAX(0,$G$181+$H$181-$I$181-$J$181),2)</f>
        <v>0</v>
      </c>
      <c r="L181">
        <f>$P$180</f>
        <v>0</v>
      </c>
      <c r="M181">
        <f>ROUND(IF($L$181&lt;=0,0,$L$181*$L$3/12),2)</f>
        <v>0</v>
      </c>
      <c r="N181">
        <f>ROUND(IF($L$181&lt;=0,0,MIN($L$4,$L$181+$M$181)),2)</f>
        <v>0</v>
      </c>
      <c r="O181">
        <f>ROUND(IF($L$181&lt;=0,0,MIN(MAX(0,$L$181+$M$181-$N$181),MAX(0,$F$181-$J$181))),2)</f>
        <v>0</v>
      </c>
      <c r="P181">
        <f>ROUND(MAX(0,$L$181+$M$181-$N$181-$O$181),2)</f>
        <v>0</v>
      </c>
      <c r="Q181">
        <f>$U$180</f>
        <v>0</v>
      </c>
      <c r="R181">
        <f>ROUND(IF($Q$181&lt;=0,0,$Q$181*$Q$3/12),2)</f>
        <v>0</v>
      </c>
      <c r="S181">
        <f>ROUND(IF($Q$181&lt;=0,0,MIN($Q$4,$Q$181+$R$181)),2)</f>
        <v>0</v>
      </c>
      <c r="T181">
        <f>ROUND(IF($Q$181&lt;=0,0,MIN(MAX(0,$Q$181+$R$181-$S$181),MAX(0,$F$181-$J$181-$O$181))),2)</f>
        <v>0</v>
      </c>
      <c r="U181">
        <f>ROUND(MAX(0,$Q$181+$R$181-$S$181-$T$181),2)</f>
        <v>0</v>
      </c>
      <c r="V181">
        <f>$Z$180</f>
        <v>0</v>
      </c>
      <c r="W181">
        <f>ROUND(IF($V$181&lt;=0,0,$V$181*$V$3/12),2)</f>
        <v>0</v>
      </c>
      <c r="X181">
        <f>ROUND(IF($V$181&lt;=0,0,MIN($V$4,$V$181+$W$181)),2)</f>
        <v>0</v>
      </c>
      <c r="Y181">
        <f>ROUND(IF($V$181&lt;=0,0,MIN(MAX(0,$V$181+$W$181-$X$181),MAX(0,$F$181-$J$181-$O$181-$T$181))),2)</f>
        <v>0</v>
      </c>
      <c r="Z181">
        <f>ROUND(MAX(0,$V$181+$W$181-$X$181-$Y$181),2)</f>
        <v>0</v>
      </c>
      <c r="AA181">
        <f>$AE$180</f>
        <v>0</v>
      </c>
      <c r="AB181">
        <f>ROUND(IF($AA$181&lt;=0,0,$AA$181*$AA$3/12),2)</f>
        <v>0</v>
      </c>
      <c r="AC181">
        <f>ROUND(IF($AA$181&lt;=0,0,MIN($AA$4,$AA$181+$AB$181)),2)</f>
        <v>0</v>
      </c>
      <c r="AD181">
        <f>ROUND(IF($AA$181&lt;=0,0,MIN(MAX(0,$AA$181+$AB$181-$AC$181),MAX(0,$F$181-$J$181-$O$181-$T$181-$Y$181))),2)</f>
        <v>0</v>
      </c>
      <c r="AE181">
        <f>ROUND(MAX(0,$AA$181+$AB$181-$AC$181-$AD$181),2)</f>
        <v>0</v>
      </c>
      <c r="AF181">
        <f>$AJ$180</f>
        <v>0</v>
      </c>
      <c r="AG181">
        <f>ROUND(IF($AF$181&lt;=0,0,$AF$181*$AF$3/12),2)</f>
        <v>0</v>
      </c>
      <c r="AH181">
        <f>ROUND(IF($AF$181&lt;=0,0,MIN($AF$4,$AF$181+$AG$181)),2)</f>
        <v>0</v>
      </c>
      <c r="AI181">
        <f>ROUND(IF($AF$181&lt;=0,0,MIN(MAX(0,$AF$181+$AG$181-$AH$181),MAX(0,$F$181-$J$181-$O$181-$T$181-$Y$181-$AD$181))),2)</f>
        <v>0</v>
      </c>
      <c r="AJ181">
        <f>ROUND(MAX(0,$AF$181+$AG$181-$AH$181-$AI$181),2)</f>
        <v>0</v>
      </c>
      <c r="AK181">
        <f>$AO$180</f>
        <v>0</v>
      </c>
      <c r="AL181">
        <f>ROUND(IF($AK$181&lt;=0,0,$AK$181*$AK$3/12),2)</f>
        <v>0</v>
      </c>
      <c r="AM181">
        <f>ROUND(IF($AK$181&lt;=0,0,MIN($AK$4,$AK$181+$AL$181)),2)</f>
        <v>0</v>
      </c>
      <c r="AN181">
        <f>ROUND(IF($AK$181&lt;=0,0,MIN(MAX(0,$AK$181+$AL$181-$AM$181),MAX(0,$F$181-$J$181-$O$181-$T$181-$Y$181-$AD$181-$AI$181))),2)</f>
        <v>0</v>
      </c>
      <c r="AO181">
        <f>ROUND(MAX(0,$AK$181+$AL$181-$AM$181-$AN$181),2)</f>
        <v>0</v>
      </c>
      <c r="AP181">
        <f>$AT$180</f>
        <v>0</v>
      </c>
      <c r="AQ181">
        <f>ROUND(IF($AP$181&lt;=0,0,$AP$181*$AP$3/12),2)</f>
        <v>0</v>
      </c>
      <c r="AR181">
        <f>ROUND(IF($AP$181&lt;=0,0,MIN($AP$4,$AP$181+$AQ$181)),2)</f>
        <v>0</v>
      </c>
      <c r="AS181">
        <f>ROUND(IF($AP$181&lt;=0,0,MIN(MAX(0,$AP$181+$AQ$181-$AR$181),MAX(0,$F$181-$J$181-$O$181-$T$181-$Y$181-$AD$181-$AI$181-$AN$181))),2)</f>
        <v>0</v>
      </c>
      <c r="AT181">
        <f>ROUND(MAX(0,$AP$181+$AQ$181-$AR$181-$AS$181),2)</f>
        <v>0</v>
      </c>
      <c r="AU181">
        <f>$AY$180</f>
        <v>0</v>
      </c>
      <c r="AV181">
        <f>ROUND(IF($AU$181&lt;=0,0,$AU$181*$AU$3/12),2)</f>
        <v>0</v>
      </c>
      <c r="AW181">
        <f>ROUND(IF($AU$181&lt;=0,0,MIN($AU$4,$AU$181+$AV$181)),2)</f>
        <v>0</v>
      </c>
      <c r="AX181">
        <f>ROUND(IF($AU$181&lt;=0,0,MIN(MAX(0,$AU$181+$AV$181-$AW$181),MAX(0,$F$181-$J$181-$O$181-$T$181-$Y$181-$AD$181-$AI$181-$AN$181-$AS$181))),2)</f>
        <v>0</v>
      </c>
      <c r="AY181">
        <f>ROUND(MAX(0,$AU$181+$AV$181-$AW$181-$AX$181),2)</f>
        <v>0</v>
      </c>
      <c r="AZ181">
        <f>$BD$180</f>
        <v>0</v>
      </c>
      <c r="BA181">
        <f>ROUND(IF($AZ$181&lt;=0,0,$AZ$181*$AZ$3/12),2)</f>
        <v>0</v>
      </c>
      <c r="BB181">
        <f>ROUND(IF($AZ$181&lt;=0,0,MIN($AZ$4,$AZ$181+$BA$181)),2)</f>
        <v>0</v>
      </c>
      <c r="BC181">
        <f>ROUND(IF($AZ$181&lt;=0,0,MIN(MAX(0,$AZ$181+$BA$181-$BB$181),MAX(0,$F$181-$J$181-$O$181-$T$181-$Y$181-$AD$181-$AI$181-$AN$181-$AS$181-$AX$181))),2)</f>
        <v>0</v>
      </c>
      <c r="BD181">
        <f>ROUND(MAX(0,$AZ$181+$BA$181-$BB$181-$BC$181),2)</f>
        <v>0</v>
      </c>
    </row>
    <row r="182" spans="1:56">
      <c r="A182">
        <f>ROW()-7</f>
        <v>175</v>
      </c>
      <c r="B182">
        <f>EDATE(StartDate,A182-1)</f>
        <v>0</v>
      </c>
      <c r="C182">
        <f>ROUND(SUM($G$182,$L$182,$Q$182,$V$182,$AA$182,$AF$182,$AK$182,$AP$182,$AU$182,$AZ$182)-SUM($K$182,$P$182,$U$182,$Z$182,$AE$182,$AJ$182,$AO$182,$AT$182,$AY$182,$BD$182),2)</f>
        <v>0</v>
      </c>
      <c r="D182">
        <f>ROUND(SUM($H$182,$M$182,$R$182,$W$182,$AB$182,$AG$182,$AL$182,$AQ$182,$AV$182,$BA$182),2)</f>
        <v>0</v>
      </c>
      <c r="E182">
        <f>ROUND(SUM($K$182,$P$182,$U$182,$Z$182,$AE$182,$AJ$182,$AO$182,$AT$182,$AY$182,$BD$182),2)</f>
        <v>0</v>
      </c>
      <c r="F182">
        <f>ROUND(MAX(MonthlyBudget-SUM($I$182,$N$182,$S$182,$X$182,$AC$182,$AH$182,$AM$182,$AR$182,$AW$182,$BB$182),0),2)</f>
        <v>0</v>
      </c>
      <c r="G182">
        <f>$K$181</f>
        <v>0</v>
      </c>
      <c r="H182">
        <f>ROUND(IF($G$182&lt;=0,0,$G$182*$G$3/12),2)</f>
        <v>0</v>
      </c>
      <c r="I182">
        <f>ROUND(IF($G$182&lt;=0,0,MIN($G$4,$G$182+$H$182)),2)</f>
        <v>0</v>
      </c>
      <c r="J182">
        <f>ROUND(IF($G$182&lt;=0,0,MIN(MAX(0,$G$182+$H$182-$I$182),$F$182)),2)</f>
        <v>0</v>
      </c>
      <c r="K182">
        <f>ROUND(MAX(0,$G$182+$H$182-$I$182-$J$182),2)</f>
        <v>0</v>
      </c>
      <c r="L182">
        <f>$P$181</f>
        <v>0</v>
      </c>
      <c r="M182">
        <f>ROUND(IF($L$182&lt;=0,0,$L$182*$L$3/12),2)</f>
        <v>0</v>
      </c>
      <c r="N182">
        <f>ROUND(IF($L$182&lt;=0,0,MIN($L$4,$L$182+$M$182)),2)</f>
        <v>0</v>
      </c>
      <c r="O182">
        <f>ROUND(IF($L$182&lt;=0,0,MIN(MAX(0,$L$182+$M$182-$N$182),MAX(0,$F$182-$J$182))),2)</f>
        <v>0</v>
      </c>
      <c r="P182">
        <f>ROUND(MAX(0,$L$182+$M$182-$N$182-$O$182),2)</f>
        <v>0</v>
      </c>
      <c r="Q182">
        <f>$U$181</f>
        <v>0</v>
      </c>
      <c r="R182">
        <f>ROUND(IF($Q$182&lt;=0,0,$Q$182*$Q$3/12),2)</f>
        <v>0</v>
      </c>
      <c r="S182">
        <f>ROUND(IF($Q$182&lt;=0,0,MIN($Q$4,$Q$182+$R$182)),2)</f>
        <v>0</v>
      </c>
      <c r="T182">
        <f>ROUND(IF($Q$182&lt;=0,0,MIN(MAX(0,$Q$182+$R$182-$S$182),MAX(0,$F$182-$J$182-$O$182))),2)</f>
        <v>0</v>
      </c>
      <c r="U182">
        <f>ROUND(MAX(0,$Q$182+$R$182-$S$182-$T$182),2)</f>
        <v>0</v>
      </c>
      <c r="V182">
        <f>$Z$181</f>
        <v>0</v>
      </c>
      <c r="W182">
        <f>ROUND(IF($V$182&lt;=0,0,$V$182*$V$3/12),2)</f>
        <v>0</v>
      </c>
      <c r="X182">
        <f>ROUND(IF($V$182&lt;=0,0,MIN($V$4,$V$182+$W$182)),2)</f>
        <v>0</v>
      </c>
      <c r="Y182">
        <f>ROUND(IF($V$182&lt;=0,0,MIN(MAX(0,$V$182+$W$182-$X$182),MAX(0,$F$182-$J$182-$O$182-$T$182))),2)</f>
        <v>0</v>
      </c>
      <c r="Z182">
        <f>ROUND(MAX(0,$V$182+$W$182-$X$182-$Y$182),2)</f>
        <v>0</v>
      </c>
      <c r="AA182">
        <f>$AE$181</f>
        <v>0</v>
      </c>
      <c r="AB182">
        <f>ROUND(IF($AA$182&lt;=0,0,$AA$182*$AA$3/12),2)</f>
        <v>0</v>
      </c>
      <c r="AC182">
        <f>ROUND(IF($AA$182&lt;=0,0,MIN($AA$4,$AA$182+$AB$182)),2)</f>
        <v>0</v>
      </c>
      <c r="AD182">
        <f>ROUND(IF($AA$182&lt;=0,0,MIN(MAX(0,$AA$182+$AB$182-$AC$182),MAX(0,$F$182-$J$182-$O$182-$T$182-$Y$182))),2)</f>
        <v>0</v>
      </c>
      <c r="AE182">
        <f>ROUND(MAX(0,$AA$182+$AB$182-$AC$182-$AD$182),2)</f>
        <v>0</v>
      </c>
      <c r="AF182">
        <f>$AJ$181</f>
        <v>0</v>
      </c>
      <c r="AG182">
        <f>ROUND(IF($AF$182&lt;=0,0,$AF$182*$AF$3/12),2)</f>
        <v>0</v>
      </c>
      <c r="AH182">
        <f>ROUND(IF($AF$182&lt;=0,0,MIN($AF$4,$AF$182+$AG$182)),2)</f>
        <v>0</v>
      </c>
      <c r="AI182">
        <f>ROUND(IF($AF$182&lt;=0,0,MIN(MAX(0,$AF$182+$AG$182-$AH$182),MAX(0,$F$182-$J$182-$O$182-$T$182-$Y$182-$AD$182))),2)</f>
        <v>0</v>
      </c>
      <c r="AJ182">
        <f>ROUND(MAX(0,$AF$182+$AG$182-$AH$182-$AI$182),2)</f>
        <v>0</v>
      </c>
      <c r="AK182">
        <f>$AO$181</f>
        <v>0</v>
      </c>
      <c r="AL182">
        <f>ROUND(IF($AK$182&lt;=0,0,$AK$182*$AK$3/12),2)</f>
        <v>0</v>
      </c>
      <c r="AM182">
        <f>ROUND(IF($AK$182&lt;=0,0,MIN($AK$4,$AK$182+$AL$182)),2)</f>
        <v>0</v>
      </c>
      <c r="AN182">
        <f>ROUND(IF($AK$182&lt;=0,0,MIN(MAX(0,$AK$182+$AL$182-$AM$182),MAX(0,$F$182-$J$182-$O$182-$T$182-$Y$182-$AD$182-$AI$182))),2)</f>
        <v>0</v>
      </c>
      <c r="AO182">
        <f>ROUND(MAX(0,$AK$182+$AL$182-$AM$182-$AN$182),2)</f>
        <v>0</v>
      </c>
      <c r="AP182">
        <f>$AT$181</f>
        <v>0</v>
      </c>
      <c r="AQ182">
        <f>ROUND(IF($AP$182&lt;=0,0,$AP$182*$AP$3/12),2)</f>
        <v>0</v>
      </c>
      <c r="AR182">
        <f>ROUND(IF($AP$182&lt;=0,0,MIN($AP$4,$AP$182+$AQ$182)),2)</f>
        <v>0</v>
      </c>
      <c r="AS182">
        <f>ROUND(IF($AP$182&lt;=0,0,MIN(MAX(0,$AP$182+$AQ$182-$AR$182),MAX(0,$F$182-$J$182-$O$182-$T$182-$Y$182-$AD$182-$AI$182-$AN$182))),2)</f>
        <v>0</v>
      </c>
      <c r="AT182">
        <f>ROUND(MAX(0,$AP$182+$AQ$182-$AR$182-$AS$182),2)</f>
        <v>0</v>
      </c>
      <c r="AU182">
        <f>$AY$181</f>
        <v>0</v>
      </c>
      <c r="AV182">
        <f>ROUND(IF($AU$182&lt;=0,0,$AU$182*$AU$3/12),2)</f>
        <v>0</v>
      </c>
      <c r="AW182">
        <f>ROUND(IF($AU$182&lt;=0,0,MIN($AU$4,$AU$182+$AV$182)),2)</f>
        <v>0</v>
      </c>
      <c r="AX182">
        <f>ROUND(IF($AU$182&lt;=0,0,MIN(MAX(0,$AU$182+$AV$182-$AW$182),MAX(0,$F$182-$J$182-$O$182-$T$182-$Y$182-$AD$182-$AI$182-$AN$182-$AS$182))),2)</f>
        <v>0</v>
      </c>
      <c r="AY182">
        <f>ROUND(MAX(0,$AU$182+$AV$182-$AW$182-$AX$182),2)</f>
        <v>0</v>
      </c>
      <c r="AZ182">
        <f>$BD$181</f>
        <v>0</v>
      </c>
      <c r="BA182">
        <f>ROUND(IF($AZ$182&lt;=0,0,$AZ$182*$AZ$3/12),2)</f>
        <v>0</v>
      </c>
      <c r="BB182">
        <f>ROUND(IF($AZ$182&lt;=0,0,MIN($AZ$4,$AZ$182+$BA$182)),2)</f>
        <v>0</v>
      </c>
      <c r="BC182">
        <f>ROUND(IF($AZ$182&lt;=0,0,MIN(MAX(0,$AZ$182+$BA$182-$BB$182),MAX(0,$F$182-$J$182-$O$182-$T$182-$Y$182-$AD$182-$AI$182-$AN$182-$AS$182-$AX$182))),2)</f>
        <v>0</v>
      </c>
      <c r="BD182">
        <f>ROUND(MAX(0,$AZ$182+$BA$182-$BB$182-$BC$182),2)</f>
        <v>0</v>
      </c>
    </row>
    <row r="183" spans="1:56">
      <c r="A183">
        <f>ROW()-7</f>
        <v>176</v>
      </c>
      <c r="B183">
        <f>EDATE(StartDate,A183-1)</f>
        <v>0</v>
      </c>
      <c r="C183">
        <f>ROUND(SUM($G$183,$L$183,$Q$183,$V$183,$AA$183,$AF$183,$AK$183,$AP$183,$AU$183,$AZ$183)-SUM($K$183,$P$183,$U$183,$Z$183,$AE$183,$AJ$183,$AO$183,$AT$183,$AY$183,$BD$183),2)</f>
        <v>0</v>
      </c>
      <c r="D183">
        <f>ROUND(SUM($H$183,$M$183,$R$183,$W$183,$AB$183,$AG$183,$AL$183,$AQ$183,$AV$183,$BA$183),2)</f>
        <v>0</v>
      </c>
      <c r="E183">
        <f>ROUND(SUM($K$183,$P$183,$U$183,$Z$183,$AE$183,$AJ$183,$AO$183,$AT$183,$AY$183,$BD$183),2)</f>
        <v>0</v>
      </c>
      <c r="F183">
        <f>ROUND(MAX(MonthlyBudget-SUM($I$183,$N$183,$S$183,$X$183,$AC$183,$AH$183,$AM$183,$AR$183,$AW$183,$BB$183),0),2)</f>
        <v>0</v>
      </c>
      <c r="G183">
        <f>$K$182</f>
        <v>0</v>
      </c>
      <c r="H183">
        <f>ROUND(IF($G$183&lt;=0,0,$G$183*$G$3/12),2)</f>
        <v>0</v>
      </c>
      <c r="I183">
        <f>ROUND(IF($G$183&lt;=0,0,MIN($G$4,$G$183+$H$183)),2)</f>
        <v>0</v>
      </c>
      <c r="J183">
        <f>ROUND(IF($G$183&lt;=0,0,MIN(MAX(0,$G$183+$H$183-$I$183),$F$183)),2)</f>
        <v>0</v>
      </c>
      <c r="K183">
        <f>ROUND(MAX(0,$G$183+$H$183-$I$183-$J$183),2)</f>
        <v>0</v>
      </c>
      <c r="L183">
        <f>$P$182</f>
        <v>0</v>
      </c>
      <c r="M183">
        <f>ROUND(IF($L$183&lt;=0,0,$L$183*$L$3/12),2)</f>
        <v>0</v>
      </c>
      <c r="N183">
        <f>ROUND(IF($L$183&lt;=0,0,MIN($L$4,$L$183+$M$183)),2)</f>
        <v>0</v>
      </c>
      <c r="O183">
        <f>ROUND(IF($L$183&lt;=0,0,MIN(MAX(0,$L$183+$M$183-$N$183),MAX(0,$F$183-$J$183))),2)</f>
        <v>0</v>
      </c>
      <c r="P183">
        <f>ROUND(MAX(0,$L$183+$M$183-$N$183-$O$183),2)</f>
        <v>0</v>
      </c>
      <c r="Q183">
        <f>$U$182</f>
        <v>0</v>
      </c>
      <c r="R183">
        <f>ROUND(IF($Q$183&lt;=0,0,$Q$183*$Q$3/12),2)</f>
        <v>0</v>
      </c>
      <c r="S183">
        <f>ROUND(IF($Q$183&lt;=0,0,MIN($Q$4,$Q$183+$R$183)),2)</f>
        <v>0</v>
      </c>
      <c r="T183">
        <f>ROUND(IF($Q$183&lt;=0,0,MIN(MAX(0,$Q$183+$R$183-$S$183),MAX(0,$F$183-$J$183-$O$183))),2)</f>
        <v>0</v>
      </c>
      <c r="U183">
        <f>ROUND(MAX(0,$Q$183+$R$183-$S$183-$T$183),2)</f>
        <v>0</v>
      </c>
      <c r="V183">
        <f>$Z$182</f>
        <v>0</v>
      </c>
      <c r="W183">
        <f>ROUND(IF($V$183&lt;=0,0,$V$183*$V$3/12),2)</f>
        <v>0</v>
      </c>
      <c r="X183">
        <f>ROUND(IF($V$183&lt;=0,0,MIN($V$4,$V$183+$W$183)),2)</f>
        <v>0</v>
      </c>
      <c r="Y183">
        <f>ROUND(IF($V$183&lt;=0,0,MIN(MAX(0,$V$183+$W$183-$X$183),MAX(0,$F$183-$J$183-$O$183-$T$183))),2)</f>
        <v>0</v>
      </c>
      <c r="Z183">
        <f>ROUND(MAX(0,$V$183+$W$183-$X$183-$Y$183),2)</f>
        <v>0</v>
      </c>
      <c r="AA183">
        <f>$AE$182</f>
        <v>0</v>
      </c>
      <c r="AB183">
        <f>ROUND(IF($AA$183&lt;=0,0,$AA$183*$AA$3/12),2)</f>
        <v>0</v>
      </c>
      <c r="AC183">
        <f>ROUND(IF($AA$183&lt;=0,0,MIN($AA$4,$AA$183+$AB$183)),2)</f>
        <v>0</v>
      </c>
      <c r="AD183">
        <f>ROUND(IF($AA$183&lt;=0,0,MIN(MAX(0,$AA$183+$AB$183-$AC$183),MAX(0,$F$183-$J$183-$O$183-$T$183-$Y$183))),2)</f>
        <v>0</v>
      </c>
      <c r="AE183">
        <f>ROUND(MAX(0,$AA$183+$AB$183-$AC$183-$AD$183),2)</f>
        <v>0</v>
      </c>
      <c r="AF183">
        <f>$AJ$182</f>
        <v>0</v>
      </c>
      <c r="AG183">
        <f>ROUND(IF($AF$183&lt;=0,0,$AF$183*$AF$3/12),2)</f>
        <v>0</v>
      </c>
      <c r="AH183">
        <f>ROUND(IF($AF$183&lt;=0,0,MIN($AF$4,$AF$183+$AG$183)),2)</f>
        <v>0</v>
      </c>
      <c r="AI183">
        <f>ROUND(IF($AF$183&lt;=0,0,MIN(MAX(0,$AF$183+$AG$183-$AH$183),MAX(0,$F$183-$J$183-$O$183-$T$183-$Y$183-$AD$183))),2)</f>
        <v>0</v>
      </c>
      <c r="AJ183">
        <f>ROUND(MAX(0,$AF$183+$AG$183-$AH$183-$AI$183),2)</f>
        <v>0</v>
      </c>
      <c r="AK183">
        <f>$AO$182</f>
        <v>0</v>
      </c>
      <c r="AL183">
        <f>ROUND(IF($AK$183&lt;=0,0,$AK$183*$AK$3/12),2)</f>
        <v>0</v>
      </c>
      <c r="AM183">
        <f>ROUND(IF($AK$183&lt;=0,0,MIN($AK$4,$AK$183+$AL$183)),2)</f>
        <v>0</v>
      </c>
      <c r="AN183">
        <f>ROUND(IF($AK$183&lt;=0,0,MIN(MAX(0,$AK$183+$AL$183-$AM$183),MAX(0,$F$183-$J$183-$O$183-$T$183-$Y$183-$AD$183-$AI$183))),2)</f>
        <v>0</v>
      </c>
      <c r="AO183">
        <f>ROUND(MAX(0,$AK$183+$AL$183-$AM$183-$AN$183),2)</f>
        <v>0</v>
      </c>
      <c r="AP183">
        <f>$AT$182</f>
        <v>0</v>
      </c>
      <c r="AQ183">
        <f>ROUND(IF($AP$183&lt;=0,0,$AP$183*$AP$3/12),2)</f>
        <v>0</v>
      </c>
      <c r="AR183">
        <f>ROUND(IF($AP$183&lt;=0,0,MIN($AP$4,$AP$183+$AQ$183)),2)</f>
        <v>0</v>
      </c>
      <c r="AS183">
        <f>ROUND(IF($AP$183&lt;=0,0,MIN(MAX(0,$AP$183+$AQ$183-$AR$183),MAX(0,$F$183-$J$183-$O$183-$T$183-$Y$183-$AD$183-$AI$183-$AN$183))),2)</f>
        <v>0</v>
      </c>
      <c r="AT183">
        <f>ROUND(MAX(0,$AP$183+$AQ$183-$AR$183-$AS$183),2)</f>
        <v>0</v>
      </c>
      <c r="AU183">
        <f>$AY$182</f>
        <v>0</v>
      </c>
      <c r="AV183">
        <f>ROUND(IF($AU$183&lt;=0,0,$AU$183*$AU$3/12),2)</f>
        <v>0</v>
      </c>
      <c r="AW183">
        <f>ROUND(IF($AU$183&lt;=0,0,MIN($AU$4,$AU$183+$AV$183)),2)</f>
        <v>0</v>
      </c>
      <c r="AX183">
        <f>ROUND(IF($AU$183&lt;=0,0,MIN(MAX(0,$AU$183+$AV$183-$AW$183),MAX(0,$F$183-$J$183-$O$183-$T$183-$Y$183-$AD$183-$AI$183-$AN$183-$AS$183))),2)</f>
        <v>0</v>
      </c>
      <c r="AY183">
        <f>ROUND(MAX(0,$AU$183+$AV$183-$AW$183-$AX$183),2)</f>
        <v>0</v>
      </c>
      <c r="AZ183">
        <f>$BD$182</f>
        <v>0</v>
      </c>
      <c r="BA183">
        <f>ROUND(IF($AZ$183&lt;=0,0,$AZ$183*$AZ$3/12),2)</f>
        <v>0</v>
      </c>
      <c r="BB183">
        <f>ROUND(IF($AZ$183&lt;=0,0,MIN($AZ$4,$AZ$183+$BA$183)),2)</f>
        <v>0</v>
      </c>
      <c r="BC183">
        <f>ROUND(IF($AZ$183&lt;=0,0,MIN(MAX(0,$AZ$183+$BA$183-$BB$183),MAX(0,$F$183-$J$183-$O$183-$T$183-$Y$183-$AD$183-$AI$183-$AN$183-$AS$183-$AX$183))),2)</f>
        <v>0</v>
      </c>
      <c r="BD183">
        <f>ROUND(MAX(0,$AZ$183+$BA$183-$BB$183-$BC$183),2)</f>
        <v>0</v>
      </c>
    </row>
    <row r="184" spans="1:56">
      <c r="A184">
        <f>ROW()-7</f>
        <v>177</v>
      </c>
      <c r="B184">
        <f>EDATE(StartDate,A184-1)</f>
        <v>0</v>
      </c>
      <c r="C184">
        <f>ROUND(SUM($G$184,$L$184,$Q$184,$V$184,$AA$184,$AF$184,$AK$184,$AP$184,$AU$184,$AZ$184)-SUM($K$184,$P$184,$U$184,$Z$184,$AE$184,$AJ$184,$AO$184,$AT$184,$AY$184,$BD$184),2)</f>
        <v>0</v>
      </c>
      <c r="D184">
        <f>ROUND(SUM($H$184,$M$184,$R$184,$W$184,$AB$184,$AG$184,$AL$184,$AQ$184,$AV$184,$BA$184),2)</f>
        <v>0</v>
      </c>
      <c r="E184">
        <f>ROUND(SUM($K$184,$P$184,$U$184,$Z$184,$AE$184,$AJ$184,$AO$184,$AT$184,$AY$184,$BD$184),2)</f>
        <v>0</v>
      </c>
      <c r="F184">
        <f>ROUND(MAX(MonthlyBudget-SUM($I$184,$N$184,$S$184,$X$184,$AC$184,$AH$184,$AM$184,$AR$184,$AW$184,$BB$184),0),2)</f>
        <v>0</v>
      </c>
      <c r="G184">
        <f>$K$183</f>
        <v>0</v>
      </c>
      <c r="H184">
        <f>ROUND(IF($G$184&lt;=0,0,$G$184*$G$3/12),2)</f>
        <v>0</v>
      </c>
      <c r="I184">
        <f>ROUND(IF($G$184&lt;=0,0,MIN($G$4,$G$184+$H$184)),2)</f>
        <v>0</v>
      </c>
      <c r="J184">
        <f>ROUND(IF($G$184&lt;=0,0,MIN(MAX(0,$G$184+$H$184-$I$184),$F$184)),2)</f>
        <v>0</v>
      </c>
      <c r="K184">
        <f>ROUND(MAX(0,$G$184+$H$184-$I$184-$J$184),2)</f>
        <v>0</v>
      </c>
      <c r="L184">
        <f>$P$183</f>
        <v>0</v>
      </c>
      <c r="M184">
        <f>ROUND(IF($L$184&lt;=0,0,$L$184*$L$3/12),2)</f>
        <v>0</v>
      </c>
      <c r="N184">
        <f>ROUND(IF($L$184&lt;=0,0,MIN($L$4,$L$184+$M$184)),2)</f>
        <v>0</v>
      </c>
      <c r="O184">
        <f>ROUND(IF($L$184&lt;=0,0,MIN(MAX(0,$L$184+$M$184-$N$184),MAX(0,$F$184-$J$184))),2)</f>
        <v>0</v>
      </c>
      <c r="P184">
        <f>ROUND(MAX(0,$L$184+$M$184-$N$184-$O$184),2)</f>
        <v>0</v>
      </c>
      <c r="Q184">
        <f>$U$183</f>
        <v>0</v>
      </c>
      <c r="R184">
        <f>ROUND(IF($Q$184&lt;=0,0,$Q$184*$Q$3/12),2)</f>
        <v>0</v>
      </c>
      <c r="S184">
        <f>ROUND(IF($Q$184&lt;=0,0,MIN($Q$4,$Q$184+$R$184)),2)</f>
        <v>0</v>
      </c>
      <c r="T184">
        <f>ROUND(IF($Q$184&lt;=0,0,MIN(MAX(0,$Q$184+$R$184-$S$184),MAX(0,$F$184-$J$184-$O$184))),2)</f>
        <v>0</v>
      </c>
      <c r="U184">
        <f>ROUND(MAX(0,$Q$184+$R$184-$S$184-$T$184),2)</f>
        <v>0</v>
      </c>
      <c r="V184">
        <f>$Z$183</f>
        <v>0</v>
      </c>
      <c r="W184">
        <f>ROUND(IF($V$184&lt;=0,0,$V$184*$V$3/12),2)</f>
        <v>0</v>
      </c>
      <c r="X184">
        <f>ROUND(IF($V$184&lt;=0,0,MIN($V$4,$V$184+$W$184)),2)</f>
        <v>0</v>
      </c>
      <c r="Y184">
        <f>ROUND(IF($V$184&lt;=0,0,MIN(MAX(0,$V$184+$W$184-$X$184),MAX(0,$F$184-$J$184-$O$184-$T$184))),2)</f>
        <v>0</v>
      </c>
      <c r="Z184">
        <f>ROUND(MAX(0,$V$184+$W$184-$X$184-$Y$184),2)</f>
        <v>0</v>
      </c>
      <c r="AA184">
        <f>$AE$183</f>
        <v>0</v>
      </c>
      <c r="AB184">
        <f>ROUND(IF($AA$184&lt;=0,0,$AA$184*$AA$3/12),2)</f>
        <v>0</v>
      </c>
      <c r="AC184">
        <f>ROUND(IF($AA$184&lt;=0,0,MIN($AA$4,$AA$184+$AB$184)),2)</f>
        <v>0</v>
      </c>
      <c r="AD184">
        <f>ROUND(IF($AA$184&lt;=0,0,MIN(MAX(0,$AA$184+$AB$184-$AC$184),MAX(0,$F$184-$J$184-$O$184-$T$184-$Y$184))),2)</f>
        <v>0</v>
      </c>
      <c r="AE184">
        <f>ROUND(MAX(0,$AA$184+$AB$184-$AC$184-$AD$184),2)</f>
        <v>0</v>
      </c>
      <c r="AF184">
        <f>$AJ$183</f>
        <v>0</v>
      </c>
      <c r="AG184">
        <f>ROUND(IF($AF$184&lt;=0,0,$AF$184*$AF$3/12),2)</f>
        <v>0</v>
      </c>
      <c r="AH184">
        <f>ROUND(IF($AF$184&lt;=0,0,MIN($AF$4,$AF$184+$AG$184)),2)</f>
        <v>0</v>
      </c>
      <c r="AI184">
        <f>ROUND(IF($AF$184&lt;=0,0,MIN(MAX(0,$AF$184+$AG$184-$AH$184),MAX(0,$F$184-$J$184-$O$184-$T$184-$Y$184-$AD$184))),2)</f>
        <v>0</v>
      </c>
      <c r="AJ184">
        <f>ROUND(MAX(0,$AF$184+$AG$184-$AH$184-$AI$184),2)</f>
        <v>0</v>
      </c>
      <c r="AK184">
        <f>$AO$183</f>
        <v>0</v>
      </c>
      <c r="AL184">
        <f>ROUND(IF($AK$184&lt;=0,0,$AK$184*$AK$3/12),2)</f>
        <v>0</v>
      </c>
      <c r="AM184">
        <f>ROUND(IF($AK$184&lt;=0,0,MIN($AK$4,$AK$184+$AL$184)),2)</f>
        <v>0</v>
      </c>
      <c r="AN184">
        <f>ROUND(IF($AK$184&lt;=0,0,MIN(MAX(0,$AK$184+$AL$184-$AM$184),MAX(0,$F$184-$J$184-$O$184-$T$184-$Y$184-$AD$184-$AI$184))),2)</f>
        <v>0</v>
      </c>
      <c r="AO184">
        <f>ROUND(MAX(0,$AK$184+$AL$184-$AM$184-$AN$184),2)</f>
        <v>0</v>
      </c>
      <c r="AP184">
        <f>$AT$183</f>
        <v>0</v>
      </c>
      <c r="AQ184">
        <f>ROUND(IF($AP$184&lt;=0,0,$AP$184*$AP$3/12),2)</f>
        <v>0</v>
      </c>
      <c r="AR184">
        <f>ROUND(IF($AP$184&lt;=0,0,MIN($AP$4,$AP$184+$AQ$184)),2)</f>
        <v>0</v>
      </c>
      <c r="AS184">
        <f>ROUND(IF($AP$184&lt;=0,0,MIN(MAX(0,$AP$184+$AQ$184-$AR$184),MAX(0,$F$184-$J$184-$O$184-$T$184-$Y$184-$AD$184-$AI$184-$AN$184))),2)</f>
        <v>0</v>
      </c>
      <c r="AT184">
        <f>ROUND(MAX(0,$AP$184+$AQ$184-$AR$184-$AS$184),2)</f>
        <v>0</v>
      </c>
      <c r="AU184">
        <f>$AY$183</f>
        <v>0</v>
      </c>
      <c r="AV184">
        <f>ROUND(IF($AU$184&lt;=0,0,$AU$184*$AU$3/12),2)</f>
        <v>0</v>
      </c>
      <c r="AW184">
        <f>ROUND(IF($AU$184&lt;=0,0,MIN($AU$4,$AU$184+$AV$184)),2)</f>
        <v>0</v>
      </c>
      <c r="AX184">
        <f>ROUND(IF($AU$184&lt;=0,0,MIN(MAX(0,$AU$184+$AV$184-$AW$184),MAX(0,$F$184-$J$184-$O$184-$T$184-$Y$184-$AD$184-$AI$184-$AN$184-$AS$184))),2)</f>
        <v>0</v>
      </c>
      <c r="AY184">
        <f>ROUND(MAX(0,$AU$184+$AV$184-$AW$184-$AX$184),2)</f>
        <v>0</v>
      </c>
      <c r="AZ184">
        <f>$BD$183</f>
        <v>0</v>
      </c>
      <c r="BA184">
        <f>ROUND(IF($AZ$184&lt;=0,0,$AZ$184*$AZ$3/12),2)</f>
        <v>0</v>
      </c>
      <c r="BB184">
        <f>ROUND(IF($AZ$184&lt;=0,0,MIN($AZ$4,$AZ$184+$BA$184)),2)</f>
        <v>0</v>
      </c>
      <c r="BC184">
        <f>ROUND(IF($AZ$184&lt;=0,0,MIN(MAX(0,$AZ$184+$BA$184-$BB$184),MAX(0,$F$184-$J$184-$O$184-$T$184-$Y$184-$AD$184-$AI$184-$AN$184-$AS$184-$AX$184))),2)</f>
        <v>0</v>
      </c>
      <c r="BD184">
        <f>ROUND(MAX(0,$AZ$184+$BA$184-$BB$184-$BC$184),2)</f>
        <v>0</v>
      </c>
    </row>
    <row r="185" spans="1:56">
      <c r="A185">
        <f>ROW()-7</f>
        <v>178</v>
      </c>
      <c r="B185">
        <f>EDATE(StartDate,A185-1)</f>
        <v>0</v>
      </c>
      <c r="C185">
        <f>ROUND(SUM($G$185,$L$185,$Q$185,$V$185,$AA$185,$AF$185,$AK$185,$AP$185,$AU$185,$AZ$185)-SUM($K$185,$P$185,$U$185,$Z$185,$AE$185,$AJ$185,$AO$185,$AT$185,$AY$185,$BD$185),2)</f>
        <v>0</v>
      </c>
      <c r="D185">
        <f>ROUND(SUM($H$185,$M$185,$R$185,$W$185,$AB$185,$AG$185,$AL$185,$AQ$185,$AV$185,$BA$185),2)</f>
        <v>0</v>
      </c>
      <c r="E185">
        <f>ROUND(SUM($K$185,$P$185,$U$185,$Z$185,$AE$185,$AJ$185,$AO$185,$AT$185,$AY$185,$BD$185),2)</f>
        <v>0</v>
      </c>
      <c r="F185">
        <f>ROUND(MAX(MonthlyBudget-SUM($I$185,$N$185,$S$185,$X$185,$AC$185,$AH$185,$AM$185,$AR$185,$AW$185,$BB$185),0),2)</f>
        <v>0</v>
      </c>
      <c r="G185">
        <f>$K$184</f>
        <v>0</v>
      </c>
      <c r="H185">
        <f>ROUND(IF($G$185&lt;=0,0,$G$185*$G$3/12),2)</f>
        <v>0</v>
      </c>
      <c r="I185">
        <f>ROUND(IF($G$185&lt;=0,0,MIN($G$4,$G$185+$H$185)),2)</f>
        <v>0</v>
      </c>
      <c r="J185">
        <f>ROUND(IF($G$185&lt;=0,0,MIN(MAX(0,$G$185+$H$185-$I$185),$F$185)),2)</f>
        <v>0</v>
      </c>
      <c r="K185">
        <f>ROUND(MAX(0,$G$185+$H$185-$I$185-$J$185),2)</f>
        <v>0</v>
      </c>
      <c r="L185">
        <f>$P$184</f>
        <v>0</v>
      </c>
      <c r="M185">
        <f>ROUND(IF($L$185&lt;=0,0,$L$185*$L$3/12),2)</f>
        <v>0</v>
      </c>
      <c r="N185">
        <f>ROUND(IF($L$185&lt;=0,0,MIN($L$4,$L$185+$M$185)),2)</f>
        <v>0</v>
      </c>
      <c r="O185">
        <f>ROUND(IF($L$185&lt;=0,0,MIN(MAX(0,$L$185+$M$185-$N$185),MAX(0,$F$185-$J$185))),2)</f>
        <v>0</v>
      </c>
      <c r="P185">
        <f>ROUND(MAX(0,$L$185+$M$185-$N$185-$O$185),2)</f>
        <v>0</v>
      </c>
      <c r="Q185">
        <f>$U$184</f>
        <v>0</v>
      </c>
      <c r="R185">
        <f>ROUND(IF($Q$185&lt;=0,0,$Q$185*$Q$3/12),2)</f>
        <v>0</v>
      </c>
      <c r="S185">
        <f>ROUND(IF($Q$185&lt;=0,0,MIN($Q$4,$Q$185+$R$185)),2)</f>
        <v>0</v>
      </c>
      <c r="T185">
        <f>ROUND(IF($Q$185&lt;=0,0,MIN(MAX(0,$Q$185+$R$185-$S$185),MAX(0,$F$185-$J$185-$O$185))),2)</f>
        <v>0</v>
      </c>
      <c r="U185">
        <f>ROUND(MAX(0,$Q$185+$R$185-$S$185-$T$185),2)</f>
        <v>0</v>
      </c>
      <c r="V185">
        <f>$Z$184</f>
        <v>0</v>
      </c>
      <c r="W185">
        <f>ROUND(IF($V$185&lt;=0,0,$V$185*$V$3/12),2)</f>
        <v>0</v>
      </c>
      <c r="X185">
        <f>ROUND(IF($V$185&lt;=0,0,MIN($V$4,$V$185+$W$185)),2)</f>
        <v>0</v>
      </c>
      <c r="Y185">
        <f>ROUND(IF($V$185&lt;=0,0,MIN(MAX(0,$V$185+$W$185-$X$185),MAX(0,$F$185-$J$185-$O$185-$T$185))),2)</f>
        <v>0</v>
      </c>
      <c r="Z185">
        <f>ROUND(MAX(0,$V$185+$W$185-$X$185-$Y$185),2)</f>
        <v>0</v>
      </c>
      <c r="AA185">
        <f>$AE$184</f>
        <v>0</v>
      </c>
      <c r="AB185">
        <f>ROUND(IF($AA$185&lt;=0,0,$AA$185*$AA$3/12),2)</f>
        <v>0</v>
      </c>
      <c r="AC185">
        <f>ROUND(IF($AA$185&lt;=0,0,MIN($AA$4,$AA$185+$AB$185)),2)</f>
        <v>0</v>
      </c>
      <c r="AD185">
        <f>ROUND(IF($AA$185&lt;=0,0,MIN(MAX(0,$AA$185+$AB$185-$AC$185),MAX(0,$F$185-$J$185-$O$185-$T$185-$Y$185))),2)</f>
        <v>0</v>
      </c>
      <c r="AE185">
        <f>ROUND(MAX(0,$AA$185+$AB$185-$AC$185-$AD$185),2)</f>
        <v>0</v>
      </c>
      <c r="AF185">
        <f>$AJ$184</f>
        <v>0</v>
      </c>
      <c r="AG185">
        <f>ROUND(IF($AF$185&lt;=0,0,$AF$185*$AF$3/12),2)</f>
        <v>0</v>
      </c>
      <c r="AH185">
        <f>ROUND(IF($AF$185&lt;=0,0,MIN($AF$4,$AF$185+$AG$185)),2)</f>
        <v>0</v>
      </c>
      <c r="AI185">
        <f>ROUND(IF($AF$185&lt;=0,0,MIN(MAX(0,$AF$185+$AG$185-$AH$185),MAX(0,$F$185-$J$185-$O$185-$T$185-$Y$185-$AD$185))),2)</f>
        <v>0</v>
      </c>
      <c r="AJ185">
        <f>ROUND(MAX(0,$AF$185+$AG$185-$AH$185-$AI$185),2)</f>
        <v>0</v>
      </c>
      <c r="AK185">
        <f>$AO$184</f>
        <v>0</v>
      </c>
      <c r="AL185">
        <f>ROUND(IF($AK$185&lt;=0,0,$AK$185*$AK$3/12),2)</f>
        <v>0</v>
      </c>
      <c r="AM185">
        <f>ROUND(IF($AK$185&lt;=0,0,MIN($AK$4,$AK$185+$AL$185)),2)</f>
        <v>0</v>
      </c>
      <c r="AN185">
        <f>ROUND(IF($AK$185&lt;=0,0,MIN(MAX(0,$AK$185+$AL$185-$AM$185),MAX(0,$F$185-$J$185-$O$185-$T$185-$Y$185-$AD$185-$AI$185))),2)</f>
        <v>0</v>
      </c>
      <c r="AO185">
        <f>ROUND(MAX(0,$AK$185+$AL$185-$AM$185-$AN$185),2)</f>
        <v>0</v>
      </c>
      <c r="AP185">
        <f>$AT$184</f>
        <v>0</v>
      </c>
      <c r="AQ185">
        <f>ROUND(IF($AP$185&lt;=0,0,$AP$185*$AP$3/12),2)</f>
        <v>0</v>
      </c>
      <c r="AR185">
        <f>ROUND(IF($AP$185&lt;=0,0,MIN($AP$4,$AP$185+$AQ$185)),2)</f>
        <v>0</v>
      </c>
      <c r="AS185">
        <f>ROUND(IF($AP$185&lt;=0,0,MIN(MAX(0,$AP$185+$AQ$185-$AR$185),MAX(0,$F$185-$J$185-$O$185-$T$185-$Y$185-$AD$185-$AI$185-$AN$185))),2)</f>
        <v>0</v>
      </c>
      <c r="AT185">
        <f>ROUND(MAX(0,$AP$185+$AQ$185-$AR$185-$AS$185),2)</f>
        <v>0</v>
      </c>
      <c r="AU185">
        <f>$AY$184</f>
        <v>0</v>
      </c>
      <c r="AV185">
        <f>ROUND(IF($AU$185&lt;=0,0,$AU$185*$AU$3/12),2)</f>
        <v>0</v>
      </c>
      <c r="AW185">
        <f>ROUND(IF($AU$185&lt;=0,0,MIN($AU$4,$AU$185+$AV$185)),2)</f>
        <v>0</v>
      </c>
      <c r="AX185">
        <f>ROUND(IF($AU$185&lt;=0,0,MIN(MAX(0,$AU$185+$AV$185-$AW$185),MAX(0,$F$185-$J$185-$O$185-$T$185-$Y$185-$AD$185-$AI$185-$AN$185-$AS$185))),2)</f>
        <v>0</v>
      </c>
      <c r="AY185">
        <f>ROUND(MAX(0,$AU$185+$AV$185-$AW$185-$AX$185),2)</f>
        <v>0</v>
      </c>
      <c r="AZ185">
        <f>$BD$184</f>
        <v>0</v>
      </c>
      <c r="BA185">
        <f>ROUND(IF($AZ$185&lt;=0,0,$AZ$185*$AZ$3/12),2)</f>
        <v>0</v>
      </c>
      <c r="BB185">
        <f>ROUND(IF($AZ$185&lt;=0,0,MIN($AZ$4,$AZ$185+$BA$185)),2)</f>
        <v>0</v>
      </c>
      <c r="BC185">
        <f>ROUND(IF($AZ$185&lt;=0,0,MIN(MAX(0,$AZ$185+$BA$185-$BB$185),MAX(0,$F$185-$J$185-$O$185-$T$185-$Y$185-$AD$185-$AI$185-$AN$185-$AS$185-$AX$185))),2)</f>
        <v>0</v>
      </c>
      <c r="BD185">
        <f>ROUND(MAX(0,$AZ$185+$BA$185-$BB$185-$BC$185),2)</f>
        <v>0</v>
      </c>
    </row>
    <row r="186" spans="1:56">
      <c r="A186">
        <f>ROW()-7</f>
        <v>179</v>
      </c>
      <c r="B186">
        <f>EDATE(StartDate,A186-1)</f>
        <v>0</v>
      </c>
      <c r="C186">
        <f>ROUND(SUM($G$186,$L$186,$Q$186,$V$186,$AA$186,$AF$186,$AK$186,$AP$186,$AU$186,$AZ$186)-SUM($K$186,$P$186,$U$186,$Z$186,$AE$186,$AJ$186,$AO$186,$AT$186,$AY$186,$BD$186),2)</f>
        <v>0</v>
      </c>
      <c r="D186">
        <f>ROUND(SUM($H$186,$M$186,$R$186,$W$186,$AB$186,$AG$186,$AL$186,$AQ$186,$AV$186,$BA$186),2)</f>
        <v>0</v>
      </c>
      <c r="E186">
        <f>ROUND(SUM($K$186,$P$186,$U$186,$Z$186,$AE$186,$AJ$186,$AO$186,$AT$186,$AY$186,$BD$186),2)</f>
        <v>0</v>
      </c>
      <c r="F186">
        <f>ROUND(MAX(MonthlyBudget-SUM($I$186,$N$186,$S$186,$X$186,$AC$186,$AH$186,$AM$186,$AR$186,$AW$186,$BB$186),0),2)</f>
        <v>0</v>
      </c>
      <c r="G186">
        <f>$K$185</f>
        <v>0</v>
      </c>
      <c r="H186">
        <f>ROUND(IF($G$186&lt;=0,0,$G$186*$G$3/12),2)</f>
        <v>0</v>
      </c>
      <c r="I186">
        <f>ROUND(IF($G$186&lt;=0,0,MIN($G$4,$G$186+$H$186)),2)</f>
        <v>0</v>
      </c>
      <c r="J186">
        <f>ROUND(IF($G$186&lt;=0,0,MIN(MAX(0,$G$186+$H$186-$I$186),$F$186)),2)</f>
        <v>0</v>
      </c>
      <c r="K186">
        <f>ROUND(MAX(0,$G$186+$H$186-$I$186-$J$186),2)</f>
        <v>0</v>
      </c>
      <c r="L186">
        <f>$P$185</f>
        <v>0</v>
      </c>
      <c r="M186">
        <f>ROUND(IF($L$186&lt;=0,0,$L$186*$L$3/12),2)</f>
        <v>0</v>
      </c>
      <c r="N186">
        <f>ROUND(IF($L$186&lt;=0,0,MIN($L$4,$L$186+$M$186)),2)</f>
        <v>0</v>
      </c>
      <c r="O186">
        <f>ROUND(IF($L$186&lt;=0,0,MIN(MAX(0,$L$186+$M$186-$N$186),MAX(0,$F$186-$J$186))),2)</f>
        <v>0</v>
      </c>
      <c r="P186">
        <f>ROUND(MAX(0,$L$186+$M$186-$N$186-$O$186),2)</f>
        <v>0</v>
      </c>
      <c r="Q186">
        <f>$U$185</f>
        <v>0</v>
      </c>
      <c r="R186">
        <f>ROUND(IF($Q$186&lt;=0,0,$Q$186*$Q$3/12),2)</f>
        <v>0</v>
      </c>
      <c r="S186">
        <f>ROUND(IF($Q$186&lt;=0,0,MIN($Q$4,$Q$186+$R$186)),2)</f>
        <v>0</v>
      </c>
      <c r="T186">
        <f>ROUND(IF($Q$186&lt;=0,0,MIN(MAX(0,$Q$186+$R$186-$S$186),MAX(0,$F$186-$J$186-$O$186))),2)</f>
        <v>0</v>
      </c>
      <c r="U186">
        <f>ROUND(MAX(0,$Q$186+$R$186-$S$186-$T$186),2)</f>
        <v>0</v>
      </c>
      <c r="V186">
        <f>$Z$185</f>
        <v>0</v>
      </c>
      <c r="W186">
        <f>ROUND(IF($V$186&lt;=0,0,$V$186*$V$3/12),2)</f>
        <v>0</v>
      </c>
      <c r="X186">
        <f>ROUND(IF($V$186&lt;=0,0,MIN($V$4,$V$186+$W$186)),2)</f>
        <v>0</v>
      </c>
      <c r="Y186">
        <f>ROUND(IF($V$186&lt;=0,0,MIN(MAX(0,$V$186+$W$186-$X$186),MAX(0,$F$186-$J$186-$O$186-$T$186))),2)</f>
        <v>0</v>
      </c>
      <c r="Z186">
        <f>ROUND(MAX(0,$V$186+$W$186-$X$186-$Y$186),2)</f>
        <v>0</v>
      </c>
      <c r="AA186">
        <f>$AE$185</f>
        <v>0</v>
      </c>
      <c r="AB186">
        <f>ROUND(IF($AA$186&lt;=0,0,$AA$186*$AA$3/12),2)</f>
        <v>0</v>
      </c>
      <c r="AC186">
        <f>ROUND(IF($AA$186&lt;=0,0,MIN($AA$4,$AA$186+$AB$186)),2)</f>
        <v>0</v>
      </c>
      <c r="AD186">
        <f>ROUND(IF($AA$186&lt;=0,0,MIN(MAX(0,$AA$186+$AB$186-$AC$186),MAX(0,$F$186-$J$186-$O$186-$T$186-$Y$186))),2)</f>
        <v>0</v>
      </c>
      <c r="AE186">
        <f>ROUND(MAX(0,$AA$186+$AB$186-$AC$186-$AD$186),2)</f>
        <v>0</v>
      </c>
      <c r="AF186">
        <f>$AJ$185</f>
        <v>0</v>
      </c>
      <c r="AG186">
        <f>ROUND(IF($AF$186&lt;=0,0,$AF$186*$AF$3/12),2)</f>
        <v>0</v>
      </c>
      <c r="AH186">
        <f>ROUND(IF($AF$186&lt;=0,0,MIN($AF$4,$AF$186+$AG$186)),2)</f>
        <v>0</v>
      </c>
      <c r="AI186">
        <f>ROUND(IF($AF$186&lt;=0,0,MIN(MAX(0,$AF$186+$AG$186-$AH$186),MAX(0,$F$186-$J$186-$O$186-$T$186-$Y$186-$AD$186))),2)</f>
        <v>0</v>
      </c>
      <c r="AJ186">
        <f>ROUND(MAX(0,$AF$186+$AG$186-$AH$186-$AI$186),2)</f>
        <v>0</v>
      </c>
      <c r="AK186">
        <f>$AO$185</f>
        <v>0</v>
      </c>
      <c r="AL186">
        <f>ROUND(IF($AK$186&lt;=0,0,$AK$186*$AK$3/12),2)</f>
        <v>0</v>
      </c>
      <c r="AM186">
        <f>ROUND(IF($AK$186&lt;=0,0,MIN($AK$4,$AK$186+$AL$186)),2)</f>
        <v>0</v>
      </c>
      <c r="AN186">
        <f>ROUND(IF($AK$186&lt;=0,0,MIN(MAX(0,$AK$186+$AL$186-$AM$186),MAX(0,$F$186-$J$186-$O$186-$T$186-$Y$186-$AD$186-$AI$186))),2)</f>
        <v>0</v>
      </c>
      <c r="AO186">
        <f>ROUND(MAX(0,$AK$186+$AL$186-$AM$186-$AN$186),2)</f>
        <v>0</v>
      </c>
      <c r="AP186">
        <f>$AT$185</f>
        <v>0</v>
      </c>
      <c r="AQ186">
        <f>ROUND(IF($AP$186&lt;=0,0,$AP$186*$AP$3/12),2)</f>
        <v>0</v>
      </c>
      <c r="AR186">
        <f>ROUND(IF($AP$186&lt;=0,0,MIN($AP$4,$AP$186+$AQ$186)),2)</f>
        <v>0</v>
      </c>
      <c r="AS186">
        <f>ROUND(IF($AP$186&lt;=0,0,MIN(MAX(0,$AP$186+$AQ$186-$AR$186),MAX(0,$F$186-$J$186-$O$186-$T$186-$Y$186-$AD$186-$AI$186-$AN$186))),2)</f>
        <v>0</v>
      </c>
      <c r="AT186">
        <f>ROUND(MAX(0,$AP$186+$AQ$186-$AR$186-$AS$186),2)</f>
        <v>0</v>
      </c>
      <c r="AU186">
        <f>$AY$185</f>
        <v>0</v>
      </c>
      <c r="AV186">
        <f>ROUND(IF($AU$186&lt;=0,0,$AU$186*$AU$3/12),2)</f>
        <v>0</v>
      </c>
      <c r="AW186">
        <f>ROUND(IF($AU$186&lt;=0,0,MIN($AU$4,$AU$186+$AV$186)),2)</f>
        <v>0</v>
      </c>
      <c r="AX186">
        <f>ROUND(IF($AU$186&lt;=0,0,MIN(MAX(0,$AU$186+$AV$186-$AW$186),MAX(0,$F$186-$J$186-$O$186-$T$186-$Y$186-$AD$186-$AI$186-$AN$186-$AS$186))),2)</f>
        <v>0</v>
      </c>
      <c r="AY186">
        <f>ROUND(MAX(0,$AU$186+$AV$186-$AW$186-$AX$186),2)</f>
        <v>0</v>
      </c>
      <c r="AZ186">
        <f>$BD$185</f>
        <v>0</v>
      </c>
      <c r="BA186">
        <f>ROUND(IF($AZ$186&lt;=0,0,$AZ$186*$AZ$3/12),2)</f>
        <v>0</v>
      </c>
      <c r="BB186">
        <f>ROUND(IF($AZ$186&lt;=0,0,MIN($AZ$4,$AZ$186+$BA$186)),2)</f>
        <v>0</v>
      </c>
      <c r="BC186">
        <f>ROUND(IF($AZ$186&lt;=0,0,MIN(MAX(0,$AZ$186+$BA$186-$BB$186),MAX(0,$F$186-$J$186-$O$186-$T$186-$Y$186-$AD$186-$AI$186-$AN$186-$AS$186-$AX$186))),2)</f>
        <v>0</v>
      </c>
      <c r="BD186">
        <f>ROUND(MAX(0,$AZ$186+$BA$186-$BB$186-$BC$186),2)</f>
        <v>0</v>
      </c>
    </row>
    <row r="187" spans="1:56">
      <c r="A187">
        <f>ROW()-7</f>
        <v>180</v>
      </c>
      <c r="B187">
        <f>EDATE(StartDate,A187-1)</f>
        <v>0</v>
      </c>
      <c r="C187">
        <f>ROUND(SUM($G$187,$L$187,$Q$187,$V$187,$AA$187,$AF$187,$AK$187,$AP$187,$AU$187,$AZ$187)-SUM($K$187,$P$187,$U$187,$Z$187,$AE$187,$AJ$187,$AO$187,$AT$187,$AY$187,$BD$187),2)</f>
        <v>0</v>
      </c>
      <c r="D187">
        <f>ROUND(SUM($H$187,$M$187,$R$187,$W$187,$AB$187,$AG$187,$AL$187,$AQ$187,$AV$187,$BA$187),2)</f>
        <v>0</v>
      </c>
      <c r="E187">
        <f>ROUND(SUM($K$187,$P$187,$U$187,$Z$187,$AE$187,$AJ$187,$AO$187,$AT$187,$AY$187,$BD$187),2)</f>
        <v>0</v>
      </c>
      <c r="F187">
        <f>ROUND(MAX(MonthlyBudget-SUM($I$187,$N$187,$S$187,$X$187,$AC$187,$AH$187,$AM$187,$AR$187,$AW$187,$BB$187),0),2)</f>
        <v>0</v>
      </c>
      <c r="G187">
        <f>$K$186</f>
        <v>0</v>
      </c>
      <c r="H187">
        <f>ROUND(IF($G$187&lt;=0,0,$G$187*$G$3/12),2)</f>
        <v>0</v>
      </c>
      <c r="I187">
        <f>ROUND(IF($G$187&lt;=0,0,MIN($G$4,$G$187+$H$187)),2)</f>
        <v>0</v>
      </c>
      <c r="J187">
        <f>ROUND(IF($G$187&lt;=0,0,MIN(MAX(0,$G$187+$H$187-$I$187),$F$187)),2)</f>
        <v>0</v>
      </c>
      <c r="K187">
        <f>ROUND(MAX(0,$G$187+$H$187-$I$187-$J$187),2)</f>
        <v>0</v>
      </c>
      <c r="L187">
        <f>$P$186</f>
        <v>0</v>
      </c>
      <c r="M187">
        <f>ROUND(IF($L$187&lt;=0,0,$L$187*$L$3/12),2)</f>
        <v>0</v>
      </c>
      <c r="N187">
        <f>ROUND(IF($L$187&lt;=0,0,MIN($L$4,$L$187+$M$187)),2)</f>
        <v>0</v>
      </c>
      <c r="O187">
        <f>ROUND(IF($L$187&lt;=0,0,MIN(MAX(0,$L$187+$M$187-$N$187),MAX(0,$F$187-$J$187))),2)</f>
        <v>0</v>
      </c>
      <c r="P187">
        <f>ROUND(MAX(0,$L$187+$M$187-$N$187-$O$187),2)</f>
        <v>0</v>
      </c>
      <c r="Q187">
        <f>$U$186</f>
        <v>0</v>
      </c>
      <c r="R187">
        <f>ROUND(IF($Q$187&lt;=0,0,$Q$187*$Q$3/12),2)</f>
        <v>0</v>
      </c>
      <c r="S187">
        <f>ROUND(IF($Q$187&lt;=0,0,MIN($Q$4,$Q$187+$R$187)),2)</f>
        <v>0</v>
      </c>
      <c r="T187">
        <f>ROUND(IF($Q$187&lt;=0,0,MIN(MAX(0,$Q$187+$R$187-$S$187),MAX(0,$F$187-$J$187-$O$187))),2)</f>
        <v>0</v>
      </c>
      <c r="U187">
        <f>ROUND(MAX(0,$Q$187+$R$187-$S$187-$T$187),2)</f>
        <v>0</v>
      </c>
      <c r="V187">
        <f>$Z$186</f>
        <v>0</v>
      </c>
      <c r="W187">
        <f>ROUND(IF($V$187&lt;=0,0,$V$187*$V$3/12),2)</f>
        <v>0</v>
      </c>
      <c r="X187">
        <f>ROUND(IF($V$187&lt;=0,0,MIN($V$4,$V$187+$W$187)),2)</f>
        <v>0</v>
      </c>
      <c r="Y187">
        <f>ROUND(IF($V$187&lt;=0,0,MIN(MAX(0,$V$187+$W$187-$X$187),MAX(0,$F$187-$J$187-$O$187-$T$187))),2)</f>
        <v>0</v>
      </c>
      <c r="Z187">
        <f>ROUND(MAX(0,$V$187+$W$187-$X$187-$Y$187),2)</f>
        <v>0</v>
      </c>
      <c r="AA187">
        <f>$AE$186</f>
        <v>0</v>
      </c>
      <c r="AB187">
        <f>ROUND(IF($AA$187&lt;=0,0,$AA$187*$AA$3/12),2)</f>
        <v>0</v>
      </c>
      <c r="AC187">
        <f>ROUND(IF($AA$187&lt;=0,0,MIN($AA$4,$AA$187+$AB$187)),2)</f>
        <v>0</v>
      </c>
      <c r="AD187">
        <f>ROUND(IF($AA$187&lt;=0,0,MIN(MAX(0,$AA$187+$AB$187-$AC$187),MAX(0,$F$187-$J$187-$O$187-$T$187-$Y$187))),2)</f>
        <v>0</v>
      </c>
      <c r="AE187">
        <f>ROUND(MAX(0,$AA$187+$AB$187-$AC$187-$AD$187),2)</f>
        <v>0</v>
      </c>
      <c r="AF187">
        <f>$AJ$186</f>
        <v>0</v>
      </c>
      <c r="AG187">
        <f>ROUND(IF($AF$187&lt;=0,0,$AF$187*$AF$3/12),2)</f>
        <v>0</v>
      </c>
      <c r="AH187">
        <f>ROUND(IF($AF$187&lt;=0,0,MIN($AF$4,$AF$187+$AG$187)),2)</f>
        <v>0</v>
      </c>
      <c r="AI187">
        <f>ROUND(IF($AF$187&lt;=0,0,MIN(MAX(0,$AF$187+$AG$187-$AH$187),MAX(0,$F$187-$J$187-$O$187-$T$187-$Y$187-$AD$187))),2)</f>
        <v>0</v>
      </c>
      <c r="AJ187">
        <f>ROUND(MAX(0,$AF$187+$AG$187-$AH$187-$AI$187),2)</f>
        <v>0</v>
      </c>
      <c r="AK187">
        <f>$AO$186</f>
        <v>0</v>
      </c>
      <c r="AL187">
        <f>ROUND(IF($AK$187&lt;=0,0,$AK$187*$AK$3/12),2)</f>
        <v>0</v>
      </c>
      <c r="AM187">
        <f>ROUND(IF($AK$187&lt;=0,0,MIN($AK$4,$AK$187+$AL$187)),2)</f>
        <v>0</v>
      </c>
      <c r="AN187">
        <f>ROUND(IF($AK$187&lt;=0,0,MIN(MAX(0,$AK$187+$AL$187-$AM$187),MAX(0,$F$187-$J$187-$O$187-$T$187-$Y$187-$AD$187-$AI$187))),2)</f>
        <v>0</v>
      </c>
      <c r="AO187">
        <f>ROUND(MAX(0,$AK$187+$AL$187-$AM$187-$AN$187),2)</f>
        <v>0</v>
      </c>
      <c r="AP187">
        <f>$AT$186</f>
        <v>0</v>
      </c>
      <c r="AQ187">
        <f>ROUND(IF($AP$187&lt;=0,0,$AP$187*$AP$3/12),2)</f>
        <v>0</v>
      </c>
      <c r="AR187">
        <f>ROUND(IF($AP$187&lt;=0,0,MIN($AP$4,$AP$187+$AQ$187)),2)</f>
        <v>0</v>
      </c>
      <c r="AS187">
        <f>ROUND(IF($AP$187&lt;=0,0,MIN(MAX(0,$AP$187+$AQ$187-$AR$187),MAX(0,$F$187-$J$187-$O$187-$T$187-$Y$187-$AD$187-$AI$187-$AN$187))),2)</f>
        <v>0</v>
      </c>
      <c r="AT187">
        <f>ROUND(MAX(0,$AP$187+$AQ$187-$AR$187-$AS$187),2)</f>
        <v>0</v>
      </c>
      <c r="AU187">
        <f>$AY$186</f>
        <v>0</v>
      </c>
      <c r="AV187">
        <f>ROUND(IF($AU$187&lt;=0,0,$AU$187*$AU$3/12),2)</f>
        <v>0</v>
      </c>
      <c r="AW187">
        <f>ROUND(IF($AU$187&lt;=0,0,MIN($AU$4,$AU$187+$AV$187)),2)</f>
        <v>0</v>
      </c>
      <c r="AX187">
        <f>ROUND(IF($AU$187&lt;=0,0,MIN(MAX(0,$AU$187+$AV$187-$AW$187),MAX(0,$F$187-$J$187-$O$187-$T$187-$Y$187-$AD$187-$AI$187-$AN$187-$AS$187))),2)</f>
        <v>0</v>
      </c>
      <c r="AY187">
        <f>ROUND(MAX(0,$AU$187+$AV$187-$AW$187-$AX$187),2)</f>
        <v>0</v>
      </c>
      <c r="AZ187">
        <f>$BD$186</f>
        <v>0</v>
      </c>
      <c r="BA187">
        <f>ROUND(IF($AZ$187&lt;=0,0,$AZ$187*$AZ$3/12),2)</f>
        <v>0</v>
      </c>
      <c r="BB187">
        <f>ROUND(IF($AZ$187&lt;=0,0,MIN($AZ$4,$AZ$187+$BA$187)),2)</f>
        <v>0</v>
      </c>
      <c r="BC187">
        <f>ROUND(IF($AZ$187&lt;=0,0,MIN(MAX(0,$AZ$187+$BA$187-$BB$187),MAX(0,$F$187-$J$187-$O$187-$T$187-$Y$187-$AD$187-$AI$187-$AN$187-$AS$187-$AX$187))),2)</f>
        <v>0</v>
      </c>
      <c r="BD187">
        <f>ROUND(MAX(0,$AZ$187+$BA$187-$BB$187-$BC$187),2)</f>
        <v>0</v>
      </c>
    </row>
    <row r="188" spans="1:56">
      <c r="A188">
        <f>ROW()-7</f>
        <v>181</v>
      </c>
      <c r="B188">
        <f>EDATE(StartDate,A188-1)</f>
        <v>0</v>
      </c>
      <c r="C188">
        <f>ROUND(SUM($G$188,$L$188,$Q$188,$V$188,$AA$188,$AF$188,$AK$188,$AP$188,$AU$188,$AZ$188)-SUM($K$188,$P$188,$U$188,$Z$188,$AE$188,$AJ$188,$AO$188,$AT$188,$AY$188,$BD$188),2)</f>
        <v>0</v>
      </c>
      <c r="D188">
        <f>ROUND(SUM($H$188,$M$188,$R$188,$W$188,$AB$188,$AG$188,$AL$188,$AQ$188,$AV$188,$BA$188),2)</f>
        <v>0</v>
      </c>
      <c r="E188">
        <f>ROUND(SUM($K$188,$P$188,$U$188,$Z$188,$AE$188,$AJ$188,$AO$188,$AT$188,$AY$188,$BD$188),2)</f>
        <v>0</v>
      </c>
      <c r="F188">
        <f>ROUND(MAX(MonthlyBudget-SUM($I$188,$N$188,$S$188,$X$188,$AC$188,$AH$188,$AM$188,$AR$188,$AW$188,$BB$188),0),2)</f>
        <v>0</v>
      </c>
      <c r="G188">
        <f>$K$187</f>
        <v>0</v>
      </c>
      <c r="H188">
        <f>ROUND(IF($G$188&lt;=0,0,$G$188*$G$3/12),2)</f>
        <v>0</v>
      </c>
      <c r="I188">
        <f>ROUND(IF($G$188&lt;=0,0,MIN($G$4,$G$188+$H$188)),2)</f>
        <v>0</v>
      </c>
      <c r="J188">
        <f>ROUND(IF($G$188&lt;=0,0,MIN(MAX(0,$G$188+$H$188-$I$188),$F$188)),2)</f>
        <v>0</v>
      </c>
      <c r="K188">
        <f>ROUND(MAX(0,$G$188+$H$188-$I$188-$J$188),2)</f>
        <v>0</v>
      </c>
      <c r="L188">
        <f>$P$187</f>
        <v>0</v>
      </c>
      <c r="M188">
        <f>ROUND(IF($L$188&lt;=0,0,$L$188*$L$3/12),2)</f>
        <v>0</v>
      </c>
      <c r="N188">
        <f>ROUND(IF($L$188&lt;=0,0,MIN($L$4,$L$188+$M$188)),2)</f>
        <v>0</v>
      </c>
      <c r="O188">
        <f>ROUND(IF($L$188&lt;=0,0,MIN(MAX(0,$L$188+$M$188-$N$188),MAX(0,$F$188-$J$188))),2)</f>
        <v>0</v>
      </c>
      <c r="P188">
        <f>ROUND(MAX(0,$L$188+$M$188-$N$188-$O$188),2)</f>
        <v>0</v>
      </c>
      <c r="Q188">
        <f>$U$187</f>
        <v>0</v>
      </c>
      <c r="R188">
        <f>ROUND(IF($Q$188&lt;=0,0,$Q$188*$Q$3/12),2)</f>
        <v>0</v>
      </c>
      <c r="S188">
        <f>ROUND(IF($Q$188&lt;=0,0,MIN($Q$4,$Q$188+$R$188)),2)</f>
        <v>0</v>
      </c>
      <c r="T188">
        <f>ROUND(IF($Q$188&lt;=0,0,MIN(MAX(0,$Q$188+$R$188-$S$188),MAX(0,$F$188-$J$188-$O$188))),2)</f>
        <v>0</v>
      </c>
      <c r="U188">
        <f>ROUND(MAX(0,$Q$188+$R$188-$S$188-$T$188),2)</f>
        <v>0</v>
      </c>
      <c r="V188">
        <f>$Z$187</f>
        <v>0</v>
      </c>
      <c r="W188">
        <f>ROUND(IF($V$188&lt;=0,0,$V$188*$V$3/12),2)</f>
        <v>0</v>
      </c>
      <c r="X188">
        <f>ROUND(IF($V$188&lt;=0,0,MIN($V$4,$V$188+$W$188)),2)</f>
        <v>0</v>
      </c>
      <c r="Y188">
        <f>ROUND(IF($V$188&lt;=0,0,MIN(MAX(0,$V$188+$W$188-$X$188),MAX(0,$F$188-$J$188-$O$188-$T$188))),2)</f>
        <v>0</v>
      </c>
      <c r="Z188">
        <f>ROUND(MAX(0,$V$188+$W$188-$X$188-$Y$188),2)</f>
        <v>0</v>
      </c>
      <c r="AA188">
        <f>$AE$187</f>
        <v>0</v>
      </c>
      <c r="AB188">
        <f>ROUND(IF($AA$188&lt;=0,0,$AA$188*$AA$3/12),2)</f>
        <v>0</v>
      </c>
      <c r="AC188">
        <f>ROUND(IF($AA$188&lt;=0,0,MIN($AA$4,$AA$188+$AB$188)),2)</f>
        <v>0</v>
      </c>
      <c r="AD188">
        <f>ROUND(IF($AA$188&lt;=0,0,MIN(MAX(0,$AA$188+$AB$188-$AC$188),MAX(0,$F$188-$J$188-$O$188-$T$188-$Y$188))),2)</f>
        <v>0</v>
      </c>
      <c r="AE188">
        <f>ROUND(MAX(0,$AA$188+$AB$188-$AC$188-$AD$188),2)</f>
        <v>0</v>
      </c>
      <c r="AF188">
        <f>$AJ$187</f>
        <v>0</v>
      </c>
      <c r="AG188">
        <f>ROUND(IF($AF$188&lt;=0,0,$AF$188*$AF$3/12),2)</f>
        <v>0</v>
      </c>
      <c r="AH188">
        <f>ROUND(IF($AF$188&lt;=0,0,MIN($AF$4,$AF$188+$AG$188)),2)</f>
        <v>0</v>
      </c>
      <c r="AI188">
        <f>ROUND(IF($AF$188&lt;=0,0,MIN(MAX(0,$AF$188+$AG$188-$AH$188),MAX(0,$F$188-$J$188-$O$188-$T$188-$Y$188-$AD$188))),2)</f>
        <v>0</v>
      </c>
      <c r="AJ188">
        <f>ROUND(MAX(0,$AF$188+$AG$188-$AH$188-$AI$188),2)</f>
        <v>0</v>
      </c>
      <c r="AK188">
        <f>$AO$187</f>
        <v>0</v>
      </c>
      <c r="AL188">
        <f>ROUND(IF($AK$188&lt;=0,0,$AK$188*$AK$3/12),2)</f>
        <v>0</v>
      </c>
      <c r="AM188">
        <f>ROUND(IF($AK$188&lt;=0,0,MIN($AK$4,$AK$188+$AL$188)),2)</f>
        <v>0</v>
      </c>
      <c r="AN188">
        <f>ROUND(IF($AK$188&lt;=0,0,MIN(MAX(0,$AK$188+$AL$188-$AM$188),MAX(0,$F$188-$J$188-$O$188-$T$188-$Y$188-$AD$188-$AI$188))),2)</f>
        <v>0</v>
      </c>
      <c r="AO188">
        <f>ROUND(MAX(0,$AK$188+$AL$188-$AM$188-$AN$188),2)</f>
        <v>0</v>
      </c>
      <c r="AP188">
        <f>$AT$187</f>
        <v>0</v>
      </c>
      <c r="AQ188">
        <f>ROUND(IF($AP$188&lt;=0,0,$AP$188*$AP$3/12),2)</f>
        <v>0</v>
      </c>
      <c r="AR188">
        <f>ROUND(IF($AP$188&lt;=0,0,MIN($AP$4,$AP$188+$AQ$188)),2)</f>
        <v>0</v>
      </c>
      <c r="AS188">
        <f>ROUND(IF($AP$188&lt;=0,0,MIN(MAX(0,$AP$188+$AQ$188-$AR$188),MAX(0,$F$188-$J$188-$O$188-$T$188-$Y$188-$AD$188-$AI$188-$AN$188))),2)</f>
        <v>0</v>
      </c>
      <c r="AT188">
        <f>ROUND(MAX(0,$AP$188+$AQ$188-$AR$188-$AS$188),2)</f>
        <v>0</v>
      </c>
      <c r="AU188">
        <f>$AY$187</f>
        <v>0</v>
      </c>
      <c r="AV188">
        <f>ROUND(IF($AU$188&lt;=0,0,$AU$188*$AU$3/12),2)</f>
        <v>0</v>
      </c>
      <c r="AW188">
        <f>ROUND(IF($AU$188&lt;=0,0,MIN($AU$4,$AU$188+$AV$188)),2)</f>
        <v>0</v>
      </c>
      <c r="AX188">
        <f>ROUND(IF($AU$188&lt;=0,0,MIN(MAX(0,$AU$188+$AV$188-$AW$188),MAX(0,$F$188-$J$188-$O$188-$T$188-$Y$188-$AD$188-$AI$188-$AN$188-$AS$188))),2)</f>
        <v>0</v>
      </c>
      <c r="AY188">
        <f>ROUND(MAX(0,$AU$188+$AV$188-$AW$188-$AX$188),2)</f>
        <v>0</v>
      </c>
      <c r="AZ188">
        <f>$BD$187</f>
        <v>0</v>
      </c>
      <c r="BA188">
        <f>ROUND(IF($AZ$188&lt;=0,0,$AZ$188*$AZ$3/12),2)</f>
        <v>0</v>
      </c>
      <c r="BB188">
        <f>ROUND(IF($AZ$188&lt;=0,0,MIN($AZ$4,$AZ$188+$BA$188)),2)</f>
        <v>0</v>
      </c>
      <c r="BC188">
        <f>ROUND(IF($AZ$188&lt;=0,0,MIN(MAX(0,$AZ$188+$BA$188-$BB$188),MAX(0,$F$188-$J$188-$O$188-$T$188-$Y$188-$AD$188-$AI$188-$AN$188-$AS$188-$AX$188))),2)</f>
        <v>0</v>
      </c>
      <c r="BD188">
        <f>ROUND(MAX(0,$AZ$188+$BA$188-$BB$188-$BC$188),2)</f>
        <v>0</v>
      </c>
    </row>
    <row r="189" spans="1:56">
      <c r="A189">
        <f>ROW()-7</f>
        <v>182</v>
      </c>
      <c r="B189">
        <f>EDATE(StartDate,A189-1)</f>
        <v>0</v>
      </c>
      <c r="C189">
        <f>ROUND(SUM($G$189,$L$189,$Q$189,$V$189,$AA$189,$AF$189,$AK$189,$AP$189,$AU$189,$AZ$189)-SUM($K$189,$P$189,$U$189,$Z$189,$AE$189,$AJ$189,$AO$189,$AT$189,$AY$189,$BD$189),2)</f>
        <v>0</v>
      </c>
      <c r="D189">
        <f>ROUND(SUM($H$189,$M$189,$R$189,$W$189,$AB$189,$AG$189,$AL$189,$AQ$189,$AV$189,$BA$189),2)</f>
        <v>0</v>
      </c>
      <c r="E189">
        <f>ROUND(SUM($K$189,$P$189,$U$189,$Z$189,$AE$189,$AJ$189,$AO$189,$AT$189,$AY$189,$BD$189),2)</f>
        <v>0</v>
      </c>
      <c r="F189">
        <f>ROUND(MAX(MonthlyBudget-SUM($I$189,$N$189,$S$189,$X$189,$AC$189,$AH$189,$AM$189,$AR$189,$AW$189,$BB$189),0),2)</f>
        <v>0</v>
      </c>
      <c r="G189">
        <f>$K$188</f>
        <v>0</v>
      </c>
      <c r="H189">
        <f>ROUND(IF($G$189&lt;=0,0,$G$189*$G$3/12),2)</f>
        <v>0</v>
      </c>
      <c r="I189">
        <f>ROUND(IF($G$189&lt;=0,0,MIN($G$4,$G$189+$H$189)),2)</f>
        <v>0</v>
      </c>
      <c r="J189">
        <f>ROUND(IF($G$189&lt;=0,0,MIN(MAX(0,$G$189+$H$189-$I$189),$F$189)),2)</f>
        <v>0</v>
      </c>
      <c r="K189">
        <f>ROUND(MAX(0,$G$189+$H$189-$I$189-$J$189),2)</f>
        <v>0</v>
      </c>
      <c r="L189">
        <f>$P$188</f>
        <v>0</v>
      </c>
      <c r="M189">
        <f>ROUND(IF($L$189&lt;=0,0,$L$189*$L$3/12),2)</f>
        <v>0</v>
      </c>
      <c r="N189">
        <f>ROUND(IF($L$189&lt;=0,0,MIN($L$4,$L$189+$M$189)),2)</f>
        <v>0</v>
      </c>
      <c r="O189">
        <f>ROUND(IF($L$189&lt;=0,0,MIN(MAX(0,$L$189+$M$189-$N$189),MAX(0,$F$189-$J$189))),2)</f>
        <v>0</v>
      </c>
      <c r="P189">
        <f>ROUND(MAX(0,$L$189+$M$189-$N$189-$O$189),2)</f>
        <v>0</v>
      </c>
      <c r="Q189">
        <f>$U$188</f>
        <v>0</v>
      </c>
      <c r="R189">
        <f>ROUND(IF($Q$189&lt;=0,0,$Q$189*$Q$3/12),2)</f>
        <v>0</v>
      </c>
      <c r="S189">
        <f>ROUND(IF($Q$189&lt;=0,0,MIN($Q$4,$Q$189+$R$189)),2)</f>
        <v>0</v>
      </c>
      <c r="T189">
        <f>ROUND(IF($Q$189&lt;=0,0,MIN(MAX(0,$Q$189+$R$189-$S$189),MAX(0,$F$189-$J$189-$O$189))),2)</f>
        <v>0</v>
      </c>
      <c r="U189">
        <f>ROUND(MAX(0,$Q$189+$R$189-$S$189-$T$189),2)</f>
        <v>0</v>
      </c>
      <c r="V189">
        <f>$Z$188</f>
        <v>0</v>
      </c>
      <c r="W189">
        <f>ROUND(IF($V$189&lt;=0,0,$V$189*$V$3/12),2)</f>
        <v>0</v>
      </c>
      <c r="X189">
        <f>ROUND(IF($V$189&lt;=0,0,MIN($V$4,$V$189+$W$189)),2)</f>
        <v>0</v>
      </c>
      <c r="Y189">
        <f>ROUND(IF($V$189&lt;=0,0,MIN(MAX(0,$V$189+$W$189-$X$189),MAX(0,$F$189-$J$189-$O$189-$T$189))),2)</f>
        <v>0</v>
      </c>
      <c r="Z189">
        <f>ROUND(MAX(0,$V$189+$W$189-$X$189-$Y$189),2)</f>
        <v>0</v>
      </c>
      <c r="AA189">
        <f>$AE$188</f>
        <v>0</v>
      </c>
      <c r="AB189">
        <f>ROUND(IF($AA$189&lt;=0,0,$AA$189*$AA$3/12),2)</f>
        <v>0</v>
      </c>
      <c r="AC189">
        <f>ROUND(IF($AA$189&lt;=0,0,MIN($AA$4,$AA$189+$AB$189)),2)</f>
        <v>0</v>
      </c>
      <c r="AD189">
        <f>ROUND(IF($AA$189&lt;=0,0,MIN(MAX(0,$AA$189+$AB$189-$AC$189),MAX(0,$F$189-$J$189-$O$189-$T$189-$Y$189))),2)</f>
        <v>0</v>
      </c>
      <c r="AE189">
        <f>ROUND(MAX(0,$AA$189+$AB$189-$AC$189-$AD$189),2)</f>
        <v>0</v>
      </c>
      <c r="AF189">
        <f>$AJ$188</f>
        <v>0</v>
      </c>
      <c r="AG189">
        <f>ROUND(IF($AF$189&lt;=0,0,$AF$189*$AF$3/12),2)</f>
        <v>0</v>
      </c>
      <c r="AH189">
        <f>ROUND(IF($AF$189&lt;=0,0,MIN($AF$4,$AF$189+$AG$189)),2)</f>
        <v>0</v>
      </c>
      <c r="AI189">
        <f>ROUND(IF($AF$189&lt;=0,0,MIN(MAX(0,$AF$189+$AG$189-$AH$189),MAX(0,$F$189-$J$189-$O$189-$T$189-$Y$189-$AD$189))),2)</f>
        <v>0</v>
      </c>
      <c r="AJ189">
        <f>ROUND(MAX(0,$AF$189+$AG$189-$AH$189-$AI$189),2)</f>
        <v>0</v>
      </c>
      <c r="AK189">
        <f>$AO$188</f>
        <v>0</v>
      </c>
      <c r="AL189">
        <f>ROUND(IF($AK$189&lt;=0,0,$AK$189*$AK$3/12),2)</f>
        <v>0</v>
      </c>
      <c r="AM189">
        <f>ROUND(IF($AK$189&lt;=0,0,MIN($AK$4,$AK$189+$AL$189)),2)</f>
        <v>0</v>
      </c>
      <c r="AN189">
        <f>ROUND(IF($AK$189&lt;=0,0,MIN(MAX(0,$AK$189+$AL$189-$AM$189),MAX(0,$F$189-$J$189-$O$189-$T$189-$Y$189-$AD$189-$AI$189))),2)</f>
        <v>0</v>
      </c>
      <c r="AO189">
        <f>ROUND(MAX(0,$AK$189+$AL$189-$AM$189-$AN$189),2)</f>
        <v>0</v>
      </c>
      <c r="AP189">
        <f>$AT$188</f>
        <v>0</v>
      </c>
      <c r="AQ189">
        <f>ROUND(IF($AP$189&lt;=0,0,$AP$189*$AP$3/12),2)</f>
        <v>0</v>
      </c>
      <c r="AR189">
        <f>ROUND(IF($AP$189&lt;=0,0,MIN($AP$4,$AP$189+$AQ$189)),2)</f>
        <v>0</v>
      </c>
      <c r="AS189">
        <f>ROUND(IF($AP$189&lt;=0,0,MIN(MAX(0,$AP$189+$AQ$189-$AR$189),MAX(0,$F$189-$J$189-$O$189-$T$189-$Y$189-$AD$189-$AI$189-$AN$189))),2)</f>
        <v>0</v>
      </c>
      <c r="AT189">
        <f>ROUND(MAX(0,$AP$189+$AQ$189-$AR$189-$AS$189),2)</f>
        <v>0</v>
      </c>
      <c r="AU189">
        <f>$AY$188</f>
        <v>0</v>
      </c>
      <c r="AV189">
        <f>ROUND(IF($AU$189&lt;=0,0,$AU$189*$AU$3/12),2)</f>
        <v>0</v>
      </c>
      <c r="AW189">
        <f>ROUND(IF($AU$189&lt;=0,0,MIN($AU$4,$AU$189+$AV$189)),2)</f>
        <v>0</v>
      </c>
      <c r="AX189">
        <f>ROUND(IF($AU$189&lt;=0,0,MIN(MAX(0,$AU$189+$AV$189-$AW$189),MAX(0,$F$189-$J$189-$O$189-$T$189-$Y$189-$AD$189-$AI$189-$AN$189-$AS$189))),2)</f>
        <v>0</v>
      </c>
      <c r="AY189">
        <f>ROUND(MAX(0,$AU$189+$AV$189-$AW$189-$AX$189),2)</f>
        <v>0</v>
      </c>
      <c r="AZ189">
        <f>$BD$188</f>
        <v>0</v>
      </c>
      <c r="BA189">
        <f>ROUND(IF($AZ$189&lt;=0,0,$AZ$189*$AZ$3/12),2)</f>
        <v>0</v>
      </c>
      <c r="BB189">
        <f>ROUND(IF($AZ$189&lt;=0,0,MIN($AZ$4,$AZ$189+$BA$189)),2)</f>
        <v>0</v>
      </c>
      <c r="BC189">
        <f>ROUND(IF($AZ$189&lt;=0,0,MIN(MAX(0,$AZ$189+$BA$189-$BB$189),MAX(0,$F$189-$J$189-$O$189-$T$189-$Y$189-$AD$189-$AI$189-$AN$189-$AS$189-$AX$189))),2)</f>
        <v>0</v>
      </c>
      <c r="BD189">
        <f>ROUND(MAX(0,$AZ$189+$BA$189-$BB$189-$BC$189),2)</f>
        <v>0</v>
      </c>
    </row>
    <row r="190" spans="1:56">
      <c r="A190">
        <f>ROW()-7</f>
        <v>183</v>
      </c>
      <c r="B190">
        <f>EDATE(StartDate,A190-1)</f>
        <v>0</v>
      </c>
      <c r="C190">
        <f>ROUND(SUM($G$190,$L$190,$Q$190,$V$190,$AA$190,$AF$190,$AK$190,$AP$190,$AU$190,$AZ$190)-SUM($K$190,$P$190,$U$190,$Z$190,$AE$190,$AJ$190,$AO$190,$AT$190,$AY$190,$BD$190),2)</f>
        <v>0</v>
      </c>
      <c r="D190">
        <f>ROUND(SUM($H$190,$M$190,$R$190,$W$190,$AB$190,$AG$190,$AL$190,$AQ$190,$AV$190,$BA$190),2)</f>
        <v>0</v>
      </c>
      <c r="E190">
        <f>ROUND(SUM($K$190,$P$190,$U$190,$Z$190,$AE$190,$AJ$190,$AO$190,$AT$190,$AY$190,$BD$190),2)</f>
        <v>0</v>
      </c>
      <c r="F190">
        <f>ROUND(MAX(MonthlyBudget-SUM($I$190,$N$190,$S$190,$X$190,$AC$190,$AH$190,$AM$190,$AR$190,$AW$190,$BB$190),0),2)</f>
        <v>0</v>
      </c>
      <c r="G190">
        <f>$K$189</f>
        <v>0</v>
      </c>
      <c r="H190">
        <f>ROUND(IF($G$190&lt;=0,0,$G$190*$G$3/12),2)</f>
        <v>0</v>
      </c>
      <c r="I190">
        <f>ROUND(IF($G$190&lt;=0,0,MIN($G$4,$G$190+$H$190)),2)</f>
        <v>0</v>
      </c>
      <c r="J190">
        <f>ROUND(IF($G$190&lt;=0,0,MIN(MAX(0,$G$190+$H$190-$I$190),$F$190)),2)</f>
        <v>0</v>
      </c>
      <c r="K190">
        <f>ROUND(MAX(0,$G$190+$H$190-$I$190-$J$190),2)</f>
        <v>0</v>
      </c>
      <c r="L190">
        <f>$P$189</f>
        <v>0</v>
      </c>
      <c r="M190">
        <f>ROUND(IF($L$190&lt;=0,0,$L$190*$L$3/12),2)</f>
        <v>0</v>
      </c>
      <c r="N190">
        <f>ROUND(IF($L$190&lt;=0,0,MIN($L$4,$L$190+$M$190)),2)</f>
        <v>0</v>
      </c>
      <c r="O190">
        <f>ROUND(IF($L$190&lt;=0,0,MIN(MAX(0,$L$190+$M$190-$N$190),MAX(0,$F$190-$J$190))),2)</f>
        <v>0</v>
      </c>
      <c r="P190">
        <f>ROUND(MAX(0,$L$190+$M$190-$N$190-$O$190),2)</f>
        <v>0</v>
      </c>
      <c r="Q190">
        <f>$U$189</f>
        <v>0</v>
      </c>
      <c r="R190">
        <f>ROUND(IF($Q$190&lt;=0,0,$Q$190*$Q$3/12),2)</f>
        <v>0</v>
      </c>
      <c r="S190">
        <f>ROUND(IF($Q$190&lt;=0,0,MIN($Q$4,$Q$190+$R$190)),2)</f>
        <v>0</v>
      </c>
      <c r="T190">
        <f>ROUND(IF($Q$190&lt;=0,0,MIN(MAX(0,$Q$190+$R$190-$S$190),MAX(0,$F$190-$J$190-$O$190))),2)</f>
        <v>0</v>
      </c>
      <c r="U190">
        <f>ROUND(MAX(0,$Q$190+$R$190-$S$190-$T$190),2)</f>
        <v>0</v>
      </c>
      <c r="V190">
        <f>$Z$189</f>
        <v>0</v>
      </c>
      <c r="W190">
        <f>ROUND(IF($V$190&lt;=0,0,$V$190*$V$3/12),2)</f>
        <v>0</v>
      </c>
      <c r="X190">
        <f>ROUND(IF($V$190&lt;=0,0,MIN($V$4,$V$190+$W$190)),2)</f>
        <v>0</v>
      </c>
      <c r="Y190">
        <f>ROUND(IF($V$190&lt;=0,0,MIN(MAX(0,$V$190+$W$190-$X$190),MAX(0,$F$190-$J$190-$O$190-$T$190))),2)</f>
        <v>0</v>
      </c>
      <c r="Z190">
        <f>ROUND(MAX(0,$V$190+$W$190-$X$190-$Y$190),2)</f>
        <v>0</v>
      </c>
      <c r="AA190">
        <f>$AE$189</f>
        <v>0</v>
      </c>
      <c r="AB190">
        <f>ROUND(IF($AA$190&lt;=0,0,$AA$190*$AA$3/12),2)</f>
        <v>0</v>
      </c>
      <c r="AC190">
        <f>ROUND(IF($AA$190&lt;=0,0,MIN($AA$4,$AA$190+$AB$190)),2)</f>
        <v>0</v>
      </c>
      <c r="AD190">
        <f>ROUND(IF($AA$190&lt;=0,0,MIN(MAX(0,$AA$190+$AB$190-$AC$190),MAX(0,$F$190-$J$190-$O$190-$T$190-$Y$190))),2)</f>
        <v>0</v>
      </c>
      <c r="AE190">
        <f>ROUND(MAX(0,$AA$190+$AB$190-$AC$190-$AD$190),2)</f>
        <v>0</v>
      </c>
      <c r="AF190">
        <f>$AJ$189</f>
        <v>0</v>
      </c>
      <c r="AG190">
        <f>ROUND(IF($AF$190&lt;=0,0,$AF$190*$AF$3/12),2)</f>
        <v>0</v>
      </c>
      <c r="AH190">
        <f>ROUND(IF($AF$190&lt;=0,0,MIN($AF$4,$AF$190+$AG$190)),2)</f>
        <v>0</v>
      </c>
      <c r="AI190">
        <f>ROUND(IF($AF$190&lt;=0,0,MIN(MAX(0,$AF$190+$AG$190-$AH$190),MAX(0,$F$190-$J$190-$O$190-$T$190-$Y$190-$AD$190))),2)</f>
        <v>0</v>
      </c>
      <c r="AJ190">
        <f>ROUND(MAX(0,$AF$190+$AG$190-$AH$190-$AI$190),2)</f>
        <v>0</v>
      </c>
      <c r="AK190">
        <f>$AO$189</f>
        <v>0</v>
      </c>
      <c r="AL190">
        <f>ROUND(IF($AK$190&lt;=0,0,$AK$190*$AK$3/12),2)</f>
        <v>0</v>
      </c>
      <c r="AM190">
        <f>ROUND(IF($AK$190&lt;=0,0,MIN($AK$4,$AK$190+$AL$190)),2)</f>
        <v>0</v>
      </c>
      <c r="AN190">
        <f>ROUND(IF($AK$190&lt;=0,0,MIN(MAX(0,$AK$190+$AL$190-$AM$190),MAX(0,$F$190-$J$190-$O$190-$T$190-$Y$190-$AD$190-$AI$190))),2)</f>
        <v>0</v>
      </c>
      <c r="AO190">
        <f>ROUND(MAX(0,$AK$190+$AL$190-$AM$190-$AN$190),2)</f>
        <v>0</v>
      </c>
      <c r="AP190">
        <f>$AT$189</f>
        <v>0</v>
      </c>
      <c r="AQ190">
        <f>ROUND(IF($AP$190&lt;=0,0,$AP$190*$AP$3/12),2)</f>
        <v>0</v>
      </c>
      <c r="AR190">
        <f>ROUND(IF($AP$190&lt;=0,0,MIN($AP$4,$AP$190+$AQ$190)),2)</f>
        <v>0</v>
      </c>
      <c r="AS190">
        <f>ROUND(IF($AP$190&lt;=0,0,MIN(MAX(0,$AP$190+$AQ$190-$AR$190),MAX(0,$F$190-$J$190-$O$190-$T$190-$Y$190-$AD$190-$AI$190-$AN$190))),2)</f>
        <v>0</v>
      </c>
      <c r="AT190">
        <f>ROUND(MAX(0,$AP$190+$AQ$190-$AR$190-$AS$190),2)</f>
        <v>0</v>
      </c>
      <c r="AU190">
        <f>$AY$189</f>
        <v>0</v>
      </c>
      <c r="AV190">
        <f>ROUND(IF($AU$190&lt;=0,0,$AU$190*$AU$3/12),2)</f>
        <v>0</v>
      </c>
      <c r="AW190">
        <f>ROUND(IF($AU$190&lt;=0,0,MIN($AU$4,$AU$190+$AV$190)),2)</f>
        <v>0</v>
      </c>
      <c r="AX190">
        <f>ROUND(IF($AU$190&lt;=0,0,MIN(MAX(0,$AU$190+$AV$190-$AW$190),MAX(0,$F$190-$J$190-$O$190-$T$190-$Y$190-$AD$190-$AI$190-$AN$190-$AS$190))),2)</f>
        <v>0</v>
      </c>
      <c r="AY190">
        <f>ROUND(MAX(0,$AU$190+$AV$190-$AW$190-$AX$190),2)</f>
        <v>0</v>
      </c>
      <c r="AZ190">
        <f>$BD$189</f>
        <v>0</v>
      </c>
      <c r="BA190">
        <f>ROUND(IF($AZ$190&lt;=0,0,$AZ$190*$AZ$3/12),2)</f>
        <v>0</v>
      </c>
      <c r="BB190">
        <f>ROUND(IF($AZ$190&lt;=0,0,MIN($AZ$4,$AZ$190+$BA$190)),2)</f>
        <v>0</v>
      </c>
      <c r="BC190">
        <f>ROUND(IF($AZ$190&lt;=0,0,MIN(MAX(0,$AZ$190+$BA$190-$BB$190),MAX(0,$F$190-$J$190-$O$190-$T$190-$Y$190-$AD$190-$AI$190-$AN$190-$AS$190-$AX$190))),2)</f>
        <v>0</v>
      </c>
      <c r="BD190">
        <f>ROUND(MAX(0,$AZ$190+$BA$190-$BB$190-$BC$190),2)</f>
        <v>0</v>
      </c>
    </row>
    <row r="191" spans="1:56">
      <c r="A191">
        <f>ROW()-7</f>
        <v>184</v>
      </c>
      <c r="B191">
        <f>EDATE(StartDate,A191-1)</f>
        <v>0</v>
      </c>
      <c r="C191">
        <f>ROUND(SUM($G$191,$L$191,$Q$191,$V$191,$AA$191,$AF$191,$AK$191,$AP$191,$AU$191,$AZ$191)-SUM($K$191,$P$191,$U$191,$Z$191,$AE$191,$AJ$191,$AO$191,$AT$191,$AY$191,$BD$191),2)</f>
        <v>0</v>
      </c>
      <c r="D191">
        <f>ROUND(SUM($H$191,$M$191,$R$191,$W$191,$AB$191,$AG$191,$AL$191,$AQ$191,$AV$191,$BA$191),2)</f>
        <v>0</v>
      </c>
      <c r="E191">
        <f>ROUND(SUM($K$191,$P$191,$U$191,$Z$191,$AE$191,$AJ$191,$AO$191,$AT$191,$AY$191,$BD$191),2)</f>
        <v>0</v>
      </c>
      <c r="F191">
        <f>ROUND(MAX(MonthlyBudget-SUM($I$191,$N$191,$S$191,$X$191,$AC$191,$AH$191,$AM$191,$AR$191,$AW$191,$BB$191),0),2)</f>
        <v>0</v>
      </c>
      <c r="G191">
        <f>$K$190</f>
        <v>0</v>
      </c>
      <c r="H191">
        <f>ROUND(IF($G$191&lt;=0,0,$G$191*$G$3/12),2)</f>
        <v>0</v>
      </c>
      <c r="I191">
        <f>ROUND(IF($G$191&lt;=0,0,MIN($G$4,$G$191+$H$191)),2)</f>
        <v>0</v>
      </c>
      <c r="J191">
        <f>ROUND(IF($G$191&lt;=0,0,MIN(MAX(0,$G$191+$H$191-$I$191),$F$191)),2)</f>
        <v>0</v>
      </c>
      <c r="K191">
        <f>ROUND(MAX(0,$G$191+$H$191-$I$191-$J$191),2)</f>
        <v>0</v>
      </c>
      <c r="L191">
        <f>$P$190</f>
        <v>0</v>
      </c>
      <c r="M191">
        <f>ROUND(IF($L$191&lt;=0,0,$L$191*$L$3/12),2)</f>
        <v>0</v>
      </c>
      <c r="N191">
        <f>ROUND(IF($L$191&lt;=0,0,MIN($L$4,$L$191+$M$191)),2)</f>
        <v>0</v>
      </c>
      <c r="O191">
        <f>ROUND(IF($L$191&lt;=0,0,MIN(MAX(0,$L$191+$M$191-$N$191),MAX(0,$F$191-$J$191))),2)</f>
        <v>0</v>
      </c>
      <c r="P191">
        <f>ROUND(MAX(0,$L$191+$M$191-$N$191-$O$191),2)</f>
        <v>0</v>
      </c>
      <c r="Q191">
        <f>$U$190</f>
        <v>0</v>
      </c>
      <c r="R191">
        <f>ROUND(IF($Q$191&lt;=0,0,$Q$191*$Q$3/12),2)</f>
        <v>0</v>
      </c>
      <c r="S191">
        <f>ROUND(IF($Q$191&lt;=0,0,MIN($Q$4,$Q$191+$R$191)),2)</f>
        <v>0</v>
      </c>
      <c r="T191">
        <f>ROUND(IF($Q$191&lt;=0,0,MIN(MAX(0,$Q$191+$R$191-$S$191),MAX(0,$F$191-$J$191-$O$191))),2)</f>
        <v>0</v>
      </c>
      <c r="U191">
        <f>ROUND(MAX(0,$Q$191+$R$191-$S$191-$T$191),2)</f>
        <v>0</v>
      </c>
      <c r="V191">
        <f>$Z$190</f>
        <v>0</v>
      </c>
      <c r="W191">
        <f>ROUND(IF($V$191&lt;=0,0,$V$191*$V$3/12),2)</f>
        <v>0</v>
      </c>
      <c r="X191">
        <f>ROUND(IF($V$191&lt;=0,0,MIN($V$4,$V$191+$W$191)),2)</f>
        <v>0</v>
      </c>
      <c r="Y191">
        <f>ROUND(IF($V$191&lt;=0,0,MIN(MAX(0,$V$191+$W$191-$X$191),MAX(0,$F$191-$J$191-$O$191-$T$191))),2)</f>
        <v>0</v>
      </c>
      <c r="Z191">
        <f>ROUND(MAX(0,$V$191+$W$191-$X$191-$Y$191),2)</f>
        <v>0</v>
      </c>
      <c r="AA191">
        <f>$AE$190</f>
        <v>0</v>
      </c>
      <c r="AB191">
        <f>ROUND(IF($AA$191&lt;=0,0,$AA$191*$AA$3/12),2)</f>
        <v>0</v>
      </c>
      <c r="AC191">
        <f>ROUND(IF($AA$191&lt;=0,0,MIN($AA$4,$AA$191+$AB$191)),2)</f>
        <v>0</v>
      </c>
      <c r="AD191">
        <f>ROUND(IF($AA$191&lt;=0,0,MIN(MAX(0,$AA$191+$AB$191-$AC$191),MAX(0,$F$191-$J$191-$O$191-$T$191-$Y$191))),2)</f>
        <v>0</v>
      </c>
      <c r="AE191">
        <f>ROUND(MAX(0,$AA$191+$AB$191-$AC$191-$AD$191),2)</f>
        <v>0</v>
      </c>
      <c r="AF191">
        <f>$AJ$190</f>
        <v>0</v>
      </c>
      <c r="AG191">
        <f>ROUND(IF($AF$191&lt;=0,0,$AF$191*$AF$3/12),2)</f>
        <v>0</v>
      </c>
      <c r="AH191">
        <f>ROUND(IF($AF$191&lt;=0,0,MIN($AF$4,$AF$191+$AG$191)),2)</f>
        <v>0</v>
      </c>
      <c r="AI191">
        <f>ROUND(IF($AF$191&lt;=0,0,MIN(MAX(0,$AF$191+$AG$191-$AH$191),MAX(0,$F$191-$J$191-$O$191-$T$191-$Y$191-$AD$191))),2)</f>
        <v>0</v>
      </c>
      <c r="AJ191">
        <f>ROUND(MAX(0,$AF$191+$AG$191-$AH$191-$AI$191),2)</f>
        <v>0</v>
      </c>
      <c r="AK191">
        <f>$AO$190</f>
        <v>0</v>
      </c>
      <c r="AL191">
        <f>ROUND(IF($AK$191&lt;=0,0,$AK$191*$AK$3/12),2)</f>
        <v>0</v>
      </c>
      <c r="AM191">
        <f>ROUND(IF($AK$191&lt;=0,0,MIN($AK$4,$AK$191+$AL$191)),2)</f>
        <v>0</v>
      </c>
      <c r="AN191">
        <f>ROUND(IF($AK$191&lt;=0,0,MIN(MAX(0,$AK$191+$AL$191-$AM$191),MAX(0,$F$191-$J$191-$O$191-$T$191-$Y$191-$AD$191-$AI$191))),2)</f>
        <v>0</v>
      </c>
      <c r="AO191">
        <f>ROUND(MAX(0,$AK$191+$AL$191-$AM$191-$AN$191),2)</f>
        <v>0</v>
      </c>
      <c r="AP191">
        <f>$AT$190</f>
        <v>0</v>
      </c>
      <c r="AQ191">
        <f>ROUND(IF($AP$191&lt;=0,0,$AP$191*$AP$3/12),2)</f>
        <v>0</v>
      </c>
      <c r="AR191">
        <f>ROUND(IF($AP$191&lt;=0,0,MIN($AP$4,$AP$191+$AQ$191)),2)</f>
        <v>0</v>
      </c>
      <c r="AS191">
        <f>ROUND(IF($AP$191&lt;=0,0,MIN(MAX(0,$AP$191+$AQ$191-$AR$191),MAX(0,$F$191-$J$191-$O$191-$T$191-$Y$191-$AD$191-$AI$191-$AN$191))),2)</f>
        <v>0</v>
      </c>
      <c r="AT191">
        <f>ROUND(MAX(0,$AP$191+$AQ$191-$AR$191-$AS$191),2)</f>
        <v>0</v>
      </c>
      <c r="AU191">
        <f>$AY$190</f>
        <v>0</v>
      </c>
      <c r="AV191">
        <f>ROUND(IF($AU$191&lt;=0,0,$AU$191*$AU$3/12),2)</f>
        <v>0</v>
      </c>
      <c r="AW191">
        <f>ROUND(IF($AU$191&lt;=0,0,MIN($AU$4,$AU$191+$AV$191)),2)</f>
        <v>0</v>
      </c>
      <c r="AX191">
        <f>ROUND(IF($AU$191&lt;=0,0,MIN(MAX(0,$AU$191+$AV$191-$AW$191),MAX(0,$F$191-$J$191-$O$191-$T$191-$Y$191-$AD$191-$AI$191-$AN$191-$AS$191))),2)</f>
        <v>0</v>
      </c>
      <c r="AY191">
        <f>ROUND(MAX(0,$AU$191+$AV$191-$AW$191-$AX$191),2)</f>
        <v>0</v>
      </c>
      <c r="AZ191">
        <f>$BD$190</f>
        <v>0</v>
      </c>
      <c r="BA191">
        <f>ROUND(IF($AZ$191&lt;=0,0,$AZ$191*$AZ$3/12),2)</f>
        <v>0</v>
      </c>
      <c r="BB191">
        <f>ROUND(IF($AZ$191&lt;=0,0,MIN($AZ$4,$AZ$191+$BA$191)),2)</f>
        <v>0</v>
      </c>
      <c r="BC191">
        <f>ROUND(IF($AZ$191&lt;=0,0,MIN(MAX(0,$AZ$191+$BA$191-$BB$191),MAX(0,$F$191-$J$191-$O$191-$T$191-$Y$191-$AD$191-$AI$191-$AN$191-$AS$191-$AX$191))),2)</f>
        <v>0</v>
      </c>
      <c r="BD191">
        <f>ROUND(MAX(0,$AZ$191+$BA$191-$BB$191-$BC$191),2)</f>
        <v>0</v>
      </c>
    </row>
    <row r="192" spans="1:56">
      <c r="A192">
        <f>ROW()-7</f>
        <v>185</v>
      </c>
      <c r="B192">
        <f>EDATE(StartDate,A192-1)</f>
        <v>0</v>
      </c>
      <c r="C192">
        <f>ROUND(SUM($G$192,$L$192,$Q$192,$V$192,$AA$192,$AF$192,$AK$192,$AP$192,$AU$192,$AZ$192)-SUM($K$192,$P$192,$U$192,$Z$192,$AE$192,$AJ$192,$AO$192,$AT$192,$AY$192,$BD$192),2)</f>
        <v>0</v>
      </c>
      <c r="D192">
        <f>ROUND(SUM($H$192,$M$192,$R$192,$W$192,$AB$192,$AG$192,$AL$192,$AQ$192,$AV$192,$BA$192),2)</f>
        <v>0</v>
      </c>
      <c r="E192">
        <f>ROUND(SUM($K$192,$P$192,$U$192,$Z$192,$AE$192,$AJ$192,$AO$192,$AT$192,$AY$192,$BD$192),2)</f>
        <v>0</v>
      </c>
      <c r="F192">
        <f>ROUND(MAX(MonthlyBudget-SUM($I$192,$N$192,$S$192,$X$192,$AC$192,$AH$192,$AM$192,$AR$192,$AW$192,$BB$192),0),2)</f>
        <v>0</v>
      </c>
      <c r="G192">
        <f>$K$191</f>
        <v>0</v>
      </c>
      <c r="H192">
        <f>ROUND(IF($G$192&lt;=0,0,$G$192*$G$3/12),2)</f>
        <v>0</v>
      </c>
      <c r="I192">
        <f>ROUND(IF($G$192&lt;=0,0,MIN($G$4,$G$192+$H$192)),2)</f>
        <v>0</v>
      </c>
      <c r="J192">
        <f>ROUND(IF($G$192&lt;=0,0,MIN(MAX(0,$G$192+$H$192-$I$192),$F$192)),2)</f>
        <v>0</v>
      </c>
      <c r="K192">
        <f>ROUND(MAX(0,$G$192+$H$192-$I$192-$J$192),2)</f>
        <v>0</v>
      </c>
      <c r="L192">
        <f>$P$191</f>
        <v>0</v>
      </c>
      <c r="M192">
        <f>ROUND(IF($L$192&lt;=0,0,$L$192*$L$3/12),2)</f>
        <v>0</v>
      </c>
      <c r="N192">
        <f>ROUND(IF($L$192&lt;=0,0,MIN($L$4,$L$192+$M$192)),2)</f>
        <v>0</v>
      </c>
      <c r="O192">
        <f>ROUND(IF($L$192&lt;=0,0,MIN(MAX(0,$L$192+$M$192-$N$192),MAX(0,$F$192-$J$192))),2)</f>
        <v>0</v>
      </c>
      <c r="P192">
        <f>ROUND(MAX(0,$L$192+$M$192-$N$192-$O$192),2)</f>
        <v>0</v>
      </c>
      <c r="Q192">
        <f>$U$191</f>
        <v>0</v>
      </c>
      <c r="R192">
        <f>ROUND(IF($Q$192&lt;=0,0,$Q$192*$Q$3/12),2)</f>
        <v>0</v>
      </c>
      <c r="S192">
        <f>ROUND(IF($Q$192&lt;=0,0,MIN($Q$4,$Q$192+$R$192)),2)</f>
        <v>0</v>
      </c>
      <c r="T192">
        <f>ROUND(IF($Q$192&lt;=0,0,MIN(MAX(0,$Q$192+$R$192-$S$192),MAX(0,$F$192-$J$192-$O$192))),2)</f>
        <v>0</v>
      </c>
      <c r="U192">
        <f>ROUND(MAX(0,$Q$192+$R$192-$S$192-$T$192),2)</f>
        <v>0</v>
      </c>
      <c r="V192">
        <f>$Z$191</f>
        <v>0</v>
      </c>
      <c r="W192">
        <f>ROUND(IF($V$192&lt;=0,0,$V$192*$V$3/12),2)</f>
        <v>0</v>
      </c>
      <c r="X192">
        <f>ROUND(IF($V$192&lt;=0,0,MIN($V$4,$V$192+$W$192)),2)</f>
        <v>0</v>
      </c>
      <c r="Y192">
        <f>ROUND(IF($V$192&lt;=0,0,MIN(MAX(0,$V$192+$W$192-$X$192),MAX(0,$F$192-$J$192-$O$192-$T$192))),2)</f>
        <v>0</v>
      </c>
      <c r="Z192">
        <f>ROUND(MAX(0,$V$192+$W$192-$X$192-$Y$192),2)</f>
        <v>0</v>
      </c>
      <c r="AA192">
        <f>$AE$191</f>
        <v>0</v>
      </c>
      <c r="AB192">
        <f>ROUND(IF($AA$192&lt;=0,0,$AA$192*$AA$3/12),2)</f>
        <v>0</v>
      </c>
      <c r="AC192">
        <f>ROUND(IF($AA$192&lt;=0,0,MIN($AA$4,$AA$192+$AB$192)),2)</f>
        <v>0</v>
      </c>
      <c r="AD192">
        <f>ROUND(IF($AA$192&lt;=0,0,MIN(MAX(0,$AA$192+$AB$192-$AC$192),MAX(0,$F$192-$J$192-$O$192-$T$192-$Y$192))),2)</f>
        <v>0</v>
      </c>
      <c r="AE192">
        <f>ROUND(MAX(0,$AA$192+$AB$192-$AC$192-$AD$192),2)</f>
        <v>0</v>
      </c>
      <c r="AF192">
        <f>$AJ$191</f>
        <v>0</v>
      </c>
      <c r="AG192">
        <f>ROUND(IF($AF$192&lt;=0,0,$AF$192*$AF$3/12),2)</f>
        <v>0</v>
      </c>
      <c r="AH192">
        <f>ROUND(IF($AF$192&lt;=0,0,MIN($AF$4,$AF$192+$AG$192)),2)</f>
        <v>0</v>
      </c>
      <c r="AI192">
        <f>ROUND(IF($AF$192&lt;=0,0,MIN(MAX(0,$AF$192+$AG$192-$AH$192),MAX(0,$F$192-$J$192-$O$192-$T$192-$Y$192-$AD$192))),2)</f>
        <v>0</v>
      </c>
      <c r="AJ192">
        <f>ROUND(MAX(0,$AF$192+$AG$192-$AH$192-$AI$192),2)</f>
        <v>0</v>
      </c>
      <c r="AK192">
        <f>$AO$191</f>
        <v>0</v>
      </c>
      <c r="AL192">
        <f>ROUND(IF($AK$192&lt;=0,0,$AK$192*$AK$3/12),2)</f>
        <v>0</v>
      </c>
      <c r="AM192">
        <f>ROUND(IF($AK$192&lt;=0,0,MIN($AK$4,$AK$192+$AL$192)),2)</f>
        <v>0</v>
      </c>
      <c r="AN192">
        <f>ROUND(IF($AK$192&lt;=0,0,MIN(MAX(0,$AK$192+$AL$192-$AM$192),MAX(0,$F$192-$J$192-$O$192-$T$192-$Y$192-$AD$192-$AI$192))),2)</f>
        <v>0</v>
      </c>
      <c r="AO192">
        <f>ROUND(MAX(0,$AK$192+$AL$192-$AM$192-$AN$192),2)</f>
        <v>0</v>
      </c>
      <c r="AP192">
        <f>$AT$191</f>
        <v>0</v>
      </c>
      <c r="AQ192">
        <f>ROUND(IF($AP$192&lt;=0,0,$AP$192*$AP$3/12),2)</f>
        <v>0</v>
      </c>
      <c r="AR192">
        <f>ROUND(IF($AP$192&lt;=0,0,MIN($AP$4,$AP$192+$AQ$192)),2)</f>
        <v>0</v>
      </c>
      <c r="AS192">
        <f>ROUND(IF($AP$192&lt;=0,0,MIN(MAX(0,$AP$192+$AQ$192-$AR$192),MAX(0,$F$192-$J$192-$O$192-$T$192-$Y$192-$AD$192-$AI$192-$AN$192))),2)</f>
        <v>0</v>
      </c>
      <c r="AT192">
        <f>ROUND(MAX(0,$AP$192+$AQ$192-$AR$192-$AS$192),2)</f>
        <v>0</v>
      </c>
      <c r="AU192">
        <f>$AY$191</f>
        <v>0</v>
      </c>
      <c r="AV192">
        <f>ROUND(IF($AU$192&lt;=0,0,$AU$192*$AU$3/12),2)</f>
        <v>0</v>
      </c>
      <c r="AW192">
        <f>ROUND(IF($AU$192&lt;=0,0,MIN($AU$4,$AU$192+$AV$192)),2)</f>
        <v>0</v>
      </c>
      <c r="AX192">
        <f>ROUND(IF($AU$192&lt;=0,0,MIN(MAX(0,$AU$192+$AV$192-$AW$192),MAX(0,$F$192-$J$192-$O$192-$T$192-$Y$192-$AD$192-$AI$192-$AN$192-$AS$192))),2)</f>
        <v>0</v>
      </c>
      <c r="AY192">
        <f>ROUND(MAX(0,$AU$192+$AV$192-$AW$192-$AX$192),2)</f>
        <v>0</v>
      </c>
      <c r="AZ192">
        <f>$BD$191</f>
        <v>0</v>
      </c>
      <c r="BA192">
        <f>ROUND(IF($AZ$192&lt;=0,0,$AZ$192*$AZ$3/12),2)</f>
        <v>0</v>
      </c>
      <c r="BB192">
        <f>ROUND(IF($AZ$192&lt;=0,0,MIN($AZ$4,$AZ$192+$BA$192)),2)</f>
        <v>0</v>
      </c>
      <c r="BC192">
        <f>ROUND(IF($AZ$192&lt;=0,0,MIN(MAX(0,$AZ$192+$BA$192-$BB$192),MAX(0,$F$192-$J$192-$O$192-$T$192-$Y$192-$AD$192-$AI$192-$AN$192-$AS$192-$AX$192))),2)</f>
        <v>0</v>
      </c>
      <c r="BD192">
        <f>ROUND(MAX(0,$AZ$192+$BA$192-$BB$192-$BC$192),2)</f>
        <v>0</v>
      </c>
    </row>
    <row r="193" spans="1:56">
      <c r="A193">
        <f>ROW()-7</f>
        <v>186</v>
      </c>
      <c r="B193">
        <f>EDATE(StartDate,A193-1)</f>
        <v>0</v>
      </c>
      <c r="C193">
        <f>ROUND(SUM($G$193,$L$193,$Q$193,$V$193,$AA$193,$AF$193,$AK$193,$AP$193,$AU$193,$AZ$193)-SUM($K$193,$P$193,$U$193,$Z$193,$AE$193,$AJ$193,$AO$193,$AT$193,$AY$193,$BD$193),2)</f>
        <v>0</v>
      </c>
      <c r="D193">
        <f>ROUND(SUM($H$193,$M$193,$R$193,$W$193,$AB$193,$AG$193,$AL$193,$AQ$193,$AV$193,$BA$193),2)</f>
        <v>0</v>
      </c>
      <c r="E193">
        <f>ROUND(SUM($K$193,$P$193,$U$193,$Z$193,$AE$193,$AJ$193,$AO$193,$AT$193,$AY$193,$BD$193),2)</f>
        <v>0</v>
      </c>
      <c r="F193">
        <f>ROUND(MAX(MonthlyBudget-SUM($I$193,$N$193,$S$193,$X$193,$AC$193,$AH$193,$AM$193,$AR$193,$AW$193,$BB$193),0),2)</f>
        <v>0</v>
      </c>
      <c r="G193">
        <f>$K$192</f>
        <v>0</v>
      </c>
      <c r="H193">
        <f>ROUND(IF($G$193&lt;=0,0,$G$193*$G$3/12),2)</f>
        <v>0</v>
      </c>
      <c r="I193">
        <f>ROUND(IF($G$193&lt;=0,0,MIN($G$4,$G$193+$H$193)),2)</f>
        <v>0</v>
      </c>
      <c r="J193">
        <f>ROUND(IF($G$193&lt;=0,0,MIN(MAX(0,$G$193+$H$193-$I$193),$F$193)),2)</f>
        <v>0</v>
      </c>
      <c r="K193">
        <f>ROUND(MAX(0,$G$193+$H$193-$I$193-$J$193),2)</f>
        <v>0</v>
      </c>
      <c r="L193">
        <f>$P$192</f>
        <v>0</v>
      </c>
      <c r="M193">
        <f>ROUND(IF($L$193&lt;=0,0,$L$193*$L$3/12),2)</f>
        <v>0</v>
      </c>
      <c r="N193">
        <f>ROUND(IF($L$193&lt;=0,0,MIN($L$4,$L$193+$M$193)),2)</f>
        <v>0</v>
      </c>
      <c r="O193">
        <f>ROUND(IF($L$193&lt;=0,0,MIN(MAX(0,$L$193+$M$193-$N$193),MAX(0,$F$193-$J$193))),2)</f>
        <v>0</v>
      </c>
      <c r="P193">
        <f>ROUND(MAX(0,$L$193+$M$193-$N$193-$O$193),2)</f>
        <v>0</v>
      </c>
      <c r="Q193">
        <f>$U$192</f>
        <v>0</v>
      </c>
      <c r="R193">
        <f>ROUND(IF($Q$193&lt;=0,0,$Q$193*$Q$3/12),2)</f>
        <v>0</v>
      </c>
      <c r="S193">
        <f>ROUND(IF($Q$193&lt;=0,0,MIN($Q$4,$Q$193+$R$193)),2)</f>
        <v>0</v>
      </c>
      <c r="T193">
        <f>ROUND(IF($Q$193&lt;=0,0,MIN(MAX(0,$Q$193+$R$193-$S$193),MAX(0,$F$193-$J$193-$O$193))),2)</f>
        <v>0</v>
      </c>
      <c r="U193">
        <f>ROUND(MAX(0,$Q$193+$R$193-$S$193-$T$193),2)</f>
        <v>0</v>
      </c>
      <c r="V193">
        <f>$Z$192</f>
        <v>0</v>
      </c>
      <c r="W193">
        <f>ROUND(IF($V$193&lt;=0,0,$V$193*$V$3/12),2)</f>
        <v>0</v>
      </c>
      <c r="X193">
        <f>ROUND(IF($V$193&lt;=0,0,MIN($V$4,$V$193+$W$193)),2)</f>
        <v>0</v>
      </c>
      <c r="Y193">
        <f>ROUND(IF($V$193&lt;=0,0,MIN(MAX(0,$V$193+$W$193-$X$193),MAX(0,$F$193-$J$193-$O$193-$T$193))),2)</f>
        <v>0</v>
      </c>
      <c r="Z193">
        <f>ROUND(MAX(0,$V$193+$W$193-$X$193-$Y$193),2)</f>
        <v>0</v>
      </c>
      <c r="AA193">
        <f>$AE$192</f>
        <v>0</v>
      </c>
      <c r="AB193">
        <f>ROUND(IF($AA$193&lt;=0,0,$AA$193*$AA$3/12),2)</f>
        <v>0</v>
      </c>
      <c r="AC193">
        <f>ROUND(IF($AA$193&lt;=0,0,MIN($AA$4,$AA$193+$AB$193)),2)</f>
        <v>0</v>
      </c>
      <c r="AD193">
        <f>ROUND(IF($AA$193&lt;=0,0,MIN(MAX(0,$AA$193+$AB$193-$AC$193),MAX(0,$F$193-$J$193-$O$193-$T$193-$Y$193))),2)</f>
        <v>0</v>
      </c>
      <c r="AE193">
        <f>ROUND(MAX(0,$AA$193+$AB$193-$AC$193-$AD$193),2)</f>
        <v>0</v>
      </c>
      <c r="AF193">
        <f>$AJ$192</f>
        <v>0</v>
      </c>
      <c r="AG193">
        <f>ROUND(IF($AF$193&lt;=0,0,$AF$193*$AF$3/12),2)</f>
        <v>0</v>
      </c>
      <c r="AH193">
        <f>ROUND(IF($AF$193&lt;=0,0,MIN($AF$4,$AF$193+$AG$193)),2)</f>
        <v>0</v>
      </c>
      <c r="AI193">
        <f>ROUND(IF($AF$193&lt;=0,0,MIN(MAX(0,$AF$193+$AG$193-$AH$193),MAX(0,$F$193-$J$193-$O$193-$T$193-$Y$193-$AD$193))),2)</f>
        <v>0</v>
      </c>
      <c r="AJ193">
        <f>ROUND(MAX(0,$AF$193+$AG$193-$AH$193-$AI$193),2)</f>
        <v>0</v>
      </c>
      <c r="AK193">
        <f>$AO$192</f>
        <v>0</v>
      </c>
      <c r="AL193">
        <f>ROUND(IF($AK$193&lt;=0,0,$AK$193*$AK$3/12),2)</f>
        <v>0</v>
      </c>
      <c r="AM193">
        <f>ROUND(IF($AK$193&lt;=0,0,MIN($AK$4,$AK$193+$AL$193)),2)</f>
        <v>0</v>
      </c>
      <c r="AN193">
        <f>ROUND(IF($AK$193&lt;=0,0,MIN(MAX(0,$AK$193+$AL$193-$AM$193),MAX(0,$F$193-$J$193-$O$193-$T$193-$Y$193-$AD$193-$AI$193))),2)</f>
        <v>0</v>
      </c>
      <c r="AO193">
        <f>ROUND(MAX(0,$AK$193+$AL$193-$AM$193-$AN$193),2)</f>
        <v>0</v>
      </c>
      <c r="AP193">
        <f>$AT$192</f>
        <v>0</v>
      </c>
      <c r="AQ193">
        <f>ROUND(IF($AP$193&lt;=0,0,$AP$193*$AP$3/12),2)</f>
        <v>0</v>
      </c>
      <c r="AR193">
        <f>ROUND(IF($AP$193&lt;=0,0,MIN($AP$4,$AP$193+$AQ$193)),2)</f>
        <v>0</v>
      </c>
      <c r="AS193">
        <f>ROUND(IF($AP$193&lt;=0,0,MIN(MAX(0,$AP$193+$AQ$193-$AR$193),MAX(0,$F$193-$J$193-$O$193-$T$193-$Y$193-$AD$193-$AI$193-$AN$193))),2)</f>
        <v>0</v>
      </c>
      <c r="AT193">
        <f>ROUND(MAX(0,$AP$193+$AQ$193-$AR$193-$AS$193),2)</f>
        <v>0</v>
      </c>
      <c r="AU193">
        <f>$AY$192</f>
        <v>0</v>
      </c>
      <c r="AV193">
        <f>ROUND(IF($AU$193&lt;=0,0,$AU$193*$AU$3/12),2)</f>
        <v>0</v>
      </c>
      <c r="AW193">
        <f>ROUND(IF($AU$193&lt;=0,0,MIN($AU$4,$AU$193+$AV$193)),2)</f>
        <v>0</v>
      </c>
      <c r="AX193">
        <f>ROUND(IF($AU$193&lt;=0,0,MIN(MAX(0,$AU$193+$AV$193-$AW$193),MAX(0,$F$193-$J$193-$O$193-$T$193-$Y$193-$AD$193-$AI$193-$AN$193-$AS$193))),2)</f>
        <v>0</v>
      </c>
      <c r="AY193">
        <f>ROUND(MAX(0,$AU$193+$AV$193-$AW$193-$AX$193),2)</f>
        <v>0</v>
      </c>
      <c r="AZ193">
        <f>$BD$192</f>
        <v>0</v>
      </c>
      <c r="BA193">
        <f>ROUND(IF($AZ$193&lt;=0,0,$AZ$193*$AZ$3/12),2)</f>
        <v>0</v>
      </c>
      <c r="BB193">
        <f>ROUND(IF($AZ$193&lt;=0,0,MIN($AZ$4,$AZ$193+$BA$193)),2)</f>
        <v>0</v>
      </c>
      <c r="BC193">
        <f>ROUND(IF($AZ$193&lt;=0,0,MIN(MAX(0,$AZ$193+$BA$193-$BB$193),MAX(0,$F$193-$J$193-$O$193-$T$193-$Y$193-$AD$193-$AI$193-$AN$193-$AS$193-$AX$193))),2)</f>
        <v>0</v>
      </c>
      <c r="BD193">
        <f>ROUND(MAX(0,$AZ$193+$BA$193-$BB$193-$BC$193),2)</f>
        <v>0</v>
      </c>
    </row>
    <row r="194" spans="1:56">
      <c r="A194">
        <f>ROW()-7</f>
        <v>187</v>
      </c>
      <c r="B194">
        <f>EDATE(StartDate,A194-1)</f>
        <v>0</v>
      </c>
      <c r="C194">
        <f>ROUND(SUM($G$194,$L$194,$Q$194,$V$194,$AA$194,$AF$194,$AK$194,$AP$194,$AU$194,$AZ$194)-SUM($K$194,$P$194,$U$194,$Z$194,$AE$194,$AJ$194,$AO$194,$AT$194,$AY$194,$BD$194),2)</f>
        <v>0</v>
      </c>
      <c r="D194">
        <f>ROUND(SUM($H$194,$M$194,$R$194,$W$194,$AB$194,$AG$194,$AL$194,$AQ$194,$AV$194,$BA$194),2)</f>
        <v>0</v>
      </c>
      <c r="E194">
        <f>ROUND(SUM($K$194,$P$194,$U$194,$Z$194,$AE$194,$AJ$194,$AO$194,$AT$194,$AY$194,$BD$194),2)</f>
        <v>0</v>
      </c>
      <c r="F194">
        <f>ROUND(MAX(MonthlyBudget-SUM($I$194,$N$194,$S$194,$X$194,$AC$194,$AH$194,$AM$194,$AR$194,$AW$194,$BB$194),0),2)</f>
        <v>0</v>
      </c>
      <c r="G194">
        <f>$K$193</f>
        <v>0</v>
      </c>
      <c r="H194">
        <f>ROUND(IF($G$194&lt;=0,0,$G$194*$G$3/12),2)</f>
        <v>0</v>
      </c>
      <c r="I194">
        <f>ROUND(IF($G$194&lt;=0,0,MIN($G$4,$G$194+$H$194)),2)</f>
        <v>0</v>
      </c>
      <c r="J194">
        <f>ROUND(IF($G$194&lt;=0,0,MIN(MAX(0,$G$194+$H$194-$I$194),$F$194)),2)</f>
        <v>0</v>
      </c>
      <c r="K194">
        <f>ROUND(MAX(0,$G$194+$H$194-$I$194-$J$194),2)</f>
        <v>0</v>
      </c>
      <c r="L194">
        <f>$P$193</f>
        <v>0</v>
      </c>
      <c r="M194">
        <f>ROUND(IF($L$194&lt;=0,0,$L$194*$L$3/12),2)</f>
        <v>0</v>
      </c>
      <c r="N194">
        <f>ROUND(IF($L$194&lt;=0,0,MIN($L$4,$L$194+$M$194)),2)</f>
        <v>0</v>
      </c>
      <c r="O194">
        <f>ROUND(IF($L$194&lt;=0,0,MIN(MAX(0,$L$194+$M$194-$N$194),MAX(0,$F$194-$J$194))),2)</f>
        <v>0</v>
      </c>
      <c r="P194">
        <f>ROUND(MAX(0,$L$194+$M$194-$N$194-$O$194),2)</f>
        <v>0</v>
      </c>
      <c r="Q194">
        <f>$U$193</f>
        <v>0</v>
      </c>
      <c r="R194">
        <f>ROUND(IF($Q$194&lt;=0,0,$Q$194*$Q$3/12),2)</f>
        <v>0</v>
      </c>
      <c r="S194">
        <f>ROUND(IF($Q$194&lt;=0,0,MIN($Q$4,$Q$194+$R$194)),2)</f>
        <v>0</v>
      </c>
      <c r="T194">
        <f>ROUND(IF($Q$194&lt;=0,0,MIN(MAX(0,$Q$194+$R$194-$S$194),MAX(0,$F$194-$J$194-$O$194))),2)</f>
        <v>0</v>
      </c>
      <c r="U194">
        <f>ROUND(MAX(0,$Q$194+$R$194-$S$194-$T$194),2)</f>
        <v>0</v>
      </c>
      <c r="V194">
        <f>$Z$193</f>
        <v>0</v>
      </c>
      <c r="W194">
        <f>ROUND(IF($V$194&lt;=0,0,$V$194*$V$3/12),2)</f>
        <v>0</v>
      </c>
      <c r="X194">
        <f>ROUND(IF($V$194&lt;=0,0,MIN($V$4,$V$194+$W$194)),2)</f>
        <v>0</v>
      </c>
      <c r="Y194">
        <f>ROUND(IF($V$194&lt;=0,0,MIN(MAX(0,$V$194+$W$194-$X$194),MAX(0,$F$194-$J$194-$O$194-$T$194))),2)</f>
        <v>0</v>
      </c>
      <c r="Z194">
        <f>ROUND(MAX(0,$V$194+$W$194-$X$194-$Y$194),2)</f>
        <v>0</v>
      </c>
      <c r="AA194">
        <f>$AE$193</f>
        <v>0</v>
      </c>
      <c r="AB194">
        <f>ROUND(IF($AA$194&lt;=0,0,$AA$194*$AA$3/12),2)</f>
        <v>0</v>
      </c>
      <c r="AC194">
        <f>ROUND(IF($AA$194&lt;=0,0,MIN($AA$4,$AA$194+$AB$194)),2)</f>
        <v>0</v>
      </c>
      <c r="AD194">
        <f>ROUND(IF($AA$194&lt;=0,0,MIN(MAX(0,$AA$194+$AB$194-$AC$194),MAX(0,$F$194-$J$194-$O$194-$T$194-$Y$194))),2)</f>
        <v>0</v>
      </c>
      <c r="AE194">
        <f>ROUND(MAX(0,$AA$194+$AB$194-$AC$194-$AD$194),2)</f>
        <v>0</v>
      </c>
      <c r="AF194">
        <f>$AJ$193</f>
        <v>0</v>
      </c>
      <c r="AG194">
        <f>ROUND(IF($AF$194&lt;=0,0,$AF$194*$AF$3/12),2)</f>
        <v>0</v>
      </c>
      <c r="AH194">
        <f>ROUND(IF($AF$194&lt;=0,0,MIN($AF$4,$AF$194+$AG$194)),2)</f>
        <v>0</v>
      </c>
      <c r="AI194">
        <f>ROUND(IF($AF$194&lt;=0,0,MIN(MAX(0,$AF$194+$AG$194-$AH$194),MAX(0,$F$194-$J$194-$O$194-$T$194-$Y$194-$AD$194))),2)</f>
        <v>0</v>
      </c>
      <c r="AJ194">
        <f>ROUND(MAX(0,$AF$194+$AG$194-$AH$194-$AI$194),2)</f>
        <v>0</v>
      </c>
      <c r="AK194">
        <f>$AO$193</f>
        <v>0</v>
      </c>
      <c r="AL194">
        <f>ROUND(IF($AK$194&lt;=0,0,$AK$194*$AK$3/12),2)</f>
        <v>0</v>
      </c>
      <c r="AM194">
        <f>ROUND(IF($AK$194&lt;=0,0,MIN($AK$4,$AK$194+$AL$194)),2)</f>
        <v>0</v>
      </c>
      <c r="AN194">
        <f>ROUND(IF($AK$194&lt;=0,0,MIN(MAX(0,$AK$194+$AL$194-$AM$194),MAX(0,$F$194-$J$194-$O$194-$T$194-$Y$194-$AD$194-$AI$194))),2)</f>
        <v>0</v>
      </c>
      <c r="AO194">
        <f>ROUND(MAX(0,$AK$194+$AL$194-$AM$194-$AN$194),2)</f>
        <v>0</v>
      </c>
      <c r="AP194">
        <f>$AT$193</f>
        <v>0</v>
      </c>
      <c r="AQ194">
        <f>ROUND(IF($AP$194&lt;=0,0,$AP$194*$AP$3/12),2)</f>
        <v>0</v>
      </c>
      <c r="AR194">
        <f>ROUND(IF($AP$194&lt;=0,0,MIN($AP$4,$AP$194+$AQ$194)),2)</f>
        <v>0</v>
      </c>
      <c r="AS194">
        <f>ROUND(IF($AP$194&lt;=0,0,MIN(MAX(0,$AP$194+$AQ$194-$AR$194),MAX(0,$F$194-$J$194-$O$194-$T$194-$Y$194-$AD$194-$AI$194-$AN$194))),2)</f>
        <v>0</v>
      </c>
      <c r="AT194">
        <f>ROUND(MAX(0,$AP$194+$AQ$194-$AR$194-$AS$194),2)</f>
        <v>0</v>
      </c>
      <c r="AU194">
        <f>$AY$193</f>
        <v>0</v>
      </c>
      <c r="AV194">
        <f>ROUND(IF($AU$194&lt;=0,0,$AU$194*$AU$3/12),2)</f>
        <v>0</v>
      </c>
      <c r="AW194">
        <f>ROUND(IF($AU$194&lt;=0,0,MIN($AU$4,$AU$194+$AV$194)),2)</f>
        <v>0</v>
      </c>
      <c r="AX194">
        <f>ROUND(IF($AU$194&lt;=0,0,MIN(MAX(0,$AU$194+$AV$194-$AW$194),MAX(0,$F$194-$J$194-$O$194-$T$194-$Y$194-$AD$194-$AI$194-$AN$194-$AS$194))),2)</f>
        <v>0</v>
      </c>
      <c r="AY194">
        <f>ROUND(MAX(0,$AU$194+$AV$194-$AW$194-$AX$194),2)</f>
        <v>0</v>
      </c>
      <c r="AZ194">
        <f>$BD$193</f>
        <v>0</v>
      </c>
      <c r="BA194">
        <f>ROUND(IF($AZ$194&lt;=0,0,$AZ$194*$AZ$3/12),2)</f>
        <v>0</v>
      </c>
      <c r="BB194">
        <f>ROUND(IF($AZ$194&lt;=0,0,MIN($AZ$4,$AZ$194+$BA$194)),2)</f>
        <v>0</v>
      </c>
      <c r="BC194">
        <f>ROUND(IF($AZ$194&lt;=0,0,MIN(MAX(0,$AZ$194+$BA$194-$BB$194),MAX(0,$F$194-$J$194-$O$194-$T$194-$Y$194-$AD$194-$AI$194-$AN$194-$AS$194-$AX$194))),2)</f>
        <v>0</v>
      </c>
      <c r="BD194">
        <f>ROUND(MAX(0,$AZ$194+$BA$194-$BB$194-$BC$194),2)</f>
        <v>0</v>
      </c>
    </row>
    <row r="195" spans="1:56">
      <c r="A195">
        <f>ROW()-7</f>
        <v>188</v>
      </c>
      <c r="B195">
        <f>EDATE(StartDate,A195-1)</f>
        <v>0</v>
      </c>
      <c r="C195">
        <f>ROUND(SUM($G$195,$L$195,$Q$195,$V$195,$AA$195,$AF$195,$AK$195,$AP$195,$AU$195,$AZ$195)-SUM($K$195,$P$195,$U$195,$Z$195,$AE$195,$AJ$195,$AO$195,$AT$195,$AY$195,$BD$195),2)</f>
        <v>0</v>
      </c>
      <c r="D195">
        <f>ROUND(SUM($H$195,$M$195,$R$195,$W$195,$AB$195,$AG$195,$AL$195,$AQ$195,$AV$195,$BA$195),2)</f>
        <v>0</v>
      </c>
      <c r="E195">
        <f>ROUND(SUM($K$195,$P$195,$U$195,$Z$195,$AE$195,$AJ$195,$AO$195,$AT$195,$AY$195,$BD$195),2)</f>
        <v>0</v>
      </c>
      <c r="F195">
        <f>ROUND(MAX(MonthlyBudget-SUM($I$195,$N$195,$S$195,$X$195,$AC$195,$AH$195,$AM$195,$AR$195,$AW$195,$BB$195),0),2)</f>
        <v>0</v>
      </c>
      <c r="G195">
        <f>$K$194</f>
        <v>0</v>
      </c>
      <c r="H195">
        <f>ROUND(IF($G$195&lt;=0,0,$G$195*$G$3/12),2)</f>
        <v>0</v>
      </c>
      <c r="I195">
        <f>ROUND(IF($G$195&lt;=0,0,MIN($G$4,$G$195+$H$195)),2)</f>
        <v>0</v>
      </c>
      <c r="J195">
        <f>ROUND(IF($G$195&lt;=0,0,MIN(MAX(0,$G$195+$H$195-$I$195),$F$195)),2)</f>
        <v>0</v>
      </c>
      <c r="K195">
        <f>ROUND(MAX(0,$G$195+$H$195-$I$195-$J$195),2)</f>
        <v>0</v>
      </c>
      <c r="L195">
        <f>$P$194</f>
        <v>0</v>
      </c>
      <c r="M195">
        <f>ROUND(IF($L$195&lt;=0,0,$L$195*$L$3/12),2)</f>
        <v>0</v>
      </c>
      <c r="N195">
        <f>ROUND(IF($L$195&lt;=0,0,MIN($L$4,$L$195+$M$195)),2)</f>
        <v>0</v>
      </c>
      <c r="O195">
        <f>ROUND(IF($L$195&lt;=0,0,MIN(MAX(0,$L$195+$M$195-$N$195),MAX(0,$F$195-$J$195))),2)</f>
        <v>0</v>
      </c>
      <c r="P195">
        <f>ROUND(MAX(0,$L$195+$M$195-$N$195-$O$195),2)</f>
        <v>0</v>
      </c>
      <c r="Q195">
        <f>$U$194</f>
        <v>0</v>
      </c>
      <c r="R195">
        <f>ROUND(IF($Q$195&lt;=0,0,$Q$195*$Q$3/12),2)</f>
        <v>0</v>
      </c>
      <c r="S195">
        <f>ROUND(IF($Q$195&lt;=0,0,MIN($Q$4,$Q$195+$R$195)),2)</f>
        <v>0</v>
      </c>
      <c r="T195">
        <f>ROUND(IF($Q$195&lt;=0,0,MIN(MAX(0,$Q$195+$R$195-$S$195),MAX(0,$F$195-$J$195-$O$195))),2)</f>
        <v>0</v>
      </c>
      <c r="U195">
        <f>ROUND(MAX(0,$Q$195+$R$195-$S$195-$T$195),2)</f>
        <v>0</v>
      </c>
      <c r="V195">
        <f>$Z$194</f>
        <v>0</v>
      </c>
      <c r="W195">
        <f>ROUND(IF($V$195&lt;=0,0,$V$195*$V$3/12),2)</f>
        <v>0</v>
      </c>
      <c r="X195">
        <f>ROUND(IF($V$195&lt;=0,0,MIN($V$4,$V$195+$W$195)),2)</f>
        <v>0</v>
      </c>
      <c r="Y195">
        <f>ROUND(IF($V$195&lt;=0,0,MIN(MAX(0,$V$195+$W$195-$X$195),MAX(0,$F$195-$J$195-$O$195-$T$195))),2)</f>
        <v>0</v>
      </c>
      <c r="Z195">
        <f>ROUND(MAX(0,$V$195+$W$195-$X$195-$Y$195),2)</f>
        <v>0</v>
      </c>
      <c r="AA195">
        <f>$AE$194</f>
        <v>0</v>
      </c>
      <c r="AB195">
        <f>ROUND(IF($AA$195&lt;=0,0,$AA$195*$AA$3/12),2)</f>
        <v>0</v>
      </c>
      <c r="AC195">
        <f>ROUND(IF($AA$195&lt;=0,0,MIN($AA$4,$AA$195+$AB$195)),2)</f>
        <v>0</v>
      </c>
      <c r="AD195">
        <f>ROUND(IF($AA$195&lt;=0,0,MIN(MAX(0,$AA$195+$AB$195-$AC$195),MAX(0,$F$195-$J$195-$O$195-$T$195-$Y$195))),2)</f>
        <v>0</v>
      </c>
      <c r="AE195">
        <f>ROUND(MAX(0,$AA$195+$AB$195-$AC$195-$AD$195),2)</f>
        <v>0</v>
      </c>
      <c r="AF195">
        <f>$AJ$194</f>
        <v>0</v>
      </c>
      <c r="AG195">
        <f>ROUND(IF($AF$195&lt;=0,0,$AF$195*$AF$3/12),2)</f>
        <v>0</v>
      </c>
      <c r="AH195">
        <f>ROUND(IF($AF$195&lt;=0,0,MIN($AF$4,$AF$195+$AG$195)),2)</f>
        <v>0</v>
      </c>
      <c r="AI195">
        <f>ROUND(IF($AF$195&lt;=0,0,MIN(MAX(0,$AF$195+$AG$195-$AH$195),MAX(0,$F$195-$J$195-$O$195-$T$195-$Y$195-$AD$195))),2)</f>
        <v>0</v>
      </c>
      <c r="AJ195">
        <f>ROUND(MAX(0,$AF$195+$AG$195-$AH$195-$AI$195),2)</f>
        <v>0</v>
      </c>
      <c r="AK195">
        <f>$AO$194</f>
        <v>0</v>
      </c>
      <c r="AL195">
        <f>ROUND(IF($AK$195&lt;=0,0,$AK$195*$AK$3/12),2)</f>
        <v>0</v>
      </c>
      <c r="AM195">
        <f>ROUND(IF($AK$195&lt;=0,0,MIN($AK$4,$AK$195+$AL$195)),2)</f>
        <v>0</v>
      </c>
      <c r="AN195">
        <f>ROUND(IF($AK$195&lt;=0,0,MIN(MAX(0,$AK$195+$AL$195-$AM$195),MAX(0,$F$195-$J$195-$O$195-$T$195-$Y$195-$AD$195-$AI$195))),2)</f>
        <v>0</v>
      </c>
      <c r="AO195">
        <f>ROUND(MAX(0,$AK$195+$AL$195-$AM$195-$AN$195),2)</f>
        <v>0</v>
      </c>
      <c r="AP195">
        <f>$AT$194</f>
        <v>0</v>
      </c>
      <c r="AQ195">
        <f>ROUND(IF($AP$195&lt;=0,0,$AP$195*$AP$3/12),2)</f>
        <v>0</v>
      </c>
      <c r="AR195">
        <f>ROUND(IF($AP$195&lt;=0,0,MIN($AP$4,$AP$195+$AQ$195)),2)</f>
        <v>0</v>
      </c>
      <c r="AS195">
        <f>ROUND(IF($AP$195&lt;=0,0,MIN(MAX(0,$AP$195+$AQ$195-$AR$195),MAX(0,$F$195-$J$195-$O$195-$T$195-$Y$195-$AD$195-$AI$195-$AN$195))),2)</f>
        <v>0</v>
      </c>
      <c r="AT195">
        <f>ROUND(MAX(0,$AP$195+$AQ$195-$AR$195-$AS$195),2)</f>
        <v>0</v>
      </c>
      <c r="AU195">
        <f>$AY$194</f>
        <v>0</v>
      </c>
      <c r="AV195">
        <f>ROUND(IF($AU$195&lt;=0,0,$AU$195*$AU$3/12),2)</f>
        <v>0</v>
      </c>
      <c r="AW195">
        <f>ROUND(IF($AU$195&lt;=0,0,MIN($AU$4,$AU$195+$AV$195)),2)</f>
        <v>0</v>
      </c>
      <c r="AX195">
        <f>ROUND(IF($AU$195&lt;=0,0,MIN(MAX(0,$AU$195+$AV$195-$AW$195),MAX(0,$F$195-$J$195-$O$195-$T$195-$Y$195-$AD$195-$AI$195-$AN$195-$AS$195))),2)</f>
        <v>0</v>
      </c>
      <c r="AY195">
        <f>ROUND(MAX(0,$AU$195+$AV$195-$AW$195-$AX$195),2)</f>
        <v>0</v>
      </c>
      <c r="AZ195">
        <f>$BD$194</f>
        <v>0</v>
      </c>
      <c r="BA195">
        <f>ROUND(IF($AZ$195&lt;=0,0,$AZ$195*$AZ$3/12),2)</f>
        <v>0</v>
      </c>
      <c r="BB195">
        <f>ROUND(IF($AZ$195&lt;=0,0,MIN($AZ$4,$AZ$195+$BA$195)),2)</f>
        <v>0</v>
      </c>
      <c r="BC195">
        <f>ROUND(IF($AZ$195&lt;=0,0,MIN(MAX(0,$AZ$195+$BA$195-$BB$195),MAX(0,$F$195-$J$195-$O$195-$T$195-$Y$195-$AD$195-$AI$195-$AN$195-$AS$195-$AX$195))),2)</f>
        <v>0</v>
      </c>
      <c r="BD195">
        <f>ROUND(MAX(0,$AZ$195+$BA$195-$BB$195-$BC$195),2)</f>
        <v>0</v>
      </c>
    </row>
    <row r="196" spans="1:56">
      <c r="A196">
        <f>ROW()-7</f>
        <v>189</v>
      </c>
      <c r="B196">
        <f>EDATE(StartDate,A196-1)</f>
        <v>0</v>
      </c>
      <c r="C196">
        <f>ROUND(SUM($G$196,$L$196,$Q$196,$V$196,$AA$196,$AF$196,$AK$196,$AP$196,$AU$196,$AZ$196)-SUM($K$196,$P$196,$U$196,$Z$196,$AE$196,$AJ$196,$AO$196,$AT$196,$AY$196,$BD$196),2)</f>
        <v>0</v>
      </c>
      <c r="D196">
        <f>ROUND(SUM($H$196,$M$196,$R$196,$W$196,$AB$196,$AG$196,$AL$196,$AQ$196,$AV$196,$BA$196),2)</f>
        <v>0</v>
      </c>
      <c r="E196">
        <f>ROUND(SUM($K$196,$P$196,$U$196,$Z$196,$AE$196,$AJ$196,$AO$196,$AT$196,$AY$196,$BD$196),2)</f>
        <v>0</v>
      </c>
      <c r="F196">
        <f>ROUND(MAX(MonthlyBudget-SUM($I$196,$N$196,$S$196,$X$196,$AC$196,$AH$196,$AM$196,$AR$196,$AW$196,$BB$196),0),2)</f>
        <v>0</v>
      </c>
      <c r="G196">
        <f>$K$195</f>
        <v>0</v>
      </c>
      <c r="H196">
        <f>ROUND(IF($G$196&lt;=0,0,$G$196*$G$3/12),2)</f>
        <v>0</v>
      </c>
      <c r="I196">
        <f>ROUND(IF($G$196&lt;=0,0,MIN($G$4,$G$196+$H$196)),2)</f>
        <v>0</v>
      </c>
      <c r="J196">
        <f>ROUND(IF($G$196&lt;=0,0,MIN(MAX(0,$G$196+$H$196-$I$196),$F$196)),2)</f>
        <v>0</v>
      </c>
      <c r="K196">
        <f>ROUND(MAX(0,$G$196+$H$196-$I$196-$J$196),2)</f>
        <v>0</v>
      </c>
      <c r="L196">
        <f>$P$195</f>
        <v>0</v>
      </c>
      <c r="M196">
        <f>ROUND(IF($L$196&lt;=0,0,$L$196*$L$3/12),2)</f>
        <v>0</v>
      </c>
      <c r="N196">
        <f>ROUND(IF($L$196&lt;=0,0,MIN($L$4,$L$196+$M$196)),2)</f>
        <v>0</v>
      </c>
      <c r="O196">
        <f>ROUND(IF($L$196&lt;=0,0,MIN(MAX(0,$L$196+$M$196-$N$196),MAX(0,$F$196-$J$196))),2)</f>
        <v>0</v>
      </c>
      <c r="P196">
        <f>ROUND(MAX(0,$L$196+$M$196-$N$196-$O$196),2)</f>
        <v>0</v>
      </c>
      <c r="Q196">
        <f>$U$195</f>
        <v>0</v>
      </c>
      <c r="R196">
        <f>ROUND(IF($Q$196&lt;=0,0,$Q$196*$Q$3/12),2)</f>
        <v>0</v>
      </c>
      <c r="S196">
        <f>ROUND(IF($Q$196&lt;=0,0,MIN($Q$4,$Q$196+$R$196)),2)</f>
        <v>0</v>
      </c>
      <c r="T196">
        <f>ROUND(IF($Q$196&lt;=0,0,MIN(MAX(0,$Q$196+$R$196-$S$196),MAX(0,$F$196-$J$196-$O$196))),2)</f>
        <v>0</v>
      </c>
      <c r="U196">
        <f>ROUND(MAX(0,$Q$196+$R$196-$S$196-$T$196),2)</f>
        <v>0</v>
      </c>
      <c r="V196">
        <f>$Z$195</f>
        <v>0</v>
      </c>
      <c r="W196">
        <f>ROUND(IF($V$196&lt;=0,0,$V$196*$V$3/12),2)</f>
        <v>0</v>
      </c>
      <c r="X196">
        <f>ROUND(IF($V$196&lt;=0,0,MIN($V$4,$V$196+$W$196)),2)</f>
        <v>0</v>
      </c>
      <c r="Y196">
        <f>ROUND(IF($V$196&lt;=0,0,MIN(MAX(0,$V$196+$W$196-$X$196),MAX(0,$F$196-$J$196-$O$196-$T$196))),2)</f>
        <v>0</v>
      </c>
      <c r="Z196">
        <f>ROUND(MAX(0,$V$196+$W$196-$X$196-$Y$196),2)</f>
        <v>0</v>
      </c>
      <c r="AA196">
        <f>$AE$195</f>
        <v>0</v>
      </c>
      <c r="AB196">
        <f>ROUND(IF($AA$196&lt;=0,0,$AA$196*$AA$3/12),2)</f>
        <v>0</v>
      </c>
      <c r="AC196">
        <f>ROUND(IF($AA$196&lt;=0,0,MIN($AA$4,$AA$196+$AB$196)),2)</f>
        <v>0</v>
      </c>
      <c r="AD196">
        <f>ROUND(IF($AA$196&lt;=0,0,MIN(MAX(0,$AA$196+$AB$196-$AC$196),MAX(0,$F$196-$J$196-$O$196-$T$196-$Y$196))),2)</f>
        <v>0</v>
      </c>
      <c r="AE196">
        <f>ROUND(MAX(0,$AA$196+$AB$196-$AC$196-$AD$196),2)</f>
        <v>0</v>
      </c>
      <c r="AF196">
        <f>$AJ$195</f>
        <v>0</v>
      </c>
      <c r="AG196">
        <f>ROUND(IF($AF$196&lt;=0,0,$AF$196*$AF$3/12),2)</f>
        <v>0</v>
      </c>
      <c r="AH196">
        <f>ROUND(IF($AF$196&lt;=0,0,MIN($AF$4,$AF$196+$AG$196)),2)</f>
        <v>0</v>
      </c>
      <c r="AI196">
        <f>ROUND(IF($AF$196&lt;=0,0,MIN(MAX(0,$AF$196+$AG$196-$AH$196),MAX(0,$F$196-$J$196-$O$196-$T$196-$Y$196-$AD$196))),2)</f>
        <v>0</v>
      </c>
      <c r="AJ196">
        <f>ROUND(MAX(0,$AF$196+$AG$196-$AH$196-$AI$196),2)</f>
        <v>0</v>
      </c>
      <c r="AK196">
        <f>$AO$195</f>
        <v>0</v>
      </c>
      <c r="AL196">
        <f>ROUND(IF($AK$196&lt;=0,0,$AK$196*$AK$3/12),2)</f>
        <v>0</v>
      </c>
      <c r="AM196">
        <f>ROUND(IF($AK$196&lt;=0,0,MIN($AK$4,$AK$196+$AL$196)),2)</f>
        <v>0</v>
      </c>
      <c r="AN196">
        <f>ROUND(IF($AK$196&lt;=0,0,MIN(MAX(0,$AK$196+$AL$196-$AM$196),MAX(0,$F$196-$J$196-$O$196-$T$196-$Y$196-$AD$196-$AI$196))),2)</f>
        <v>0</v>
      </c>
      <c r="AO196">
        <f>ROUND(MAX(0,$AK$196+$AL$196-$AM$196-$AN$196),2)</f>
        <v>0</v>
      </c>
      <c r="AP196">
        <f>$AT$195</f>
        <v>0</v>
      </c>
      <c r="AQ196">
        <f>ROUND(IF($AP$196&lt;=0,0,$AP$196*$AP$3/12),2)</f>
        <v>0</v>
      </c>
      <c r="AR196">
        <f>ROUND(IF($AP$196&lt;=0,0,MIN($AP$4,$AP$196+$AQ$196)),2)</f>
        <v>0</v>
      </c>
      <c r="AS196">
        <f>ROUND(IF($AP$196&lt;=0,0,MIN(MAX(0,$AP$196+$AQ$196-$AR$196),MAX(0,$F$196-$J$196-$O$196-$T$196-$Y$196-$AD$196-$AI$196-$AN$196))),2)</f>
        <v>0</v>
      </c>
      <c r="AT196">
        <f>ROUND(MAX(0,$AP$196+$AQ$196-$AR$196-$AS$196),2)</f>
        <v>0</v>
      </c>
      <c r="AU196">
        <f>$AY$195</f>
        <v>0</v>
      </c>
      <c r="AV196">
        <f>ROUND(IF($AU$196&lt;=0,0,$AU$196*$AU$3/12),2)</f>
        <v>0</v>
      </c>
      <c r="AW196">
        <f>ROUND(IF($AU$196&lt;=0,0,MIN($AU$4,$AU$196+$AV$196)),2)</f>
        <v>0</v>
      </c>
      <c r="AX196">
        <f>ROUND(IF($AU$196&lt;=0,0,MIN(MAX(0,$AU$196+$AV$196-$AW$196),MAX(0,$F$196-$J$196-$O$196-$T$196-$Y$196-$AD$196-$AI$196-$AN$196-$AS$196))),2)</f>
        <v>0</v>
      </c>
      <c r="AY196">
        <f>ROUND(MAX(0,$AU$196+$AV$196-$AW$196-$AX$196),2)</f>
        <v>0</v>
      </c>
      <c r="AZ196">
        <f>$BD$195</f>
        <v>0</v>
      </c>
      <c r="BA196">
        <f>ROUND(IF($AZ$196&lt;=0,0,$AZ$196*$AZ$3/12),2)</f>
        <v>0</v>
      </c>
      <c r="BB196">
        <f>ROUND(IF($AZ$196&lt;=0,0,MIN($AZ$4,$AZ$196+$BA$196)),2)</f>
        <v>0</v>
      </c>
      <c r="BC196">
        <f>ROUND(IF($AZ$196&lt;=0,0,MIN(MAX(0,$AZ$196+$BA$196-$BB$196),MAX(0,$F$196-$J$196-$O$196-$T$196-$Y$196-$AD$196-$AI$196-$AN$196-$AS$196-$AX$196))),2)</f>
        <v>0</v>
      </c>
      <c r="BD196">
        <f>ROUND(MAX(0,$AZ$196+$BA$196-$BB$196-$BC$196),2)</f>
        <v>0</v>
      </c>
    </row>
    <row r="197" spans="1:56">
      <c r="A197">
        <f>ROW()-7</f>
        <v>190</v>
      </c>
      <c r="B197">
        <f>EDATE(StartDate,A197-1)</f>
        <v>0</v>
      </c>
      <c r="C197">
        <f>ROUND(SUM($G$197,$L$197,$Q$197,$V$197,$AA$197,$AF$197,$AK$197,$AP$197,$AU$197,$AZ$197)-SUM($K$197,$P$197,$U$197,$Z$197,$AE$197,$AJ$197,$AO$197,$AT$197,$AY$197,$BD$197),2)</f>
        <v>0</v>
      </c>
      <c r="D197">
        <f>ROUND(SUM($H$197,$M$197,$R$197,$W$197,$AB$197,$AG$197,$AL$197,$AQ$197,$AV$197,$BA$197),2)</f>
        <v>0</v>
      </c>
      <c r="E197">
        <f>ROUND(SUM($K$197,$P$197,$U$197,$Z$197,$AE$197,$AJ$197,$AO$197,$AT$197,$AY$197,$BD$197),2)</f>
        <v>0</v>
      </c>
      <c r="F197">
        <f>ROUND(MAX(MonthlyBudget-SUM($I$197,$N$197,$S$197,$X$197,$AC$197,$AH$197,$AM$197,$AR$197,$AW$197,$BB$197),0),2)</f>
        <v>0</v>
      </c>
      <c r="G197">
        <f>$K$196</f>
        <v>0</v>
      </c>
      <c r="H197">
        <f>ROUND(IF($G$197&lt;=0,0,$G$197*$G$3/12),2)</f>
        <v>0</v>
      </c>
      <c r="I197">
        <f>ROUND(IF($G$197&lt;=0,0,MIN($G$4,$G$197+$H$197)),2)</f>
        <v>0</v>
      </c>
      <c r="J197">
        <f>ROUND(IF($G$197&lt;=0,0,MIN(MAX(0,$G$197+$H$197-$I$197),$F$197)),2)</f>
        <v>0</v>
      </c>
      <c r="K197">
        <f>ROUND(MAX(0,$G$197+$H$197-$I$197-$J$197),2)</f>
        <v>0</v>
      </c>
      <c r="L197">
        <f>$P$196</f>
        <v>0</v>
      </c>
      <c r="M197">
        <f>ROUND(IF($L$197&lt;=0,0,$L$197*$L$3/12),2)</f>
        <v>0</v>
      </c>
      <c r="N197">
        <f>ROUND(IF($L$197&lt;=0,0,MIN($L$4,$L$197+$M$197)),2)</f>
        <v>0</v>
      </c>
      <c r="O197">
        <f>ROUND(IF($L$197&lt;=0,0,MIN(MAX(0,$L$197+$M$197-$N$197),MAX(0,$F$197-$J$197))),2)</f>
        <v>0</v>
      </c>
      <c r="P197">
        <f>ROUND(MAX(0,$L$197+$M$197-$N$197-$O$197),2)</f>
        <v>0</v>
      </c>
      <c r="Q197">
        <f>$U$196</f>
        <v>0</v>
      </c>
      <c r="R197">
        <f>ROUND(IF($Q$197&lt;=0,0,$Q$197*$Q$3/12),2)</f>
        <v>0</v>
      </c>
      <c r="S197">
        <f>ROUND(IF($Q$197&lt;=0,0,MIN($Q$4,$Q$197+$R$197)),2)</f>
        <v>0</v>
      </c>
      <c r="T197">
        <f>ROUND(IF($Q$197&lt;=0,0,MIN(MAX(0,$Q$197+$R$197-$S$197),MAX(0,$F$197-$J$197-$O$197))),2)</f>
        <v>0</v>
      </c>
      <c r="U197">
        <f>ROUND(MAX(0,$Q$197+$R$197-$S$197-$T$197),2)</f>
        <v>0</v>
      </c>
      <c r="V197">
        <f>$Z$196</f>
        <v>0</v>
      </c>
      <c r="W197">
        <f>ROUND(IF($V$197&lt;=0,0,$V$197*$V$3/12),2)</f>
        <v>0</v>
      </c>
      <c r="X197">
        <f>ROUND(IF($V$197&lt;=0,0,MIN($V$4,$V$197+$W$197)),2)</f>
        <v>0</v>
      </c>
      <c r="Y197">
        <f>ROUND(IF($V$197&lt;=0,0,MIN(MAX(0,$V$197+$W$197-$X$197),MAX(0,$F$197-$J$197-$O$197-$T$197))),2)</f>
        <v>0</v>
      </c>
      <c r="Z197">
        <f>ROUND(MAX(0,$V$197+$W$197-$X$197-$Y$197),2)</f>
        <v>0</v>
      </c>
      <c r="AA197">
        <f>$AE$196</f>
        <v>0</v>
      </c>
      <c r="AB197">
        <f>ROUND(IF($AA$197&lt;=0,0,$AA$197*$AA$3/12),2)</f>
        <v>0</v>
      </c>
      <c r="AC197">
        <f>ROUND(IF($AA$197&lt;=0,0,MIN($AA$4,$AA$197+$AB$197)),2)</f>
        <v>0</v>
      </c>
      <c r="AD197">
        <f>ROUND(IF($AA$197&lt;=0,0,MIN(MAX(0,$AA$197+$AB$197-$AC$197),MAX(0,$F$197-$J$197-$O$197-$T$197-$Y$197))),2)</f>
        <v>0</v>
      </c>
      <c r="AE197">
        <f>ROUND(MAX(0,$AA$197+$AB$197-$AC$197-$AD$197),2)</f>
        <v>0</v>
      </c>
      <c r="AF197">
        <f>$AJ$196</f>
        <v>0</v>
      </c>
      <c r="AG197">
        <f>ROUND(IF($AF$197&lt;=0,0,$AF$197*$AF$3/12),2)</f>
        <v>0</v>
      </c>
      <c r="AH197">
        <f>ROUND(IF($AF$197&lt;=0,0,MIN($AF$4,$AF$197+$AG$197)),2)</f>
        <v>0</v>
      </c>
      <c r="AI197">
        <f>ROUND(IF($AF$197&lt;=0,0,MIN(MAX(0,$AF$197+$AG$197-$AH$197),MAX(0,$F$197-$J$197-$O$197-$T$197-$Y$197-$AD$197))),2)</f>
        <v>0</v>
      </c>
      <c r="AJ197">
        <f>ROUND(MAX(0,$AF$197+$AG$197-$AH$197-$AI$197),2)</f>
        <v>0</v>
      </c>
      <c r="AK197">
        <f>$AO$196</f>
        <v>0</v>
      </c>
      <c r="AL197">
        <f>ROUND(IF($AK$197&lt;=0,0,$AK$197*$AK$3/12),2)</f>
        <v>0</v>
      </c>
      <c r="AM197">
        <f>ROUND(IF($AK$197&lt;=0,0,MIN($AK$4,$AK$197+$AL$197)),2)</f>
        <v>0</v>
      </c>
      <c r="AN197">
        <f>ROUND(IF($AK$197&lt;=0,0,MIN(MAX(0,$AK$197+$AL$197-$AM$197),MAX(0,$F$197-$J$197-$O$197-$T$197-$Y$197-$AD$197-$AI$197))),2)</f>
        <v>0</v>
      </c>
      <c r="AO197">
        <f>ROUND(MAX(0,$AK$197+$AL$197-$AM$197-$AN$197),2)</f>
        <v>0</v>
      </c>
      <c r="AP197">
        <f>$AT$196</f>
        <v>0</v>
      </c>
      <c r="AQ197">
        <f>ROUND(IF($AP$197&lt;=0,0,$AP$197*$AP$3/12),2)</f>
        <v>0</v>
      </c>
      <c r="AR197">
        <f>ROUND(IF($AP$197&lt;=0,0,MIN($AP$4,$AP$197+$AQ$197)),2)</f>
        <v>0</v>
      </c>
      <c r="AS197">
        <f>ROUND(IF($AP$197&lt;=0,0,MIN(MAX(0,$AP$197+$AQ$197-$AR$197),MAX(0,$F$197-$J$197-$O$197-$T$197-$Y$197-$AD$197-$AI$197-$AN$197))),2)</f>
        <v>0</v>
      </c>
      <c r="AT197">
        <f>ROUND(MAX(0,$AP$197+$AQ$197-$AR$197-$AS$197),2)</f>
        <v>0</v>
      </c>
      <c r="AU197">
        <f>$AY$196</f>
        <v>0</v>
      </c>
      <c r="AV197">
        <f>ROUND(IF($AU$197&lt;=0,0,$AU$197*$AU$3/12),2)</f>
        <v>0</v>
      </c>
      <c r="AW197">
        <f>ROUND(IF($AU$197&lt;=0,0,MIN($AU$4,$AU$197+$AV$197)),2)</f>
        <v>0</v>
      </c>
      <c r="AX197">
        <f>ROUND(IF($AU$197&lt;=0,0,MIN(MAX(0,$AU$197+$AV$197-$AW$197),MAX(0,$F$197-$J$197-$O$197-$T$197-$Y$197-$AD$197-$AI$197-$AN$197-$AS$197))),2)</f>
        <v>0</v>
      </c>
      <c r="AY197">
        <f>ROUND(MAX(0,$AU$197+$AV$197-$AW$197-$AX$197),2)</f>
        <v>0</v>
      </c>
      <c r="AZ197">
        <f>$BD$196</f>
        <v>0</v>
      </c>
      <c r="BA197">
        <f>ROUND(IF($AZ$197&lt;=0,0,$AZ$197*$AZ$3/12),2)</f>
        <v>0</v>
      </c>
      <c r="BB197">
        <f>ROUND(IF($AZ$197&lt;=0,0,MIN($AZ$4,$AZ$197+$BA$197)),2)</f>
        <v>0</v>
      </c>
      <c r="BC197">
        <f>ROUND(IF($AZ$197&lt;=0,0,MIN(MAX(0,$AZ$197+$BA$197-$BB$197),MAX(0,$F$197-$J$197-$O$197-$T$197-$Y$197-$AD$197-$AI$197-$AN$197-$AS$197-$AX$197))),2)</f>
        <v>0</v>
      </c>
      <c r="BD197">
        <f>ROUND(MAX(0,$AZ$197+$BA$197-$BB$197-$BC$197),2)</f>
        <v>0</v>
      </c>
    </row>
    <row r="198" spans="1:56">
      <c r="A198">
        <f>ROW()-7</f>
        <v>191</v>
      </c>
      <c r="B198">
        <f>EDATE(StartDate,A198-1)</f>
        <v>0</v>
      </c>
      <c r="C198">
        <f>ROUND(SUM($G$198,$L$198,$Q$198,$V$198,$AA$198,$AF$198,$AK$198,$AP$198,$AU$198,$AZ$198)-SUM($K$198,$P$198,$U$198,$Z$198,$AE$198,$AJ$198,$AO$198,$AT$198,$AY$198,$BD$198),2)</f>
        <v>0</v>
      </c>
      <c r="D198">
        <f>ROUND(SUM($H$198,$M$198,$R$198,$W$198,$AB$198,$AG$198,$AL$198,$AQ$198,$AV$198,$BA$198),2)</f>
        <v>0</v>
      </c>
      <c r="E198">
        <f>ROUND(SUM($K$198,$P$198,$U$198,$Z$198,$AE$198,$AJ$198,$AO$198,$AT$198,$AY$198,$BD$198),2)</f>
        <v>0</v>
      </c>
      <c r="F198">
        <f>ROUND(MAX(MonthlyBudget-SUM($I$198,$N$198,$S$198,$X$198,$AC$198,$AH$198,$AM$198,$AR$198,$AW$198,$BB$198),0),2)</f>
        <v>0</v>
      </c>
      <c r="G198">
        <f>$K$197</f>
        <v>0</v>
      </c>
      <c r="H198">
        <f>ROUND(IF($G$198&lt;=0,0,$G$198*$G$3/12),2)</f>
        <v>0</v>
      </c>
      <c r="I198">
        <f>ROUND(IF($G$198&lt;=0,0,MIN($G$4,$G$198+$H$198)),2)</f>
        <v>0</v>
      </c>
      <c r="J198">
        <f>ROUND(IF($G$198&lt;=0,0,MIN(MAX(0,$G$198+$H$198-$I$198),$F$198)),2)</f>
        <v>0</v>
      </c>
      <c r="K198">
        <f>ROUND(MAX(0,$G$198+$H$198-$I$198-$J$198),2)</f>
        <v>0</v>
      </c>
      <c r="L198">
        <f>$P$197</f>
        <v>0</v>
      </c>
      <c r="M198">
        <f>ROUND(IF($L$198&lt;=0,0,$L$198*$L$3/12),2)</f>
        <v>0</v>
      </c>
      <c r="N198">
        <f>ROUND(IF($L$198&lt;=0,0,MIN($L$4,$L$198+$M$198)),2)</f>
        <v>0</v>
      </c>
      <c r="O198">
        <f>ROUND(IF($L$198&lt;=0,0,MIN(MAX(0,$L$198+$M$198-$N$198),MAX(0,$F$198-$J$198))),2)</f>
        <v>0</v>
      </c>
      <c r="P198">
        <f>ROUND(MAX(0,$L$198+$M$198-$N$198-$O$198),2)</f>
        <v>0</v>
      </c>
      <c r="Q198">
        <f>$U$197</f>
        <v>0</v>
      </c>
      <c r="R198">
        <f>ROUND(IF($Q$198&lt;=0,0,$Q$198*$Q$3/12),2)</f>
        <v>0</v>
      </c>
      <c r="S198">
        <f>ROUND(IF($Q$198&lt;=0,0,MIN($Q$4,$Q$198+$R$198)),2)</f>
        <v>0</v>
      </c>
      <c r="T198">
        <f>ROUND(IF($Q$198&lt;=0,0,MIN(MAX(0,$Q$198+$R$198-$S$198),MAX(0,$F$198-$J$198-$O$198))),2)</f>
        <v>0</v>
      </c>
      <c r="U198">
        <f>ROUND(MAX(0,$Q$198+$R$198-$S$198-$T$198),2)</f>
        <v>0</v>
      </c>
      <c r="V198">
        <f>$Z$197</f>
        <v>0</v>
      </c>
      <c r="W198">
        <f>ROUND(IF($V$198&lt;=0,0,$V$198*$V$3/12),2)</f>
        <v>0</v>
      </c>
      <c r="X198">
        <f>ROUND(IF($V$198&lt;=0,0,MIN($V$4,$V$198+$W$198)),2)</f>
        <v>0</v>
      </c>
      <c r="Y198">
        <f>ROUND(IF($V$198&lt;=0,0,MIN(MAX(0,$V$198+$W$198-$X$198),MAX(0,$F$198-$J$198-$O$198-$T$198))),2)</f>
        <v>0</v>
      </c>
      <c r="Z198">
        <f>ROUND(MAX(0,$V$198+$W$198-$X$198-$Y$198),2)</f>
        <v>0</v>
      </c>
      <c r="AA198">
        <f>$AE$197</f>
        <v>0</v>
      </c>
      <c r="AB198">
        <f>ROUND(IF($AA$198&lt;=0,0,$AA$198*$AA$3/12),2)</f>
        <v>0</v>
      </c>
      <c r="AC198">
        <f>ROUND(IF($AA$198&lt;=0,0,MIN($AA$4,$AA$198+$AB$198)),2)</f>
        <v>0</v>
      </c>
      <c r="AD198">
        <f>ROUND(IF($AA$198&lt;=0,0,MIN(MAX(0,$AA$198+$AB$198-$AC$198),MAX(0,$F$198-$J$198-$O$198-$T$198-$Y$198))),2)</f>
        <v>0</v>
      </c>
      <c r="AE198">
        <f>ROUND(MAX(0,$AA$198+$AB$198-$AC$198-$AD$198),2)</f>
        <v>0</v>
      </c>
      <c r="AF198">
        <f>$AJ$197</f>
        <v>0</v>
      </c>
      <c r="AG198">
        <f>ROUND(IF($AF$198&lt;=0,0,$AF$198*$AF$3/12),2)</f>
        <v>0</v>
      </c>
      <c r="AH198">
        <f>ROUND(IF($AF$198&lt;=0,0,MIN($AF$4,$AF$198+$AG$198)),2)</f>
        <v>0</v>
      </c>
      <c r="AI198">
        <f>ROUND(IF($AF$198&lt;=0,0,MIN(MAX(0,$AF$198+$AG$198-$AH$198),MAX(0,$F$198-$J$198-$O$198-$T$198-$Y$198-$AD$198))),2)</f>
        <v>0</v>
      </c>
      <c r="AJ198">
        <f>ROUND(MAX(0,$AF$198+$AG$198-$AH$198-$AI$198),2)</f>
        <v>0</v>
      </c>
      <c r="AK198">
        <f>$AO$197</f>
        <v>0</v>
      </c>
      <c r="AL198">
        <f>ROUND(IF($AK$198&lt;=0,0,$AK$198*$AK$3/12),2)</f>
        <v>0</v>
      </c>
      <c r="AM198">
        <f>ROUND(IF($AK$198&lt;=0,0,MIN($AK$4,$AK$198+$AL$198)),2)</f>
        <v>0</v>
      </c>
      <c r="AN198">
        <f>ROUND(IF($AK$198&lt;=0,0,MIN(MAX(0,$AK$198+$AL$198-$AM$198),MAX(0,$F$198-$J$198-$O$198-$T$198-$Y$198-$AD$198-$AI$198))),2)</f>
        <v>0</v>
      </c>
      <c r="AO198">
        <f>ROUND(MAX(0,$AK$198+$AL$198-$AM$198-$AN$198),2)</f>
        <v>0</v>
      </c>
      <c r="AP198">
        <f>$AT$197</f>
        <v>0</v>
      </c>
      <c r="AQ198">
        <f>ROUND(IF($AP$198&lt;=0,0,$AP$198*$AP$3/12),2)</f>
        <v>0</v>
      </c>
      <c r="AR198">
        <f>ROUND(IF($AP$198&lt;=0,0,MIN($AP$4,$AP$198+$AQ$198)),2)</f>
        <v>0</v>
      </c>
      <c r="AS198">
        <f>ROUND(IF($AP$198&lt;=0,0,MIN(MAX(0,$AP$198+$AQ$198-$AR$198),MAX(0,$F$198-$J$198-$O$198-$T$198-$Y$198-$AD$198-$AI$198-$AN$198))),2)</f>
        <v>0</v>
      </c>
      <c r="AT198">
        <f>ROUND(MAX(0,$AP$198+$AQ$198-$AR$198-$AS$198),2)</f>
        <v>0</v>
      </c>
      <c r="AU198">
        <f>$AY$197</f>
        <v>0</v>
      </c>
      <c r="AV198">
        <f>ROUND(IF($AU$198&lt;=0,0,$AU$198*$AU$3/12),2)</f>
        <v>0</v>
      </c>
      <c r="AW198">
        <f>ROUND(IF($AU$198&lt;=0,0,MIN($AU$4,$AU$198+$AV$198)),2)</f>
        <v>0</v>
      </c>
      <c r="AX198">
        <f>ROUND(IF($AU$198&lt;=0,0,MIN(MAX(0,$AU$198+$AV$198-$AW$198),MAX(0,$F$198-$J$198-$O$198-$T$198-$Y$198-$AD$198-$AI$198-$AN$198-$AS$198))),2)</f>
        <v>0</v>
      </c>
      <c r="AY198">
        <f>ROUND(MAX(0,$AU$198+$AV$198-$AW$198-$AX$198),2)</f>
        <v>0</v>
      </c>
      <c r="AZ198">
        <f>$BD$197</f>
        <v>0</v>
      </c>
      <c r="BA198">
        <f>ROUND(IF($AZ$198&lt;=0,0,$AZ$198*$AZ$3/12),2)</f>
        <v>0</v>
      </c>
      <c r="BB198">
        <f>ROUND(IF($AZ$198&lt;=0,0,MIN($AZ$4,$AZ$198+$BA$198)),2)</f>
        <v>0</v>
      </c>
      <c r="BC198">
        <f>ROUND(IF($AZ$198&lt;=0,0,MIN(MAX(0,$AZ$198+$BA$198-$BB$198),MAX(0,$F$198-$J$198-$O$198-$T$198-$Y$198-$AD$198-$AI$198-$AN$198-$AS$198-$AX$198))),2)</f>
        <v>0</v>
      </c>
      <c r="BD198">
        <f>ROUND(MAX(0,$AZ$198+$BA$198-$BB$198-$BC$198),2)</f>
        <v>0</v>
      </c>
    </row>
    <row r="199" spans="1:56">
      <c r="A199">
        <f>ROW()-7</f>
        <v>192</v>
      </c>
      <c r="B199">
        <f>EDATE(StartDate,A199-1)</f>
        <v>0</v>
      </c>
      <c r="C199">
        <f>ROUND(SUM($G$199,$L$199,$Q$199,$V$199,$AA$199,$AF$199,$AK$199,$AP$199,$AU$199,$AZ$199)-SUM($K$199,$P$199,$U$199,$Z$199,$AE$199,$AJ$199,$AO$199,$AT$199,$AY$199,$BD$199),2)</f>
        <v>0</v>
      </c>
      <c r="D199">
        <f>ROUND(SUM($H$199,$M$199,$R$199,$W$199,$AB$199,$AG$199,$AL$199,$AQ$199,$AV$199,$BA$199),2)</f>
        <v>0</v>
      </c>
      <c r="E199">
        <f>ROUND(SUM($K$199,$P$199,$U$199,$Z$199,$AE$199,$AJ$199,$AO$199,$AT$199,$AY$199,$BD$199),2)</f>
        <v>0</v>
      </c>
      <c r="F199">
        <f>ROUND(MAX(MonthlyBudget-SUM($I$199,$N$199,$S$199,$X$199,$AC$199,$AH$199,$AM$199,$AR$199,$AW$199,$BB$199),0),2)</f>
        <v>0</v>
      </c>
      <c r="G199">
        <f>$K$198</f>
        <v>0</v>
      </c>
      <c r="H199">
        <f>ROUND(IF($G$199&lt;=0,0,$G$199*$G$3/12),2)</f>
        <v>0</v>
      </c>
      <c r="I199">
        <f>ROUND(IF($G$199&lt;=0,0,MIN($G$4,$G$199+$H$199)),2)</f>
        <v>0</v>
      </c>
      <c r="J199">
        <f>ROUND(IF($G$199&lt;=0,0,MIN(MAX(0,$G$199+$H$199-$I$199),$F$199)),2)</f>
        <v>0</v>
      </c>
      <c r="K199">
        <f>ROUND(MAX(0,$G$199+$H$199-$I$199-$J$199),2)</f>
        <v>0</v>
      </c>
      <c r="L199">
        <f>$P$198</f>
        <v>0</v>
      </c>
      <c r="M199">
        <f>ROUND(IF($L$199&lt;=0,0,$L$199*$L$3/12),2)</f>
        <v>0</v>
      </c>
      <c r="N199">
        <f>ROUND(IF($L$199&lt;=0,0,MIN($L$4,$L$199+$M$199)),2)</f>
        <v>0</v>
      </c>
      <c r="O199">
        <f>ROUND(IF($L$199&lt;=0,0,MIN(MAX(0,$L$199+$M$199-$N$199),MAX(0,$F$199-$J$199))),2)</f>
        <v>0</v>
      </c>
      <c r="P199">
        <f>ROUND(MAX(0,$L$199+$M$199-$N$199-$O$199),2)</f>
        <v>0</v>
      </c>
      <c r="Q199">
        <f>$U$198</f>
        <v>0</v>
      </c>
      <c r="R199">
        <f>ROUND(IF($Q$199&lt;=0,0,$Q$199*$Q$3/12),2)</f>
        <v>0</v>
      </c>
      <c r="S199">
        <f>ROUND(IF($Q$199&lt;=0,0,MIN($Q$4,$Q$199+$R$199)),2)</f>
        <v>0</v>
      </c>
      <c r="T199">
        <f>ROUND(IF($Q$199&lt;=0,0,MIN(MAX(0,$Q$199+$R$199-$S$199),MAX(0,$F$199-$J$199-$O$199))),2)</f>
        <v>0</v>
      </c>
      <c r="U199">
        <f>ROUND(MAX(0,$Q$199+$R$199-$S$199-$T$199),2)</f>
        <v>0</v>
      </c>
      <c r="V199">
        <f>$Z$198</f>
        <v>0</v>
      </c>
      <c r="W199">
        <f>ROUND(IF($V$199&lt;=0,0,$V$199*$V$3/12),2)</f>
        <v>0</v>
      </c>
      <c r="X199">
        <f>ROUND(IF($V$199&lt;=0,0,MIN($V$4,$V$199+$W$199)),2)</f>
        <v>0</v>
      </c>
      <c r="Y199">
        <f>ROUND(IF($V$199&lt;=0,0,MIN(MAX(0,$V$199+$W$199-$X$199),MAX(0,$F$199-$J$199-$O$199-$T$199))),2)</f>
        <v>0</v>
      </c>
      <c r="Z199">
        <f>ROUND(MAX(0,$V$199+$W$199-$X$199-$Y$199),2)</f>
        <v>0</v>
      </c>
      <c r="AA199">
        <f>$AE$198</f>
        <v>0</v>
      </c>
      <c r="AB199">
        <f>ROUND(IF($AA$199&lt;=0,0,$AA$199*$AA$3/12),2)</f>
        <v>0</v>
      </c>
      <c r="AC199">
        <f>ROUND(IF($AA$199&lt;=0,0,MIN($AA$4,$AA$199+$AB$199)),2)</f>
        <v>0</v>
      </c>
      <c r="AD199">
        <f>ROUND(IF($AA$199&lt;=0,0,MIN(MAX(0,$AA$199+$AB$199-$AC$199),MAX(0,$F$199-$J$199-$O$199-$T$199-$Y$199))),2)</f>
        <v>0</v>
      </c>
      <c r="AE199">
        <f>ROUND(MAX(0,$AA$199+$AB$199-$AC$199-$AD$199),2)</f>
        <v>0</v>
      </c>
      <c r="AF199">
        <f>$AJ$198</f>
        <v>0</v>
      </c>
      <c r="AG199">
        <f>ROUND(IF($AF$199&lt;=0,0,$AF$199*$AF$3/12),2)</f>
        <v>0</v>
      </c>
      <c r="AH199">
        <f>ROUND(IF($AF$199&lt;=0,0,MIN($AF$4,$AF$199+$AG$199)),2)</f>
        <v>0</v>
      </c>
      <c r="AI199">
        <f>ROUND(IF($AF$199&lt;=0,0,MIN(MAX(0,$AF$199+$AG$199-$AH$199),MAX(0,$F$199-$J$199-$O$199-$T$199-$Y$199-$AD$199))),2)</f>
        <v>0</v>
      </c>
      <c r="AJ199">
        <f>ROUND(MAX(0,$AF$199+$AG$199-$AH$199-$AI$199),2)</f>
        <v>0</v>
      </c>
      <c r="AK199">
        <f>$AO$198</f>
        <v>0</v>
      </c>
      <c r="AL199">
        <f>ROUND(IF($AK$199&lt;=0,0,$AK$199*$AK$3/12),2)</f>
        <v>0</v>
      </c>
      <c r="AM199">
        <f>ROUND(IF($AK$199&lt;=0,0,MIN($AK$4,$AK$199+$AL$199)),2)</f>
        <v>0</v>
      </c>
      <c r="AN199">
        <f>ROUND(IF($AK$199&lt;=0,0,MIN(MAX(0,$AK$199+$AL$199-$AM$199),MAX(0,$F$199-$J$199-$O$199-$T$199-$Y$199-$AD$199-$AI$199))),2)</f>
        <v>0</v>
      </c>
      <c r="AO199">
        <f>ROUND(MAX(0,$AK$199+$AL$199-$AM$199-$AN$199),2)</f>
        <v>0</v>
      </c>
      <c r="AP199">
        <f>$AT$198</f>
        <v>0</v>
      </c>
      <c r="AQ199">
        <f>ROUND(IF($AP$199&lt;=0,0,$AP$199*$AP$3/12),2)</f>
        <v>0</v>
      </c>
      <c r="AR199">
        <f>ROUND(IF($AP$199&lt;=0,0,MIN($AP$4,$AP$199+$AQ$199)),2)</f>
        <v>0</v>
      </c>
      <c r="AS199">
        <f>ROUND(IF($AP$199&lt;=0,0,MIN(MAX(0,$AP$199+$AQ$199-$AR$199),MAX(0,$F$199-$J$199-$O$199-$T$199-$Y$199-$AD$199-$AI$199-$AN$199))),2)</f>
        <v>0</v>
      </c>
      <c r="AT199">
        <f>ROUND(MAX(0,$AP$199+$AQ$199-$AR$199-$AS$199),2)</f>
        <v>0</v>
      </c>
      <c r="AU199">
        <f>$AY$198</f>
        <v>0</v>
      </c>
      <c r="AV199">
        <f>ROUND(IF($AU$199&lt;=0,0,$AU$199*$AU$3/12),2)</f>
        <v>0</v>
      </c>
      <c r="AW199">
        <f>ROUND(IF($AU$199&lt;=0,0,MIN($AU$4,$AU$199+$AV$199)),2)</f>
        <v>0</v>
      </c>
      <c r="AX199">
        <f>ROUND(IF($AU$199&lt;=0,0,MIN(MAX(0,$AU$199+$AV$199-$AW$199),MAX(0,$F$199-$J$199-$O$199-$T$199-$Y$199-$AD$199-$AI$199-$AN$199-$AS$199))),2)</f>
        <v>0</v>
      </c>
      <c r="AY199">
        <f>ROUND(MAX(0,$AU$199+$AV$199-$AW$199-$AX$199),2)</f>
        <v>0</v>
      </c>
      <c r="AZ199">
        <f>$BD$198</f>
        <v>0</v>
      </c>
      <c r="BA199">
        <f>ROUND(IF($AZ$199&lt;=0,0,$AZ$199*$AZ$3/12),2)</f>
        <v>0</v>
      </c>
      <c r="BB199">
        <f>ROUND(IF($AZ$199&lt;=0,0,MIN($AZ$4,$AZ$199+$BA$199)),2)</f>
        <v>0</v>
      </c>
      <c r="BC199">
        <f>ROUND(IF($AZ$199&lt;=0,0,MIN(MAX(0,$AZ$199+$BA$199-$BB$199),MAX(0,$F$199-$J$199-$O$199-$T$199-$Y$199-$AD$199-$AI$199-$AN$199-$AS$199-$AX$199))),2)</f>
        <v>0</v>
      </c>
      <c r="BD199">
        <f>ROUND(MAX(0,$AZ$199+$BA$199-$BB$199-$BC$199),2)</f>
        <v>0</v>
      </c>
    </row>
    <row r="200" spans="1:56">
      <c r="A200">
        <f>ROW()-7</f>
        <v>193</v>
      </c>
      <c r="B200">
        <f>EDATE(StartDate,A200-1)</f>
        <v>0</v>
      </c>
      <c r="C200">
        <f>ROUND(SUM($G$200,$L$200,$Q$200,$V$200,$AA$200,$AF$200,$AK$200,$AP$200,$AU$200,$AZ$200)-SUM($K$200,$P$200,$U$200,$Z$200,$AE$200,$AJ$200,$AO$200,$AT$200,$AY$200,$BD$200),2)</f>
        <v>0</v>
      </c>
      <c r="D200">
        <f>ROUND(SUM($H$200,$M$200,$R$200,$W$200,$AB$200,$AG$200,$AL$200,$AQ$200,$AV$200,$BA$200),2)</f>
        <v>0</v>
      </c>
      <c r="E200">
        <f>ROUND(SUM($K$200,$P$200,$U$200,$Z$200,$AE$200,$AJ$200,$AO$200,$AT$200,$AY$200,$BD$200),2)</f>
        <v>0</v>
      </c>
      <c r="F200">
        <f>ROUND(MAX(MonthlyBudget-SUM($I$200,$N$200,$S$200,$X$200,$AC$200,$AH$200,$AM$200,$AR$200,$AW$200,$BB$200),0),2)</f>
        <v>0</v>
      </c>
      <c r="G200">
        <f>$K$199</f>
        <v>0</v>
      </c>
      <c r="H200">
        <f>ROUND(IF($G$200&lt;=0,0,$G$200*$G$3/12),2)</f>
        <v>0</v>
      </c>
      <c r="I200">
        <f>ROUND(IF($G$200&lt;=0,0,MIN($G$4,$G$200+$H$200)),2)</f>
        <v>0</v>
      </c>
      <c r="J200">
        <f>ROUND(IF($G$200&lt;=0,0,MIN(MAX(0,$G$200+$H$200-$I$200),$F$200)),2)</f>
        <v>0</v>
      </c>
      <c r="K200">
        <f>ROUND(MAX(0,$G$200+$H$200-$I$200-$J$200),2)</f>
        <v>0</v>
      </c>
      <c r="L200">
        <f>$P$199</f>
        <v>0</v>
      </c>
      <c r="M200">
        <f>ROUND(IF($L$200&lt;=0,0,$L$200*$L$3/12),2)</f>
        <v>0</v>
      </c>
      <c r="N200">
        <f>ROUND(IF($L$200&lt;=0,0,MIN($L$4,$L$200+$M$200)),2)</f>
        <v>0</v>
      </c>
      <c r="O200">
        <f>ROUND(IF($L$200&lt;=0,0,MIN(MAX(0,$L$200+$M$200-$N$200),MAX(0,$F$200-$J$200))),2)</f>
        <v>0</v>
      </c>
      <c r="P200">
        <f>ROUND(MAX(0,$L$200+$M$200-$N$200-$O$200),2)</f>
        <v>0</v>
      </c>
      <c r="Q200">
        <f>$U$199</f>
        <v>0</v>
      </c>
      <c r="R200">
        <f>ROUND(IF($Q$200&lt;=0,0,$Q$200*$Q$3/12),2)</f>
        <v>0</v>
      </c>
      <c r="S200">
        <f>ROUND(IF($Q$200&lt;=0,0,MIN($Q$4,$Q$200+$R$200)),2)</f>
        <v>0</v>
      </c>
      <c r="T200">
        <f>ROUND(IF($Q$200&lt;=0,0,MIN(MAX(0,$Q$200+$R$200-$S$200),MAX(0,$F$200-$J$200-$O$200))),2)</f>
        <v>0</v>
      </c>
      <c r="U200">
        <f>ROUND(MAX(0,$Q$200+$R$200-$S$200-$T$200),2)</f>
        <v>0</v>
      </c>
      <c r="V200">
        <f>$Z$199</f>
        <v>0</v>
      </c>
      <c r="W200">
        <f>ROUND(IF($V$200&lt;=0,0,$V$200*$V$3/12),2)</f>
        <v>0</v>
      </c>
      <c r="X200">
        <f>ROUND(IF($V$200&lt;=0,0,MIN($V$4,$V$200+$W$200)),2)</f>
        <v>0</v>
      </c>
      <c r="Y200">
        <f>ROUND(IF($V$200&lt;=0,0,MIN(MAX(0,$V$200+$W$200-$X$200),MAX(0,$F$200-$J$200-$O$200-$T$200))),2)</f>
        <v>0</v>
      </c>
      <c r="Z200">
        <f>ROUND(MAX(0,$V$200+$W$200-$X$200-$Y$200),2)</f>
        <v>0</v>
      </c>
      <c r="AA200">
        <f>$AE$199</f>
        <v>0</v>
      </c>
      <c r="AB200">
        <f>ROUND(IF($AA$200&lt;=0,0,$AA$200*$AA$3/12),2)</f>
        <v>0</v>
      </c>
      <c r="AC200">
        <f>ROUND(IF($AA$200&lt;=0,0,MIN($AA$4,$AA$200+$AB$200)),2)</f>
        <v>0</v>
      </c>
      <c r="AD200">
        <f>ROUND(IF($AA$200&lt;=0,0,MIN(MAX(0,$AA$200+$AB$200-$AC$200),MAX(0,$F$200-$J$200-$O$200-$T$200-$Y$200))),2)</f>
        <v>0</v>
      </c>
      <c r="AE200">
        <f>ROUND(MAX(0,$AA$200+$AB$200-$AC$200-$AD$200),2)</f>
        <v>0</v>
      </c>
      <c r="AF200">
        <f>$AJ$199</f>
        <v>0</v>
      </c>
      <c r="AG200">
        <f>ROUND(IF($AF$200&lt;=0,0,$AF$200*$AF$3/12),2)</f>
        <v>0</v>
      </c>
      <c r="AH200">
        <f>ROUND(IF($AF$200&lt;=0,0,MIN($AF$4,$AF$200+$AG$200)),2)</f>
        <v>0</v>
      </c>
      <c r="AI200">
        <f>ROUND(IF($AF$200&lt;=0,0,MIN(MAX(0,$AF$200+$AG$200-$AH$200),MAX(0,$F$200-$J$200-$O$200-$T$200-$Y$200-$AD$200))),2)</f>
        <v>0</v>
      </c>
      <c r="AJ200">
        <f>ROUND(MAX(0,$AF$200+$AG$200-$AH$200-$AI$200),2)</f>
        <v>0</v>
      </c>
      <c r="AK200">
        <f>$AO$199</f>
        <v>0</v>
      </c>
      <c r="AL200">
        <f>ROUND(IF($AK$200&lt;=0,0,$AK$200*$AK$3/12),2)</f>
        <v>0</v>
      </c>
      <c r="AM200">
        <f>ROUND(IF($AK$200&lt;=0,0,MIN($AK$4,$AK$200+$AL$200)),2)</f>
        <v>0</v>
      </c>
      <c r="AN200">
        <f>ROUND(IF($AK$200&lt;=0,0,MIN(MAX(0,$AK$200+$AL$200-$AM$200),MAX(0,$F$200-$J$200-$O$200-$T$200-$Y$200-$AD$200-$AI$200))),2)</f>
        <v>0</v>
      </c>
      <c r="AO200">
        <f>ROUND(MAX(0,$AK$200+$AL$200-$AM$200-$AN$200),2)</f>
        <v>0</v>
      </c>
      <c r="AP200">
        <f>$AT$199</f>
        <v>0</v>
      </c>
      <c r="AQ200">
        <f>ROUND(IF($AP$200&lt;=0,0,$AP$200*$AP$3/12),2)</f>
        <v>0</v>
      </c>
      <c r="AR200">
        <f>ROUND(IF($AP$200&lt;=0,0,MIN($AP$4,$AP$200+$AQ$200)),2)</f>
        <v>0</v>
      </c>
      <c r="AS200">
        <f>ROUND(IF($AP$200&lt;=0,0,MIN(MAX(0,$AP$200+$AQ$200-$AR$200),MAX(0,$F$200-$J$200-$O$200-$T$200-$Y$200-$AD$200-$AI$200-$AN$200))),2)</f>
        <v>0</v>
      </c>
      <c r="AT200">
        <f>ROUND(MAX(0,$AP$200+$AQ$200-$AR$200-$AS$200),2)</f>
        <v>0</v>
      </c>
      <c r="AU200">
        <f>$AY$199</f>
        <v>0</v>
      </c>
      <c r="AV200">
        <f>ROUND(IF($AU$200&lt;=0,0,$AU$200*$AU$3/12),2)</f>
        <v>0</v>
      </c>
      <c r="AW200">
        <f>ROUND(IF($AU$200&lt;=0,0,MIN($AU$4,$AU$200+$AV$200)),2)</f>
        <v>0</v>
      </c>
      <c r="AX200">
        <f>ROUND(IF($AU$200&lt;=0,0,MIN(MAX(0,$AU$200+$AV$200-$AW$200),MAX(0,$F$200-$J$200-$O$200-$T$200-$Y$200-$AD$200-$AI$200-$AN$200-$AS$200))),2)</f>
        <v>0</v>
      </c>
      <c r="AY200">
        <f>ROUND(MAX(0,$AU$200+$AV$200-$AW$200-$AX$200),2)</f>
        <v>0</v>
      </c>
      <c r="AZ200">
        <f>$BD$199</f>
        <v>0</v>
      </c>
      <c r="BA200">
        <f>ROUND(IF($AZ$200&lt;=0,0,$AZ$200*$AZ$3/12),2)</f>
        <v>0</v>
      </c>
      <c r="BB200">
        <f>ROUND(IF($AZ$200&lt;=0,0,MIN($AZ$4,$AZ$200+$BA$200)),2)</f>
        <v>0</v>
      </c>
      <c r="BC200">
        <f>ROUND(IF($AZ$200&lt;=0,0,MIN(MAX(0,$AZ$200+$BA$200-$BB$200),MAX(0,$F$200-$J$200-$O$200-$T$200-$Y$200-$AD$200-$AI$200-$AN$200-$AS$200-$AX$200))),2)</f>
        <v>0</v>
      </c>
      <c r="BD200">
        <f>ROUND(MAX(0,$AZ$200+$BA$200-$BB$200-$BC$200),2)</f>
        <v>0</v>
      </c>
    </row>
    <row r="201" spans="1:56">
      <c r="A201">
        <f>ROW()-7</f>
        <v>194</v>
      </c>
      <c r="B201">
        <f>EDATE(StartDate,A201-1)</f>
        <v>0</v>
      </c>
      <c r="C201">
        <f>ROUND(SUM($G$201,$L$201,$Q$201,$V$201,$AA$201,$AF$201,$AK$201,$AP$201,$AU$201,$AZ$201)-SUM($K$201,$P$201,$U$201,$Z$201,$AE$201,$AJ$201,$AO$201,$AT$201,$AY$201,$BD$201),2)</f>
        <v>0</v>
      </c>
      <c r="D201">
        <f>ROUND(SUM($H$201,$M$201,$R$201,$W$201,$AB$201,$AG$201,$AL$201,$AQ$201,$AV$201,$BA$201),2)</f>
        <v>0</v>
      </c>
      <c r="E201">
        <f>ROUND(SUM($K$201,$P$201,$U$201,$Z$201,$AE$201,$AJ$201,$AO$201,$AT$201,$AY$201,$BD$201),2)</f>
        <v>0</v>
      </c>
      <c r="F201">
        <f>ROUND(MAX(MonthlyBudget-SUM($I$201,$N$201,$S$201,$X$201,$AC$201,$AH$201,$AM$201,$AR$201,$AW$201,$BB$201),0),2)</f>
        <v>0</v>
      </c>
      <c r="G201">
        <f>$K$200</f>
        <v>0</v>
      </c>
      <c r="H201">
        <f>ROUND(IF($G$201&lt;=0,0,$G$201*$G$3/12),2)</f>
        <v>0</v>
      </c>
      <c r="I201">
        <f>ROUND(IF($G$201&lt;=0,0,MIN($G$4,$G$201+$H$201)),2)</f>
        <v>0</v>
      </c>
      <c r="J201">
        <f>ROUND(IF($G$201&lt;=0,0,MIN(MAX(0,$G$201+$H$201-$I$201),$F$201)),2)</f>
        <v>0</v>
      </c>
      <c r="K201">
        <f>ROUND(MAX(0,$G$201+$H$201-$I$201-$J$201),2)</f>
        <v>0</v>
      </c>
      <c r="L201">
        <f>$P$200</f>
        <v>0</v>
      </c>
      <c r="M201">
        <f>ROUND(IF($L$201&lt;=0,0,$L$201*$L$3/12),2)</f>
        <v>0</v>
      </c>
      <c r="N201">
        <f>ROUND(IF($L$201&lt;=0,0,MIN($L$4,$L$201+$M$201)),2)</f>
        <v>0</v>
      </c>
      <c r="O201">
        <f>ROUND(IF($L$201&lt;=0,0,MIN(MAX(0,$L$201+$M$201-$N$201),MAX(0,$F$201-$J$201))),2)</f>
        <v>0</v>
      </c>
      <c r="P201">
        <f>ROUND(MAX(0,$L$201+$M$201-$N$201-$O$201),2)</f>
        <v>0</v>
      </c>
      <c r="Q201">
        <f>$U$200</f>
        <v>0</v>
      </c>
      <c r="R201">
        <f>ROUND(IF($Q$201&lt;=0,0,$Q$201*$Q$3/12),2)</f>
        <v>0</v>
      </c>
      <c r="S201">
        <f>ROUND(IF($Q$201&lt;=0,0,MIN($Q$4,$Q$201+$R$201)),2)</f>
        <v>0</v>
      </c>
      <c r="T201">
        <f>ROUND(IF($Q$201&lt;=0,0,MIN(MAX(0,$Q$201+$R$201-$S$201),MAX(0,$F$201-$J$201-$O$201))),2)</f>
        <v>0</v>
      </c>
      <c r="U201">
        <f>ROUND(MAX(0,$Q$201+$R$201-$S$201-$T$201),2)</f>
        <v>0</v>
      </c>
      <c r="V201">
        <f>$Z$200</f>
        <v>0</v>
      </c>
      <c r="W201">
        <f>ROUND(IF($V$201&lt;=0,0,$V$201*$V$3/12),2)</f>
        <v>0</v>
      </c>
      <c r="X201">
        <f>ROUND(IF($V$201&lt;=0,0,MIN($V$4,$V$201+$W$201)),2)</f>
        <v>0</v>
      </c>
      <c r="Y201">
        <f>ROUND(IF($V$201&lt;=0,0,MIN(MAX(0,$V$201+$W$201-$X$201),MAX(0,$F$201-$J$201-$O$201-$T$201))),2)</f>
        <v>0</v>
      </c>
      <c r="Z201">
        <f>ROUND(MAX(0,$V$201+$W$201-$X$201-$Y$201),2)</f>
        <v>0</v>
      </c>
      <c r="AA201">
        <f>$AE$200</f>
        <v>0</v>
      </c>
      <c r="AB201">
        <f>ROUND(IF($AA$201&lt;=0,0,$AA$201*$AA$3/12),2)</f>
        <v>0</v>
      </c>
      <c r="AC201">
        <f>ROUND(IF($AA$201&lt;=0,0,MIN($AA$4,$AA$201+$AB$201)),2)</f>
        <v>0</v>
      </c>
      <c r="AD201">
        <f>ROUND(IF($AA$201&lt;=0,0,MIN(MAX(0,$AA$201+$AB$201-$AC$201),MAX(0,$F$201-$J$201-$O$201-$T$201-$Y$201))),2)</f>
        <v>0</v>
      </c>
      <c r="AE201">
        <f>ROUND(MAX(0,$AA$201+$AB$201-$AC$201-$AD$201),2)</f>
        <v>0</v>
      </c>
      <c r="AF201">
        <f>$AJ$200</f>
        <v>0</v>
      </c>
      <c r="AG201">
        <f>ROUND(IF($AF$201&lt;=0,0,$AF$201*$AF$3/12),2)</f>
        <v>0</v>
      </c>
      <c r="AH201">
        <f>ROUND(IF($AF$201&lt;=0,0,MIN($AF$4,$AF$201+$AG$201)),2)</f>
        <v>0</v>
      </c>
      <c r="AI201">
        <f>ROUND(IF($AF$201&lt;=0,0,MIN(MAX(0,$AF$201+$AG$201-$AH$201),MAX(0,$F$201-$J$201-$O$201-$T$201-$Y$201-$AD$201))),2)</f>
        <v>0</v>
      </c>
      <c r="AJ201">
        <f>ROUND(MAX(0,$AF$201+$AG$201-$AH$201-$AI$201),2)</f>
        <v>0</v>
      </c>
      <c r="AK201">
        <f>$AO$200</f>
        <v>0</v>
      </c>
      <c r="AL201">
        <f>ROUND(IF($AK$201&lt;=0,0,$AK$201*$AK$3/12),2)</f>
        <v>0</v>
      </c>
      <c r="AM201">
        <f>ROUND(IF($AK$201&lt;=0,0,MIN($AK$4,$AK$201+$AL$201)),2)</f>
        <v>0</v>
      </c>
      <c r="AN201">
        <f>ROUND(IF($AK$201&lt;=0,0,MIN(MAX(0,$AK$201+$AL$201-$AM$201),MAX(0,$F$201-$J$201-$O$201-$T$201-$Y$201-$AD$201-$AI$201))),2)</f>
        <v>0</v>
      </c>
      <c r="AO201">
        <f>ROUND(MAX(0,$AK$201+$AL$201-$AM$201-$AN$201),2)</f>
        <v>0</v>
      </c>
      <c r="AP201">
        <f>$AT$200</f>
        <v>0</v>
      </c>
      <c r="AQ201">
        <f>ROUND(IF($AP$201&lt;=0,0,$AP$201*$AP$3/12),2)</f>
        <v>0</v>
      </c>
      <c r="AR201">
        <f>ROUND(IF($AP$201&lt;=0,0,MIN($AP$4,$AP$201+$AQ$201)),2)</f>
        <v>0</v>
      </c>
      <c r="AS201">
        <f>ROUND(IF($AP$201&lt;=0,0,MIN(MAX(0,$AP$201+$AQ$201-$AR$201),MAX(0,$F$201-$J$201-$O$201-$T$201-$Y$201-$AD$201-$AI$201-$AN$201))),2)</f>
        <v>0</v>
      </c>
      <c r="AT201">
        <f>ROUND(MAX(0,$AP$201+$AQ$201-$AR$201-$AS$201),2)</f>
        <v>0</v>
      </c>
      <c r="AU201">
        <f>$AY$200</f>
        <v>0</v>
      </c>
      <c r="AV201">
        <f>ROUND(IF($AU$201&lt;=0,0,$AU$201*$AU$3/12),2)</f>
        <v>0</v>
      </c>
      <c r="AW201">
        <f>ROUND(IF($AU$201&lt;=0,0,MIN($AU$4,$AU$201+$AV$201)),2)</f>
        <v>0</v>
      </c>
      <c r="AX201">
        <f>ROUND(IF($AU$201&lt;=0,0,MIN(MAX(0,$AU$201+$AV$201-$AW$201),MAX(0,$F$201-$J$201-$O$201-$T$201-$Y$201-$AD$201-$AI$201-$AN$201-$AS$201))),2)</f>
        <v>0</v>
      </c>
      <c r="AY201">
        <f>ROUND(MAX(0,$AU$201+$AV$201-$AW$201-$AX$201),2)</f>
        <v>0</v>
      </c>
      <c r="AZ201">
        <f>$BD$200</f>
        <v>0</v>
      </c>
      <c r="BA201">
        <f>ROUND(IF($AZ$201&lt;=0,0,$AZ$201*$AZ$3/12),2)</f>
        <v>0</v>
      </c>
      <c r="BB201">
        <f>ROUND(IF($AZ$201&lt;=0,0,MIN($AZ$4,$AZ$201+$BA$201)),2)</f>
        <v>0</v>
      </c>
      <c r="BC201">
        <f>ROUND(IF($AZ$201&lt;=0,0,MIN(MAX(0,$AZ$201+$BA$201-$BB$201),MAX(0,$F$201-$J$201-$O$201-$T$201-$Y$201-$AD$201-$AI$201-$AN$201-$AS$201-$AX$201))),2)</f>
        <v>0</v>
      </c>
      <c r="BD201">
        <f>ROUND(MAX(0,$AZ$201+$BA$201-$BB$201-$BC$201),2)</f>
        <v>0</v>
      </c>
    </row>
    <row r="202" spans="1:56">
      <c r="A202">
        <f>ROW()-7</f>
        <v>195</v>
      </c>
      <c r="B202">
        <f>EDATE(StartDate,A202-1)</f>
        <v>0</v>
      </c>
      <c r="C202">
        <f>ROUND(SUM($G$202,$L$202,$Q$202,$V$202,$AA$202,$AF$202,$AK$202,$AP$202,$AU$202,$AZ$202)-SUM($K$202,$P$202,$U$202,$Z$202,$AE$202,$AJ$202,$AO$202,$AT$202,$AY$202,$BD$202),2)</f>
        <v>0</v>
      </c>
      <c r="D202">
        <f>ROUND(SUM($H$202,$M$202,$R$202,$W$202,$AB$202,$AG$202,$AL$202,$AQ$202,$AV$202,$BA$202),2)</f>
        <v>0</v>
      </c>
      <c r="E202">
        <f>ROUND(SUM($K$202,$P$202,$U$202,$Z$202,$AE$202,$AJ$202,$AO$202,$AT$202,$AY$202,$BD$202),2)</f>
        <v>0</v>
      </c>
      <c r="F202">
        <f>ROUND(MAX(MonthlyBudget-SUM($I$202,$N$202,$S$202,$X$202,$AC$202,$AH$202,$AM$202,$AR$202,$AW$202,$BB$202),0),2)</f>
        <v>0</v>
      </c>
      <c r="G202">
        <f>$K$201</f>
        <v>0</v>
      </c>
      <c r="H202">
        <f>ROUND(IF($G$202&lt;=0,0,$G$202*$G$3/12),2)</f>
        <v>0</v>
      </c>
      <c r="I202">
        <f>ROUND(IF($G$202&lt;=0,0,MIN($G$4,$G$202+$H$202)),2)</f>
        <v>0</v>
      </c>
      <c r="J202">
        <f>ROUND(IF($G$202&lt;=0,0,MIN(MAX(0,$G$202+$H$202-$I$202),$F$202)),2)</f>
        <v>0</v>
      </c>
      <c r="K202">
        <f>ROUND(MAX(0,$G$202+$H$202-$I$202-$J$202),2)</f>
        <v>0</v>
      </c>
      <c r="L202">
        <f>$P$201</f>
        <v>0</v>
      </c>
      <c r="M202">
        <f>ROUND(IF($L$202&lt;=0,0,$L$202*$L$3/12),2)</f>
        <v>0</v>
      </c>
      <c r="N202">
        <f>ROUND(IF($L$202&lt;=0,0,MIN($L$4,$L$202+$M$202)),2)</f>
        <v>0</v>
      </c>
      <c r="O202">
        <f>ROUND(IF($L$202&lt;=0,0,MIN(MAX(0,$L$202+$M$202-$N$202),MAX(0,$F$202-$J$202))),2)</f>
        <v>0</v>
      </c>
      <c r="P202">
        <f>ROUND(MAX(0,$L$202+$M$202-$N$202-$O$202),2)</f>
        <v>0</v>
      </c>
      <c r="Q202">
        <f>$U$201</f>
        <v>0</v>
      </c>
      <c r="R202">
        <f>ROUND(IF($Q$202&lt;=0,0,$Q$202*$Q$3/12),2)</f>
        <v>0</v>
      </c>
      <c r="S202">
        <f>ROUND(IF($Q$202&lt;=0,0,MIN($Q$4,$Q$202+$R$202)),2)</f>
        <v>0</v>
      </c>
      <c r="T202">
        <f>ROUND(IF($Q$202&lt;=0,0,MIN(MAX(0,$Q$202+$R$202-$S$202),MAX(0,$F$202-$J$202-$O$202))),2)</f>
        <v>0</v>
      </c>
      <c r="U202">
        <f>ROUND(MAX(0,$Q$202+$R$202-$S$202-$T$202),2)</f>
        <v>0</v>
      </c>
      <c r="V202">
        <f>$Z$201</f>
        <v>0</v>
      </c>
      <c r="W202">
        <f>ROUND(IF($V$202&lt;=0,0,$V$202*$V$3/12),2)</f>
        <v>0</v>
      </c>
      <c r="X202">
        <f>ROUND(IF($V$202&lt;=0,0,MIN($V$4,$V$202+$W$202)),2)</f>
        <v>0</v>
      </c>
      <c r="Y202">
        <f>ROUND(IF($V$202&lt;=0,0,MIN(MAX(0,$V$202+$W$202-$X$202),MAX(0,$F$202-$J$202-$O$202-$T$202))),2)</f>
        <v>0</v>
      </c>
      <c r="Z202">
        <f>ROUND(MAX(0,$V$202+$W$202-$X$202-$Y$202),2)</f>
        <v>0</v>
      </c>
      <c r="AA202">
        <f>$AE$201</f>
        <v>0</v>
      </c>
      <c r="AB202">
        <f>ROUND(IF($AA$202&lt;=0,0,$AA$202*$AA$3/12),2)</f>
        <v>0</v>
      </c>
      <c r="AC202">
        <f>ROUND(IF($AA$202&lt;=0,0,MIN($AA$4,$AA$202+$AB$202)),2)</f>
        <v>0</v>
      </c>
      <c r="AD202">
        <f>ROUND(IF($AA$202&lt;=0,0,MIN(MAX(0,$AA$202+$AB$202-$AC$202),MAX(0,$F$202-$J$202-$O$202-$T$202-$Y$202))),2)</f>
        <v>0</v>
      </c>
      <c r="AE202">
        <f>ROUND(MAX(0,$AA$202+$AB$202-$AC$202-$AD$202),2)</f>
        <v>0</v>
      </c>
      <c r="AF202">
        <f>$AJ$201</f>
        <v>0</v>
      </c>
      <c r="AG202">
        <f>ROUND(IF($AF$202&lt;=0,0,$AF$202*$AF$3/12),2)</f>
        <v>0</v>
      </c>
      <c r="AH202">
        <f>ROUND(IF($AF$202&lt;=0,0,MIN($AF$4,$AF$202+$AG$202)),2)</f>
        <v>0</v>
      </c>
      <c r="AI202">
        <f>ROUND(IF($AF$202&lt;=0,0,MIN(MAX(0,$AF$202+$AG$202-$AH$202),MAX(0,$F$202-$J$202-$O$202-$T$202-$Y$202-$AD$202))),2)</f>
        <v>0</v>
      </c>
      <c r="AJ202">
        <f>ROUND(MAX(0,$AF$202+$AG$202-$AH$202-$AI$202),2)</f>
        <v>0</v>
      </c>
      <c r="AK202">
        <f>$AO$201</f>
        <v>0</v>
      </c>
      <c r="AL202">
        <f>ROUND(IF($AK$202&lt;=0,0,$AK$202*$AK$3/12),2)</f>
        <v>0</v>
      </c>
      <c r="AM202">
        <f>ROUND(IF($AK$202&lt;=0,0,MIN($AK$4,$AK$202+$AL$202)),2)</f>
        <v>0</v>
      </c>
      <c r="AN202">
        <f>ROUND(IF($AK$202&lt;=0,0,MIN(MAX(0,$AK$202+$AL$202-$AM$202),MAX(0,$F$202-$J$202-$O$202-$T$202-$Y$202-$AD$202-$AI$202))),2)</f>
        <v>0</v>
      </c>
      <c r="AO202">
        <f>ROUND(MAX(0,$AK$202+$AL$202-$AM$202-$AN$202),2)</f>
        <v>0</v>
      </c>
      <c r="AP202">
        <f>$AT$201</f>
        <v>0</v>
      </c>
      <c r="AQ202">
        <f>ROUND(IF($AP$202&lt;=0,0,$AP$202*$AP$3/12),2)</f>
        <v>0</v>
      </c>
      <c r="AR202">
        <f>ROUND(IF($AP$202&lt;=0,0,MIN($AP$4,$AP$202+$AQ$202)),2)</f>
        <v>0</v>
      </c>
      <c r="AS202">
        <f>ROUND(IF($AP$202&lt;=0,0,MIN(MAX(0,$AP$202+$AQ$202-$AR$202),MAX(0,$F$202-$J$202-$O$202-$T$202-$Y$202-$AD$202-$AI$202-$AN$202))),2)</f>
        <v>0</v>
      </c>
      <c r="AT202">
        <f>ROUND(MAX(0,$AP$202+$AQ$202-$AR$202-$AS$202),2)</f>
        <v>0</v>
      </c>
      <c r="AU202">
        <f>$AY$201</f>
        <v>0</v>
      </c>
      <c r="AV202">
        <f>ROUND(IF($AU$202&lt;=0,0,$AU$202*$AU$3/12),2)</f>
        <v>0</v>
      </c>
      <c r="AW202">
        <f>ROUND(IF($AU$202&lt;=0,0,MIN($AU$4,$AU$202+$AV$202)),2)</f>
        <v>0</v>
      </c>
      <c r="AX202">
        <f>ROUND(IF($AU$202&lt;=0,0,MIN(MAX(0,$AU$202+$AV$202-$AW$202),MAX(0,$F$202-$J$202-$O$202-$T$202-$Y$202-$AD$202-$AI$202-$AN$202-$AS$202))),2)</f>
        <v>0</v>
      </c>
      <c r="AY202">
        <f>ROUND(MAX(0,$AU$202+$AV$202-$AW$202-$AX$202),2)</f>
        <v>0</v>
      </c>
      <c r="AZ202">
        <f>$BD$201</f>
        <v>0</v>
      </c>
      <c r="BA202">
        <f>ROUND(IF($AZ$202&lt;=0,0,$AZ$202*$AZ$3/12),2)</f>
        <v>0</v>
      </c>
      <c r="BB202">
        <f>ROUND(IF($AZ$202&lt;=0,0,MIN($AZ$4,$AZ$202+$BA$202)),2)</f>
        <v>0</v>
      </c>
      <c r="BC202">
        <f>ROUND(IF($AZ$202&lt;=0,0,MIN(MAX(0,$AZ$202+$BA$202-$BB$202),MAX(0,$F$202-$J$202-$O$202-$T$202-$Y$202-$AD$202-$AI$202-$AN$202-$AS$202-$AX$202))),2)</f>
        <v>0</v>
      </c>
      <c r="BD202">
        <f>ROUND(MAX(0,$AZ$202+$BA$202-$BB$202-$BC$202),2)</f>
        <v>0</v>
      </c>
    </row>
    <row r="203" spans="1:56">
      <c r="A203">
        <f>ROW()-7</f>
        <v>196</v>
      </c>
      <c r="B203">
        <f>EDATE(StartDate,A203-1)</f>
        <v>0</v>
      </c>
      <c r="C203">
        <f>ROUND(SUM($G$203,$L$203,$Q$203,$V$203,$AA$203,$AF$203,$AK$203,$AP$203,$AU$203,$AZ$203)-SUM($K$203,$P$203,$U$203,$Z$203,$AE$203,$AJ$203,$AO$203,$AT$203,$AY$203,$BD$203),2)</f>
        <v>0</v>
      </c>
      <c r="D203">
        <f>ROUND(SUM($H$203,$M$203,$R$203,$W$203,$AB$203,$AG$203,$AL$203,$AQ$203,$AV$203,$BA$203),2)</f>
        <v>0</v>
      </c>
      <c r="E203">
        <f>ROUND(SUM($K$203,$P$203,$U$203,$Z$203,$AE$203,$AJ$203,$AO$203,$AT$203,$AY$203,$BD$203),2)</f>
        <v>0</v>
      </c>
      <c r="F203">
        <f>ROUND(MAX(MonthlyBudget-SUM($I$203,$N$203,$S$203,$X$203,$AC$203,$AH$203,$AM$203,$AR$203,$AW$203,$BB$203),0),2)</f>
        <v>0</v>
      </c>
      <c r="G203">
        <f>$K$202</f>
        <v>0</v>
      </c>
      <c r="H203">
        <f>ROUND(IF($G$203&lt;=0,0,$G$203*$G$3/12),2)</f>
        <v>0</v>
      </c>
      <c r="I203">
        <f>ROUND(IF($G$203&lt;=0,0,MIN($G$4,$G$203+$H$203)),2)</f>
        <v>0</v>
      </c>
      <c r="J203">
        <f>ROUND(IF($G$203&lt;=0,0,MIN(MAX(0,$G$203+$H$203-$I$203),$F$203)),2)</f>
        <v>0</v>
      </c>
      <c r="K203">
        <f>ROUND(MAX(0,$G$203+$H$203-$I$203-$J$203),2)</f>
        <v>0</v>
      </c>
      <c r="L203">
        <f>$P$202</f>
        <v>0</v>
      </c>
      <c r="M203">
        <f>ROUND(IF($L$203&lt;=0,0,$L$203*$L$3/12),2)</f>
        <v>0</v>
      </c>
      <c r="N203">
        <f>ROUND(IF($L$203&lt;=0,0,MIN($L$4,$L$203+$M$203)),2)</f>
        <v>0</v>
      </c>
      <c r="O203">
        <f>ROUND(IF($L$203&lt;=0,0,MIN(MAX(0,$L$203+$M$203-$N$203),MAX(0,$F$203-$J$203))),2)</f>
        <v>0</v>
      </c>
      <c r="P203">
        <f>ROUND(MAX(0,$L$203+$M$203-$N$203-$O$203),2)</f>
        <v>0</v>
      </c>
      <c r="Q203">
        <f>$U$202</f>
        <v>0</v>
      </c>
      <c r="R203">
        <f>ROUND(IF($Q$203&lt;=0,0,$Q$203*$Q$3/12),2)</f>
        <v>0</v>
      </c>
      <c r="S203">
        <f>ROUND(IF($Q$203&lt;=0,0,MIN($Q$4,$Q$203+$R$203)),2)</f>
        <v>0</v>
      </c>
      <c r="T203">
        <f>ROUND(IF($Q$203&lt;=0,0,MIN(MAX(0,$Q$203+$R$203-$S$203),MAX(0,$F$203-$J$203-$O$203))),2)</f>
        <v>0</v>
      </c>
      <c r="U203">
        <f>ROUND(MAX(0,$Q$203+$R$203-$S$203-$T$203),2)</f>
        <v>0</v>
      </c>
      <c r="V203">
        <f>$Z$202</f>
        <v>0</v>
      </c>
      <c r="W203">
        <f>ROUND(IF($V$203&lt;=0,0,$V$203*$V$3/12),2)</f>
        <v>0</v>
      </c>
      <c r="X203">
        <f>ROUND(IF($V$203&lt;=0,0,MIN($V$4,$V$203+$W$203)),2)</f>
        <v>0</v>
      </c>
      <c r="Y203">
        <f>ROUND(IF($V$203&lt;=0,0,MIN(MAX(0,$V$203+$W$203-$X$203),MAX(0,$F$203-$J$203-$O$203-$T$203))),2)</f>
        <v>0</v>
      </c>
      <c r="Z203">
        <f>ROUND(MAX(0,$V$203+$W$203-$X$203-$Y$203),2)</f>
        <v>0</v>
      </c>
      <c r="AA203">
        <f>$AE$202</f>
        <v>0</v>
      </c>
      <c r="AB203">
        <f>ROUND(IF($AA$203&lt;=0,0,$AA$203*$AA$3/12),2)</f>
        <v>0</v>
      </c>
      <c r="AC203">
        <f>ROUND(IF($AA$203&lt;=0,0,MIN($AA$4,$AA$203+$AB$203)),2)</f>
        <v>0</v>
      </c>
      <c r="AD203">
        <f>ROUND(IF($AA$203&lt;=0,0,MIN(MAX(0,$AA$203+$AB$203-$AC$203),MAX(0,$F$203-$J$203-$O$203-$T$203-$Y$203))),2)</f>
        <v>0</v>
      </c>
      <c r="AE203">
        <f>ROUND(MAX(0,$AA$203+$AB$203-$AC$203-$AD$203),2)</f>
        <v>0</v>
      </c>
      <c r="AF203">
        <f>$AJ$202</f>
        <v>0</v>
      </c>
      <c r="AG203">
        <f>ROUND(IF($AF$203&lt;=0,0,$AF$203*$AF$3/12),2)</f>
        <v>0</v>
      </c>
      <c r="AH203">
        <f>ROUND(IF($AF$203&lt;=0,0,MIN($AF$4,$AF$203+$AG$203)),2)</f>
        <v>0</v>
      </c>
      <c r="AI203">
        <f>ROUND(IF($AF$203&lt;=0,0,MIN(MAX(0,$AF$203+$AG$203-$AH$203),MAX(0,$F$203-$J$203-$O$203-$T$203-$Y$203-$AD$203))),2)</f>
        <v>0</v>
      </c>
      <c r="AJ203">
        <f>ROUND(MAX(0,$AF$203+$AG$203-$AH$203-$AI$203),2)</f>
        <v>0</v>
      </c>
      <c r="AK203">
        <f>$AO$202</f>
        <v>0</v>
      </c>
      <c r="AL203">
        <f>ROUND(IF($AK$203&lt;=0,0,$AK$203*$AK$3/12),2)</f>
        <v>0</v>
      </c>
      <c r="AM203">
        <f>ROUND(IF($AK$203&lt;=0,0,MIN($AK$4,$AK$203+$AL$203)),2)</f>
        <v>0</v>
      </c>
      <c r="AN203">
        <f>ROUND(IF($AK$203&lt;=0,0,MIN(MAX(0,$AK$203+$AL$203-$AM$203),MAX(0,$F$203-$J$203-$O$203-$T$203-$Y$203-$AD$203-$AI$203))),2)</f>
        <v>0</v>
      </c>
      <c r="AO203">
        <f>ROUND(MAX(0,$AK$203+$AL$203-$AM$203-$AN$203),2)</f>
        <v>0</v>
      </c>
      <c r="AP203">
        <f>$AT$202</f>
        <v>0</v>
      </c>
      <c r="AQ203">
        <f>ROUND(IF($AP$203&lt;=0,0,$AP$203*$AP$3/12),2)</f>
        <v>0</v>
      </c>
      <c r="AR203">
        <f>ROUND(IF($AP$203&lt;=0,0,MIN($AP$4,$AP$203+$AQ$203)),2)</f>
        <v>0</v>
      </c>
      <c r="AS203">
        <f>ROUND(IF($AP$203&lt;=0,0,MIN(MAX(0,$AP$203+$AQ$203-$AR$203),MAX(0,$F$203-$J$203-$O$203-$T$203-$Y$203-$AD$203-$AI$203-$AN$203))),2)</f>
        <v>0</v>
      </c>
      <c r="AT203">
        <f>ROUND(MAX(0,$AP$203+$AQ$203-$AR$203-$AS$203),2)</f>
        <v>0</v>
      </c>
      <c r="AU203">
        <f>$AY$202</f>
        <v>0</v>
      </c>
      <c r="AV203">
        <f>ROUND(IF($AU$203&lt;=0,0,$AU$203*$AU$3/12),2)</f>
        <v>0</v>
      </c>
      <c r="AW203">
        <f>ROUND(IF($AU$203&lt;=0,0,MIN($AU$4,$AU$203+$AV$203)),2)</f>
        <v>0</v>
      </c>
      <c r="AX203">
        <f>ROUND(IF($AU$203&lt;=0,0,MIN(MAX(0,$AU$203+$AV$203-$AW$203),MAX(0,$F$203-$J$203-$O$203-$T$203-$Y$203-$AD$203-$AI$203-$AN$203-$AS$203))),2)</f>
        <v>0</v>
      </c>
      <c r="AY203">
        <f>ROUND(MAX(0,$AU$203+$AV$203-$AW$203-$AX$203),2)</f>
        <v>0</v>
      </c>
      <c r="AZ203">
        <f>$BD$202</f>
        <v>0</v>
      </c>
      <c r="BA203">
        <f>ROUND(IF($AZ$203&lt;=0,0,$AZ$203*$AZ$3/12),2)</f>
        <v>0</v>
      </c>
      <c r="BB203">
        <f>ROUND(IF($AZ$203&lt;=0,0,MIN($AZ$4,$AZ$203+$BA$203)),2)</f>
        <v>0</v>
      </c>
      <c r="BC203">
        <f>ROUND(IF($AZ$203&lt;=0,0,MIN(MAX(0,$AZ$203+$BA$203-$BB$203),MAX(0,$F$203-$J$203-$O$203-$T$203-$Y$203-$AD$203-$AI$203-$AN$203-$AS$203-$AX$203))),2)</f>
        <v>0</v>
      </c>
      <c r="BD203">
        <f>ROUND(MAX(0,$AZ$203+$BA$203-$BB$203-$BC$203),2)</f>
        <v>0</v>
      </c>
    </row>
    <row r="204" spans="1:56">
      <c r="A204">
        <f>ROW()-7</f>
        <v>197</v>
      </c>
      <c r="B204">
        <f>EDATE(StartDate,A204-1)</f>
        <v>0</v>
      </c>
      <c r="C204">
        <f>ROUND(SUM($G$204,$L$204,$Q$204,$V$204,$AA$204,$AF$204,$AK$204,$AP$204,$AU$204,$AZ$204)-SUM($K$204,$P$204,$U$204,$Z$204,$AE$204,$AJ$204,$AO$204,$AT$204,$AY$204,$BD$204),2)</f>
        <v>0</v>
      </c>
      <c r="D204">
        <f>ROUND(SUM($H$204,$M$204,$R$204,$W$204,$AB$204,$AG$204,$AL$204,$AQ$204,$AV$204,$BA$204),2)</f>
        <v>0</v>
      </c>
      <c r="E204">
        <f>ROUND(SUM($K$204,$P$204,$U$204,$Z$204,$AE$204,$AJ$204,$AO$204,$AT$204,$AY$204,$BD$204),2)</f>
        <v>0</v>
      </c>
      <c r="F204">
        <f>ROUND(MAX(MonthlyBudget-SUM($I$204,$N$204,$S$204,$X$204,$AC$204,$AH$204,$AM$204,$AR$204,$AW$204,$BB$204),0),2)</f>
        <v>0</v>
      </c>
      <c r="G204">
        <f>$K$203</f>
        <v>0</v>
      </c>
      <c r="H204">
        <f>ROUND(IF($G$204&lt;=0,0,$G$204*$G$3/12),2)</f>
        <v>0</v>
      </c>
      <c r="I204">
        <f>ROUND(IF($G$204&lt;=0,0,MIN($G$4,$G$204+$H$204)),2)</f>
        <v>0</v>
      </c>
      <c r="J204">
        <f>ROUND(IF($G$204&lt;=0,0,MIN(MAX(0,$G$204+$H$204-$I$204),$F$204)),2)</f>
        <v>0</v>
      </c>
      <c r="K204">
        <f>ROUND(MAX(0,$G$204+$H$204-$I$204-$J$204),2)</f>
        <v>0</v>
      </c>
      <c r="L204">
        <f>$P$203</f>
        <v>0</v>
      </c>
      <c r="M204">
        <f>ROUND(IF($L$204&lt;=0,0,$L$204*$L$3/12),2)</f>
        <v>0</v>
      </c>
      <c r="N204">
        <f>ROUND(IF($L$204&lt;=0,0,MIN($L$4,$L$204+$M$204)),2)</f>
        <v>0</v>
      </c>
      <c r="O204">
        <f>ROUND(IF($L$204&lt;=0,0,MIN(MAX(0,$L$204+$M$204-$N$204),MAX(0,$F$204-$J$204))),2)</f>
        <v>0</v>
      </c>
      <c r="P204">
        <f>ROUND(MAX(0,$L$204+$M$204-$N$204-$O$204),2)</f>
        <v>0</v>
      </c>
      <c r="Q204">
        <f>$U$203</f>
        <v>0</v>
      </c>
      <c r="R204">
        <f>ROUND(IF($Q$204&lt;=0,0,$Q$204*$Q$3/12),2)</f>
        <v>0</v>
      </c>
      <c r="S204">
        <f>ROUND(IF($Q$204&lt;=0,0,MIN($Q$4,$Q$204+$R$204)),2)</f>
        <v>0</v>
      </c>
      <c r="T204">
        <f>ROUND(IF($Q$204&lt;=0,0,MIN(MAX(0,$Q$204+$R$204-$S$204),MAX(0,$F$204-$J$204-$O$204))),2)</f>
        <v>0</v>
      </c>
      <c r="U204">
        <f>ROUND(MAX(0,$Q$204+$R$204-$S$204-$T$204),2)</f>
        <v>0</v>
      </c>
      <c r="V204">
        <f>$Z$203</f>
        <v>0</v>
      </c>
      <c r="W204">
        <f>ROUND(IF($V$204&lt;=0,0,$V$204*$V$3/12),2)</f>
        <v>0</v>
      </c>
      <c r="X204">
        <f>ROUND(IF($V$204&lt;=0,0,MIN($V$4,$V$204+$W$204)),2)</f>
        <v>0</v>
      </c>
      <c r="Y204">
        <f>ROUND(IF($V$204&lt;=0,0,MIN(MAX(0,$V$204+$W$204-$X$204),MAX(0,$F$204-$J$204-$O$204-$T$204))),2)</f>
        <v>0</v>
      </c>
      <c r="Z204">
        <f>ROUND(MAX(0,$V$204+$W$204-$X$204-$Y$204),2)</f>
        <v>0</v>
      </c>
      <c r="AA204">
        <f>$AE$203</f>
        <v>0</v>
      </c>
      <c r="AB204">
        <f>ROUND(IF($AA$204&lt;=0,0,$AA$204*$AA$3/12),2)</f>
        <v>0</v>
      </c>
      <c r="AC204">
        <f>ROUND(IF($AA$204&lt;=0,0,MIN($AA$4,$AA$204+$AB$204)),2)</f>
        <v>0</v>
      </c>
      <c r="AD204">
        <f>ROUND(IF($AA$204&lt;=0,0,MIN(MAX(0,$AA$204+$AB$204-$AC$204),MAX(0,$F$204-$J$204-$O$204-$T$204-$Y$204))),2)</f>
        <v>0</v>
      </c>
      <c r="AE204">
        <f>ROUND(MAX(0,$AA$204+$AB$204-$AC$204-$AD$204),2)</f>
        <v>0</v>
      </c>
      <c r="AF204">
        <f>$AJ$203</f>
        <v>0</v>
      </c>
      <c r="AG204">
        <f>ROUND(IF($AF$204&lt;=0,0,$AF$204*$AF$3/12),2)</f>
        <v>0</v>
      </c>
      <c r="AH204">
        <f>ROUND(IF($AF$204&lt;=0,0,MIN($AF$4,$AF$204+$AG$204)),2)</f>
        <v>0</v>
      </c>
      <c r="AI204">
        <f>ROUND(IF($AF$204&lt;=0,0,MIN(MAX(0,$AF$204+$AG$204-$AH$204),MAX(0,$F$204-$J$204-$O$204-$T$204-$Y$204-$AD$204))),2)</f>
        <v>0</v>
      </c>
      <c r="AJ204">
        <f>ROUND(MAX(0,$AF$204+$AG$204-$AH$204-$AI$204),2)</f>
        <v>0</v>
      </c>
      <c r="AK204">
        <f>$AO$203</f>
        <v>0</v>
      </c>
      <c r="AL204">
        <f>ROUND(IF($AK$204&lt;=0,0,$AK$204*$AK$3/12),2)</f>
        <v>0</v>
      </c>
      <c r="AM204">
        <f>ROUND(IF($AK$204&lt;=0,0,MIN($AK$4,$AK$204+$AL$204)),2)</f>
        <v>0</v>
      </c>
      <c r="AN204">
        <f>ROUND(IF($AK$204&lt;=0,0,MIN(MAX(0,$AK$204+$AL$204-$AM$204),MAX(0,$F$204-$J$204-$O$204-$T$204-$Y$204-$AD$204-$AI$204))),2)</f>
        <v>0</v>
      </c>
      <c r="AO204">
        <f>ROUND(MAX(0,$AK$204+$AL$204-$AM$204-$AN$204),2)</f>
        <v>0</v>
      </c>
      <c r="AP204">
        <f>$AT$203</f>
        <v>0</v>
      </c>
      <c r="AQ204">
        <f>ROUND(IF($AP$204&lt;=0,0,$AP$204*$AP$3/12),2)</f>
        <v>0</v>
      </c>
      <c r="AR204">
        <f>ROUND(IF($AP$204&lt;=0,0,MIN($AP$4,$AP$204+$AQ$204)),2)</f>
        <v>0</v>
      </c>
      <c r="AS204">
        <f>ROUND(IF($AP$204&lt;=0,0,MIN(MAX(0,$AP$204+$AQ$204-$AR$204),MAX(0,$F$204-$J$204-$O$204-$T$204-$Y$204-$AD$204-$AI$204-$AN$204))),2)</f>
        <v>0</v>
      </c>
      <c r="AT204">
        <f>ROUND(MAX(0,$AP$204+$AQ$204-$AR$204-$AS$204),2)</f>
        <v>0</v>
      </c>
      <c r="AU204">
        <f>$AY$203</f>
        <v>0</v>
      </c>
      <c r="AV204">
        <f>ROUND(IF($AU$204&lt;=0,0,$AU$204*$AU$3/12),2)</f>
        <v>0</v>
      </c>
      <c r="AW204">
        <f>ROUND(IF($AU$204&lt;=0,0,MIN($AU$4,$AU$204+$AV$204)),2)</f>
        <v>0</v>
      </c>
      <c r="AX204">
        <f>ROUND(IF($AU$204&lt;=0,0,MIN(MAX(0,$AU$204+$AV$204-$AW$204),MAX(0,$F$204-$J$204-$O$204-$T$204-$Y$204-$AD$204-$AI$204-$AN$204-$AS$204))),2)</f>
        <v>0</v>
      </c>
      <c r="AY204">
        <f>ROUND(MAX(0,$AU$204+$AV$204-$AW$204-$AX$204),2)</f>
        <v>0</v>
      </c>
      <c r="AZ204">
        <f>$BD$203</f>
        <v>0</v>
      </c>
      <c r="BA204">
        <f>ROUND(IF($AZ$204&lt;=0,0,$AZ$204*$AZ$3/12),2)</f>
        <v>0</v>
      </c>
      <c r="BB204">
        <f>ROUND(IF($AZ$204&lt;=0,0,MIN($AZ$4,$AZ$204+$BA$204)),2)</f>
        <v>0</v>
      </c>
      <c r="BC204">
        <f>ROUND(IF($AZ$204&lt;=0,0,MIN(MAX(0,$AZ$204+$BA$204-$BB$204),MAX(0,$F$204-$J$204-$O$204-$T$204-$Y$204-$AD$204-$AI$204-$AN$204-$AS$204-$AX$204))),2)</f>
        <v>0</v>
      </c>
      <c r="BD204">
        <f>ROUND(MAX(0,$AZ$204+$BA$204-$BB$204-$BC$204),2)</f>
        <v>0</v>
      </c>
    </row>
    <row r="205" spans="1:56">
      <c r="A205">
        <f>ROW()-7</f>
        <v>198</v>
      </c>
      <c r="B205">
        <f>EDATE(StartDate,A205-1)</f>
        <v>0</v>
      </c>
      <c r="C205">
        <f>ROUND(SUM($G$205,$L$205,$Q$205,$V$205,$AA$205,$AF$205,$AK$205,$AP$205,$AU$205,$AZ$205)-SUM($K$205,$P$205,$U$205,$Z$205,$AE$205,$AJ$205,$AO$205,$AT$205,$AY$205,$BD$205),2)</f>
        <v>0</v>
      </c>
      <c r="D205">
        <f>ROUND(SUM($H$205,$M$205,$R$205,$W$205,$AB$205,$AG$205,$AL$205,$AQ$205,$AV$205,$BA$205),2)</f>
        <v>0</v>
      </c>
      <c r="E205">
        <f>ROUND(SUM($K$205,$P$205,$U$205,$Z$205,$AE$205,$AJ$205,$AO$205,$AT$205,$AY$205,$BD$205),2)</f>
        <v>0</v>
      </c>
      <c r="F205">
        <f>ROUND(MAX(MonthlyBudget-SUM($I$205,$N$205,$S$205,$X$205,$AC$205,$AH$205,$AM$205,$AR$205,$AW$205,$BB$205),0),2)</f>
        <v>0</v>
      </c>
      <c r="G205">
        <f>$K$204</f>
        <v>0</v>
      </c>
      <c r="H205">
        <f>ROUND(IF($G$205&lt;=0,0,$G$205*$G$3/12),2)</f>
        <v>0</v>
      </c>
      <c r="I205">
        <f>ROUND(IF($G$205&lt;=0,0,MIN($G$4,$G$205+$H$205)),2)</f>
        <v>0</v>
      </c>
      <c r="J205">
        <f>ROUND(IF($G$205&lt;=0,0,MIN(MAX(0,$G$205+$H$205-$I$205),$F$205)),2)</f>
        <v>0</v>
      </c>
      <c r="K205">
        <f>ROUND(MAX(0,$G$205+$H$205-$I$205-$J$205),2)</f>
        <v>0</v>
      </c>
      <c r="L205">
        <f>$P$204</f>
        <v>0</v>
      </c>
      <c r="M205">
        <f>ROUND(IF($L$205&lt;=0,0,$L$205*$L$3/12),2)</f>
        <v>0</v>
      </c>
      <c r="N205">
        <f>ROUND(IF($L$205&lt;=0,0,MIN($L$4,$L$205+$M$205)),2)</f>
        <v>0</v>
      </c>
      <c r="O205">
        <f>ROUND(IF($L$205&lt;=0,0,MIN(MAX(0,$L$205+$M$205-$N$205),MAX(0,$F$205-$J$205))),2)</f>
        <v>0</v>
      </c>
      <c r="P205">
        <f>ROUND(MAX(0,$L$205+$M$205-$N$205-$O$205),2)</f>
        <v>0</v>
      </c>
      <c r="Q205">
        <f>$U$204</f>
        <v>0</v>
      </c>
      <c r="R205">
        <f>ROUND(IF($Q$205&lt;=0,0,$Q$205*$Q$3/12),2)</f>
        <v>0</v>
      </c>
      <c r="S205">
        <f>ROUND(IF($Q$205&lt;=0,0,MIN($Q$4,$Q$205+$R$205)),2)</f>
        <v>0</v>
      </c>
      <c r="T205">
        <f>ROUND(IF($Q$205&lt;=0,0,MIN(MAX(0,$Q$205+$R$205-$S$205),MAX(0,$F$205-$J$205-$O$205))),2)</f>
        <v>0</v>
      </c>
      <c r="U205">
        <f>ROUND(MAX(0,$Q$205+$R$205-$S$205-$T$205),2)</f>
        <v>0</v>
      </c>
      <c r="V205">
        <f>$Z$204</f>
        <v>0</v>
      </c>
      <c r="W205">
        <f>ROUND(IF($V$205&lt;=0,0,$V$205*$V$3/12),2)</f>
        <v>0</v>
      </c>
      <c r="X205">
        <f>ROUND(IF($V$205&lt;=0,0,MIN($V$4,$V$205+$W$205)),2)</f>
        <v>0</v>
      </c>
      <c r="Y205">
        <f>ROUND(IF($V$205&lt;=0,0,MIN(MAX(0,$V$205+$W$205-$X$205),MAX(0,$F$205-$J$205-$O$205-$T$205))),2)</f>
        <v>0</v>
      </c>
      <c r="Z205">
        <f>ROUND(MAX(0,$V$205+$W$205-$X$205-$Y$205),2)</f>
        <v>0</v>
      </c>
      <c r="AA205">
        <f>$AE$204</f>
        <v>0</v>
      </c>
      <c r="AB205">
        <f>ROUND(IF($AA$205&lt;=0,0,$AA$205*$AA$3/12),2)</f>
        <v>0</v>
      </c>
      <c r="AC205">
        <f>ROUND(IF($AA$205&lt;=0,0,MIN($AA$4,$AA$205+$AB$205)),2)</f>
        <v>0</v>
      </c>
      <c r="AD205">
        <f>ROUND(IF($AA$205&lt;=0,0,MIN(MAX(0,$AA$205+$AB$205-$AC$205),MAX(0,$F$205-$J$205-$O$205-$T$205-$Y$205))),2)</f>
        <v>0</v>
      </c>
      <c r="AE205">
        <f>ROUND(MAX(0,$AA$205+$AB$205-$AC$205-$AD$205),2)</f>
        <v>0</v>
      </c>
      <c r="AF205">
        <f>$AJ$204</f>
        <v>0</v>
      </c>
      <c r="AG205">
        <f>ROUND(IF($AF$205&lt;=0,0,$AF$205*$AF$3/12),2)</f>
        <v>0</v>
      </c>
      <c r="AH205">
        <f>ROUND(IF($AF$205&lt;=0,0,MIN($AF$4,$AF$205+$AG$205)),2)</f>
        <v>0</v>
      </c>
      <c r="AI205">
        <f>ROUND(IF($AF$205&lt;=0,0,MIN(MAX(0,$AF$205+$AG$205-$AH$205),MAX(0,$F$205-$J$205-$O$205-$T$205-$Y$205-$AD$205))),2)</f>
        <v>0</v>
      </c>
      <c r="AJ205">
        <f>ROUND(MAX(0,$AF$205+$AG$205-$AH$205-$AI$205),2)</f>
        <v>0</v>
      </c>
      <c r="AK205">
        <f>$AO$204</f>
        <v>0</v>
      </c>
      <c r="AL205">
        <f>ROUND(IF($AK$205&lt;=0,0,$AK$205*$AK$3/12),2)</f>
        <v>0</v>
      </c>
      <c r="AM205">
        <f>ROUND(IF($AK$205&lt;=0,0,MIN($AK$4,$AK$205+$AL$205)),2)</f>
        <v>0</v>
      </c>
      <c r="AN205">
        <f>ROUND(IF($AK$205&lt;=0,0,MIN(MAX(0,$AK$205+$AL$205-$AM$205),MAX(0,$F$205-$J$205-$O$205-$T$205-$Y$205-$AD$205-$AI$205))),2)</f>
        <v>0</v>
      </c>
      <c r="AO205">
        <f>ROUND(MAX(0,$AK$205+$AL$205-$AM$205-$AN$205),2)</f>
        <v>0</v>
      </c>
      <c r="AP205">
        <f>$AT$204</f>
        <v>0</v>
      </c>
      <c r="AQ205">
        <f>ROUND(IF($AP$205&lt;=0,0,$AP$205*$AP$3/12),2)</f>
        <v>0</v>
      </c>
      <c r="AR205">
        <f>ROUND(IF($AP$205&lt;=0,0,MIN($AP$4,$AP$205+$AQ$205)),2)</f>
        <v>0</v>
      </c>
      <c r="AS205">
        <f>ROUND(IF($AP$205&lt;=0,0,MIN(MAX(0,$AP$205+$AQ$205-$AR$205),MAX(0,$F$205-$J$205-$O$205-$T$205-$Y$205-$AD$205-$AI$205-$AN$205))),2)</f>
        <v>0</v>
      </c>
      <c r="AT205">
        <f>ROUND(MAX(0,$AP$205+$AQ$205-$AR$205-$AS$205),2)</f>
        <v>0</v>
      </c>
      <c r="AU205">
        <f>$AY$204</f>
        <v>0</v>
      </c>
      <c r="AV205">
        <f>ROUND(IF($AU$205&lt;=0,0,$AU$205*$AU$3/12),2)</f>
        <v>0</v>
      </c>
      <c r="AW205">
        <f>ROUND(IF($AU$205&lt;=0,0,MIN($AU$4,$AU$205+$AV$205)),2)</f>
        <v>0</v>
      </c>
      <c r="AX205">
        <f>ROUND(IF($AU$205&lt;=0,0,MIN(MAX(0,$AU$205+$AV$205-$AW$205),MAX(0,$F$205-$J$205-$O$205-$T$205-$Y$205-$AD$205-$AI$205-$AN$205-$AS$205))),2)</f>
        <v>0</v>
      </c>
      <c r="AY205">
        <f>ROUND(MAX(0,$AU$205+$AV$205-$AW$205-$AX$205),2)</f>
        <v>0</v>
      </c>
      <c r="AZ205">
        <f>$BD$204</f>
        <v>0</v>
      </c>
      <c r="BA205">
        <f>ROUND(IF($AZ$205&lt;=0,0,$AZ$205*$AZ$3/12),2)</f>
        <v>0</v>
      </c>
      <c r="BB205">
        <f>ROUND(IF($AZ$205&lt;=0,0,MIN($AZ$4,$AZ$205+$BA$205)),2)</f>
        <v>0</v>
      </c>
      <c r="BC205">
        <f>ROUND(IF($AZ$205&lt;=0,0,MIN(MAX(0,$AZ$205+$BA$205-$BB$205),MAX(0,$F$205-$J$205-$O$205-$T$205-$Y$205-$AD$205-$AI$205-$AN$205-$AS$205-$AX$205))),2)</f>
        <v>0</v>
      </c>
      <c r="BD205">
        <f>ROUND(MAX(0,$AZ$205+$BA$205-$BB$205-$BC$205),2)</f>
        <v>0</v>
      </c>
    </row>
    <row r="206" spans="1:56">
      <c r="A206">
        <f>ROW()-7</f>
        <v>199</v>
      </c>
      <c r="B206">
        <f>EDATE(StartDate,A206-1)</f>
        <v>0</v>
      </c>
      <c r="C206">
        <f>ROUND(SUM($G$206,$L$206,$Q$206,$V$206,$AA$206,$AF$206,$AK$206,$AP$206,$AU$206,$AZ$206)-SUM($K$206,$P$206,$U$206,$Z$206,$AE$206,$AJ$206,$AO$206,$AT$206,$AY$206,$BD$206),2)</f>
        <v>0</v>
      </c>
      <c r="D206">
        <f>ROUND(SUM($H$206,$M$206,$R$206,$W$206,$AB$206,$AG$206,$AL$206,$AQ$206,$AV$206,$BA$206),2)</f>
        <v>0</v>
      </c>
      <c r="E206">
        <f>ROUND(SUM($K$206,$P$206,$U$206,$Z$206,$AE$206,$AJ$206,$AO$206,$AT$206,$AY$206,$BD$206),2)</f>
        <v>0</v>
      </c>
      <c r="F206">
        <f>ROUND(MAX(MonthlyBudget-SUM($I$206,$N$206,$S$206,$X$206,$AC$206,$AH$206,$AM$206,$AR$206,$AW$206,$BB$206),0),2)</f>
        <v>0</v>
      </c>
      <c r="G206">
        <f>$K$205</f>
        <v>0</v>
      </c>
      <c r="H206">
        <f>ROUND(IF($G$206&lt;=0,0,$G$206*$G$3/12),2)</f>
        <v>0</v>
      </c>
      <c r="I206">
        <f>ROUND(IF($G$206&lt;=0,0,MIN($G$4,$G$206+$H$206)),2)</f>
        <v>0</v>
      </c>
      <c r="J206">
        <f>ROUND(IF($G$206&lt;=0,0,MIN(MAX(0,$G$206+$H$206-$I$206),$F$206)),2)</f>
        <v>0</v>
      </c>
      <c r="K206">
        <f>ROUND(MAX(0,$G$206+$H$206-$I$206-$J$206),2)</f>
        <v>0</v>
      </c>
      <c r="L206">
        <f>$P$205</f>
        <v>0</v>
      </c>
      <c r="M206">
        <f>ROUND(IF($L$206&lt;=0,0,$L$206*$L$3/12),2)</f>
        <v>0</v>
      </c>
      <c r="N206">
        <f>ROUND(IF($L$206&lt;=0,0,MIN($L$4,$L$206+$M$206)),2)</f>
        <v>0</v>
      </c>
      <c r="O206">
        <f>ROUND(IF($L$206&lt;=0,0,MIN(MAX(0,$L$206+$M$206-$N$206),MAX(0,$F$206-$J$206))),2)</f>
        <v>0</v>
      </c>
      <c r="P206">
        <f>ROUND(MAX(0,$L$206+$M$206-$N$206-$O$206),2)</f>
        <v>0</v>
      </c>
      <c r="Q206">
        <f>$U$205</f>
        <v>0</v>
      </c>
      <c r="R206">
        <f>ROUND(IF($Q$206&lt;=0,0,$Q$206*$Q$3/12),2)</f>
        <v>0</v>
      </c>
      <c r="S206">
        <f>ROUND(IF($Q$206&lt;=0,0,MIN($Q$4,$Q$206+$R$206)),2)</f>
        <v>0</v>
      </c>
      <c r="T206">
        <f>ROUND(IF($Q$206&lt;=0,0,MIN(MAX(0,$Q$206+$R$206-$S$206),MAX(0,$F$206-$J$206-$O$206))),2)</f>
        <v>0</v>
      </c>
      <c r="U206">
        <f>ROUND(MAX(0,$Q$206+$R$206-$S$206-$T$206),2)</f>
        <v>0</v>
      </c>
      <c r="V206">
        <f>$Z$205</f>
        <v>0</v>
      </c>
      <c r="W206">
        <f>ROUND(IF($V$206&lt;=0,0,$V$206*$V$3/12),2)</f>
        <v>0</v>
      </c>
      <c r="X206">
        <f>ROUND(IF($V$206&lt;=0,0,MIN($V$4,$V$206+$W$206)),2)</f>
        <v>0</v>
      </c>
      <c r="Y206">
        <f>ROUND(IF($V$206&lt;=0,0,MIN(MAX(0,$V$206+$W$206-$X$206),MAX(0,$F$206-$J$206-$O$206-$T$206))),2)</f>
        <v>0</v>
      </c>
      <c r="Z206">
        <f>ROUND(MAX(0,$V$206+$W$206-$X$206-$Y$206),2)</f>
        <v>0</v>
      </c>
      <c r="AA206">
        <f>$AE$205</f>
        <v>0</v>
      </c>
      <c r="AB206">
        <f>ROUND(IF($AA$206&lt;=0,0,$AA$206*$AA$3/12),2)</f>
        <v>0</v>
      </c>
      <c r="AC206">
        <f>ROUND(IF($AA$206&lt;=0,0,MIN($AA$4,$AA$206+$AB$206)),2)</f>
        <v>0</v>
      </c>
      <c r="AD206">
        <f>ROUND(IF($AA$206&lt;=0,0,MIN(MAX(0,$AA$206+$AB$206-$AC$206),MAX(0,$F$206-$J$206-$O$206-$T$206-$Y$206))),2)</f>
        <v>0</v>
      </c>
      <c r="AE206">
        <f>ROUND(MAX(0,$AA$206+$AB$206-$AC$206-$AD$206),2)</f>
        <v>0</v>
      </c>
      <c r="AF206">
        <f>$AJ$205</f>
        <v>0</v>
      </c>
      <c r="AG206">
        <f>ROUND(IF($AF$206&lt;=0,0,$AF$206*$AF$3/12),2)</f>
        <v>0</v>
      </c>
      <c r="AH206">
        <f>ROUND(IF($AF$206&lt;=0,0,MIN($AF$4,$AF$206+$AG$206)),2)</f>
        <v>0</v>
      </c>
      <c r="AI206">
        <f>ROUND(IF($AF$206&lt;=0,0,MIN(MAX(0,$AF$206+$AG$206-$AH$206),MAX(0,$F$206-$J$206-$O$206-$T$206-$Y$206-$AD$206))),2)</f>
        <v>0</v>
      </c>
      <c r="AJ206">
        <f>ROUND(MAX(0,$AF$206+$AG$206-$AH$206-$AI$206),2)</f>
        <v>0</v>
      </c>
      <c r="AK206">
        <f>$AO$205</f>
        <v>0</v>
      </c>
      <c r="AL206">
        <f>ROUND(IF($AK$206&lt;=0,0,$AK$206*$AK$3/12),2)</f>
        <v>0</v>
      </c>
      <c r="AM206">
        <f>ROUND(IF($AK$206&lt;=0,0,MIN($AK$4,$AK$206+$AL$206)),2)</f>
        <v>0</v>
      </c>
      <c r="AN206">
        <f>ROUND(IF($AK$206&lt;=0,0,MIN(MAX(0,$AK$206+$AL$206-$AM$206),MAX(0,$F$206-$J$206-$O$206-$T$206-$Y$206-$AD$206-$AI$206))),2)</f>
        <v>0</v>
      </c>
      <c r="AO206">
        <f>ROUND(MAX(0,$AK$206+$AL$206-$AM$206-$AN$206),2)</f>
        <v>0</v>
      </c>
      <c r="AP206">
        <f>$AT$205</f>
        <v>0</v>
      </c>
      <c r="AQ206">
        <f>ROUND(IF($AP$206&lt;=0,0,$AP$206*$AP$3/12),2)</f>
        <v>0</v>
      </c>
      <c r="AR206">
        <f>ROUND(IF($AP$206&lt;=0,0,MIN($AP$4,$AP$206+$AQ$206)),2)</f>
        <v>0</v>
      </c>
      <c r="AS206">
        <f>ROUND(IF($AP$206&lt;=0,0,MIN(MAX(0,$AP$206+$AQ$206-$AR$206),MAX(0,$F$206-$J$206-$O$206-$T$206-$Y$206-$AD$206-$AI$206-$AN$206))),2)</f>
        <v>0</v>
      </c>
      <c r="AT206">
        <f>ROUND(MAX(0,$AP$206+$AQ$206-$AR$206-$AS$206),2)</f>
        <v>0</v>
      </c>
      <c r="AU206">
        <f>$AY$205</f>
        <v>0</v>
      </c>
      <c r="AV206">
        <f>ROUND(IF($AU$206&lt;=0,0,$AU$206*$AU$3/12),2)</f>
        <v>0</v>
      </c>
      <c r="AW206">
        <f>ROUND(IF($AU$206&lt;=0,0,MIN($AU$4,$AU$206+$AV$206)),2)</f>
        <v>0</v>
      </c>
      <c r="AX206">
        <f>ROUND(IF($AU$206&lt;=0,0,MIN(MAX(0,$AU$206+$AV$206-$AW$206),MAX(0,$F$206-$J$206-$O$206-$T$206-$Y$206-$AD$206-$AI$206-$AN$206-$AS$206))),2)</f>
        <v>0</v>
      </c>
      <c r="AY206">
        <f>ROUND(MAX(0,$AU$206+$AV$206-$AW$206-$AX$206),2)</f>
        <v>0</v>
      </c>
      <c r="AZ206">
        <f>$BD$205</f>
        <v>0</v>
      </c>
      <c r="BA206">
        <f>ROUND(IF($AZ$206&lt;=0,0,$AZ$206*$AZ$3/12),2)</f>
        <v>0</v>
      </c>
      <c r="BB206">
        <f>ROUND(IF($AZ$206&lt;=0,0,MIN($AZ$4,$AZ$206+$BA$206)),2)</f>
        <v>0</v>
      </c>
      <c r="BC206">
        <f>ROUND(IF($AZ$206&lt;=0,0,MIN(MAX(0,$AZ$206+$BA$206-$BB$206),MAX(0,$F$206-$J$206-$O$206-$T$206-$Y$206-$AD$206-$AI$206-$AN$206-$AS$206-$AX$206))),2)</f>
        <v>0</v>
      </c>
      <c r="BD206">
        <f>ROUND(MAX(0,$AZ$206+$BA$206-$BB$206-$BC$206),2)</f>
        <v>0</v>
      </c>
    </row>
    <row r="207" spans="1:56">
      <c r="A207">
        <f>ROW()-7</f>
        <v>200</v>
      </c>
      <c r="B207">
        <f>EDATE(StartDate,A207-1)</f>
        <v>0</v>
      </c>
      <c r="C207">
        <f>ROUND(SUM($G$207,$L$207,$Q$207,$V$207,$AA$207,$AF$207,$AK$207,$AP$207,$AU$207,$AZ$207)-SUM($K$207,$P$207,$U$207,$Z$207,$AE$207,$AJ$207,$AO$207,$AT$207,$AY$207,$BD$207),2)</f>
        <v>0</v>
      </c>
      <c r="D207">
        <f>ROUND(SUM($H$207,$M$207,$R$207,$W$207,$AB$207,$AG$207,$AL$207,$AQ$207,$AV$207,$BA$207),2)</f>
        <v>0</v>
      </c>
      <c r="E207">
        <f>ROUND(SUM($K$207,$P$207,$U$207,$Z$207,$AE$207,$AJ$207,$AO$207,$AT$207,$AY$207,$BD$207),2)</f>
        <v>0</v>
      </c>
      <c r="F207">
        <f>ROUND(MAX(MonthlyBudget-SUM($I$207,$N$207,$S$207,$X$207,$AC$207,$AH$207,$AM$207,$AR$207,$AW$207,$BB$207),0),2)</f>
        <v>0</v>
      </c>
      <c r="G207">
        <f>$K$206</f>
        <v>0</v>
      </c>
      <c r="H207">
        <f>ROUND(IF($G$207&lt;=0,0,$G$207*$G$3/12),2)</f>
        <v>0</v>
      </c>
      <c r="I207">
        <f>ROUND(IF($G$207&lt;=0,0,MIN($G$4,$G$207+$H$207)),2)</f>
        <v>0</v>
      </c>
      <c r="J207">
        <f>ROUND(IF($G$207&lt;=0,0,MIN(MAX(0,$G$207+$H$207-$I$207),$F$207)),2)</f>
        <v>0</v>
      </c>
      <c r="K207">
        <f>ROUND(MAX(0,$G$207+$H$207-$I$207-$J$207),2)</f>
        <v>0</v>
      </c>
      <c r="L207">
        <f>$P$206</f>
        <v>0</v>
      </c>
      <c r="M207">
        <f>ROUND(IF($L$207&lt;=0,0,$L$207*$L$3/12),2)</f>
        <v>0</v>
      </c>
      <c r="N207">
        <f>ROUND(IF($L$207&lt;=0,0,MIN($L$4,$L$207+$M$207)),2)</f>
        <v>0</v>
      </c>
      <c r="O207">
        <f>ROUND(IF($L$207&lt;=0,0,MIN(MAX(0,$L$207+$M$207-$N$207),MAX(0,$F$207-$J$207))),2)</f>
        <v>0</v>
      </c>
      <c r="P207">
        <f>ROUND(MAX(0,$L$207+$M$207-$N$207-$O$207),2)</f>
        <v>0</v>
      </c>
      <c r="Q207">
        <f>$U$206</f>
        <v>0</v>
      </c>
      <c r="R207">
        <f>ROUND(IF($Q$207&lt;=0,0,$Q$207*$Q$3/12),2)</f>
        <v>0</v>
      </c>
      <c r="S207">
        <f>ROUND(IF($Q$207&lt;=0,0,MIN($Q$4,$Q$207+$R$207)),2)</f>
        <v>0</v>
      </c>
      <c r="T207">
        <f>ROUND(IF($Q$207&lt;=0,0,MIN(MAX(0,$Q$207+$R$207-$S$207),MAX(0,$F$207-$J$207-$O$207))),2)</f>
        <v>0</v>
      </c>
      <c r="U207">
        <f>ROUND(MAX(0,$Q$207+$R$207-$S$207-$T$207),2)</f>
        <v>0</v>
      </c>
      <c r="V207">
        <f>$Z$206</f>
        <v>0</v>
      </c>
      <c r="W207">
        <f>ROUND(IF($V$207&lt;=0,0,$V$207*$V$3/12),2)</f>
        <v>0</v>
      </c>
      <c r="X207">
        <f>ROUND(IF($V$207&lt;=0,0,MIN($V$4,$V$207+$W$207)),2)</f>
        <v>0</v>
      </c>
      <c r="Y207">
        <f>ROUND(IF($V$207&lt;=0,0,MIN(MAX(0,$V$207+$W$207-$X$207),MAX(0,$F$207-$J$207-$O$207-$T$207))),2)</f>
        <v>0</v>
      </c>
      <c r="Z207">
        <f>ROUND(MAX(0,$V$207+$W$207-$X$207-$Y$207),2)</f>
        <v>0</v>
      </c>
      <c r="AA207">
        <f>$AE$206</f>
        <v>0</v>
      </c>
      <c r="AB207">
        <f>ROUND(IF($AA$207&lt;=0,0,$AA$207*$AA$3/12),2)</f>
        <v>0</v>
      </c>
      <c r="AC207">
        <f>ROUND(IF($AA$207&lt;=0,0,MIN($AA$4,$AA$207+$AB$207)),2)</f>
        <v>0</v>
      </c>
      <c r="AD207">
        <f>ROUND(IF($AA$207&lt;=0,0,MIN(MAX(0,$AA$207+$AB$207-$AC$207),MAX(0,$F$207-$J$207-$O$207-$T$207-$Y$207))),2)</f>
        <v>0</v>
      </c>
      <c r="AE207">
        <f>ROUND(MAX(0,$AA$207+$AB$207-$AC$207-$AD$207),2)</f>
        <v>0</v>
      </c>
      <c r="AF207">
        <f>$AJ$206</f>
        <v>0</v>
      </c>
      <c r="AG207">
        <f>ROUND(IF($AF$207&lt;=0,0,$AF$207*$AF$3/12),2)</f>
        <v>0</v>
      </c>
      <c r="AH207">
        <f>ROUND(IF($AF$207&lt;=0,0,MIN($AF$4,$AF$207+$AG$207)),2)</f>
        <v>0</v>
      </c>
      <c r="AI207">
        <f>ROUND(IF($AF$207&lt;=0,0,MIN(MAX(0,$AF$207+$AG$207-$AH$207),MAX(0,$F$207-$J$207-$O$207-$T$207-$Y$207-$AD$207))),2)</f>
        <v>0</v>
      </c>
      <c r="AJ207">
        <f>ROUND(MAX(0,$AF$207+$AG$207-$AH$207-$AI$207),2)</f>
        <v>0</v>
      </c>
      <c r="AK207">
        <f>$AO$206</f>
        <v>0</v>
      </c>
      <c r="AL207">
        <f>ROUND(IF($AK$207&lt;=0,0,$AK$207*$AK$3/12),2)</f>
        <v>0</v>
      </c>
      <c r="AM207">
        <f>ROUND(IF($AK$207&lt;=0,0,MIN($AK$4,$AK$207+$AL$207)),2)</f>
        <v>0</v>
      </c>
      <c r="AN207">
        <f>ROUND(IF($AK$207&lt;=0,0,MIN(MAX(0,$AK$207+$AL$207-$AM$207),MAX(0,$F$207-$J$207-$O$207-$T$207-$Y$207-$AD$207-$AI$207))),2)</f>
        <v>0</v>
      </c>
      <c r="AO207">
        <f>ROUND(MAX(0,$AK$207+$AL$207-$AM$207-$AN$207),2)</f>
        <v>0</v>
      </c>
      <c r="AP207">
        <f>$AT$206</f>
        <v>0</v>
      </c>
      <c r="AQ207">
        <f>ROUND(IF($AP$207&lt;=0,0,$AP$207*$AP$3/12),2)</f>
        <v>0</v>
      </c>
      <c r="AR207">
        <f>ROUND(IF($AP$207&lt;=0,0,MIN($AP$4,$AP$207+$AQ$207)),2)</f>
        <v>0</v>
      </c>
      <c r="AS207">
        <f>ROUND(IF($AP$207&lt;=0,0,MIN(MAX(0,$AP$207+$AQ$207-$AR$207),MAX(0,$F$207-$J$207-$O$207-$T$207-$Y$207-$AD$207-$AI$207-$AN$207))),2)</f>
        <v>0</v>
      </c>
      <c r="AT207">
        <f>ROUND(MAX(0,$AP$207+$AQ$207-$AR$207-$AS$207),2)</f>
        <v>0</v>
      </c>
      <c r="AU207">
        <f>$AY$206</f>
        <v>0</v>
      </c>
      <c r="AV207">
        <f>ROUND(IF($AU$207&lt;=0,0,$AU$207*$AU$3/12),2)</f>
        <v>0</v>
      </c>
      <c r="AW207">
        <f>ROUND(IF($AU$207&lt;=0,0,MIN($AU$4,$AU$207+$AV$207)),2)</f>
        <v>0</v>
      </c>
      <c r="AX207">
        <f>ROUND(IF($AU$207&lt;=0,0,MIN(MAX(0,$AU$207+$AV$207-$AW$207),MAX(0,$F$207-$J$207-$O$207-$T$207-$Y$207-$AD$207-$AI$207-$AN$207-$AS$207))),2)</f>
        <v>0</v>
      </c>
      <c r="AY207">
        <f>ROUND(MAX(0,$AU$207+$AV$207-$AW$207-$AX$207),2)</f>
        <v>0</v>
      </c>
      <c r="AZ207">
        <f>$BD$206</f>
        <v>0</v>
      </c>
      <c r="BA207">
        <f>ROUND(IF($AZ$207&lt;=0,0,$AZ$207*$AZ$3/12),2)</f>
        <v>0</v>
      </c>
      <c r="BB207">
        <f>ROUND(IF($AZ$207&lt;=0,0,MIN($AZ$4,$AZ$207+$BA$207)),2)</f>
        <v>0</v>
      </c>
      <c r="BC207">
        <f>ROUND(IF($AZ$207&lt;=0,0,MIN(MAX(0,$AZ$207+$BA$207-$BB$207),MAX(0,$F$207-$J$207-$O$207-$T$207-$Y$207-$AD$207-$AI$207-$AN$207-$AS$207-$AX$207))),2)</f>
        <v>0</v>
      </c>
      <c r="BD207">
        <f>ROUND(MAX(0,$AZ$207+$BA$207-$BB$207-$BC$207),2)</f>
        <v>0</v>
      </c>
    </row>
    <row r="208" spans="1:56">
      <c r="A208">
        <f>ROW()-7</f>
        <v>201</v>
      </c>
      <c r="B208">
        <f>EDATE(StartDate,A208-1)</f>
        <v>0</v>
      </c>
      <c r="C208">
        <f>ROUND(SUM($G$208,$L$208,$Q$208,$V$208,$AA$208,$AF$208,$AK$208,$AP$208,$AU$208,$AZ$208)-SUM($K$208,$P$208,$U$208,$Z$208,$AE$208,$AJ$208,$AO$208,$AT$208,$AY$208,$BD$208),2)</f>
        <v>0</v>
      </c>
      <c r="D208">
        <f>ROUND(SUM($H$208,$M$208,$R$208,$W$208,$AB$208,$AG$208,$AL$208,$AQ$208,$AV$208,$BA$208),2)</f>
        <v>0</v>
      </c>
      <c r="E208">
        <f>ROUND(SUM($K$208,$P$208,$U$208,$Z$208,$AE$208,$AJ$208,$AO$208,$AT$208,$AY$208,$BD$208),2)</f>
        <v>0</v>
      </c>
      <c r="F208">
        <f>ROUND(MAX(MonthlyBudget-SUM($I$208,$N$208,$S$208,$X$208,$AC$208,$AH$208,$AM$208,$AR$208,$AW$208,$BB$208),0),2)</f>
        <v>0</v>
      </c>
      <c r="G208">
        <f>$K$207</f>
        <v>0</v>
      </c>
      <c r="H208">
        <f>ROUND(IF($G$208&lt;=0,0,$G$208*$G$3/12),2)</f>
        <v>0</v>
      </c>
      <c r="I208">
        <f>ROUND(IF($G$208&lt;=0,0,MIN($G$4,$G$208+$H$208)),2)</f>
        <v>0</v>
      </c>
      <c r="J208">
        <f>ROUND(IF($G$208&lt;=0,0,MIN(MAX(0,$G$208+$H$208-$I$208),$F$208)),2)</f>
        <v>0</v>
      </c>
      <c r="K208">
        <f>ROUND(MAX(0,$G$208+$H$208-$I$208-$J$208),2)</f>
        <v>0</v>
      </c>
      <c r="L208">
        <f>$P$207</f>
        <v>0</v>
      </c>
      <c r="M208">
        <f>ROUND(IF($L$208&lt;=0,0,$L$208*$L$3/12),2)</f>
        <v>0</v>
      </c>
      <c r="N208">
        <f>ROUND(IF($L$208&lt;=0,0,MIN($L$4,$L$208+$M$208)),2)</f>
        <v>0</v>
      </c>
      <c r="O208">
        <f>ROUND(IF($L$208&lt;=0,0,MIN(MAX(0,$L$208+$M$208-$N$208),MAX(0,$F$208-$J$208))),2)</f>
        <v>0</v>
      </c>
      <c r="P208">
        <f>ROUND(MAX(0,$L$208+$M$208-$N$208-$O$208),2)</f>
        <v>0</v>
      </c>
      <c r="Q208">
        <f>$U$207</f>
        <v>0</v>
      </c>
      <c r="R208">
        <f>ROUND(IF($Q$208&lt;=0,0,$Q$208*$Q$3/12),2)</f>
        <v>0</v>
      </c>
      <c r="S208">
        <f>ROUND(IF($Q$208&lt;=0,0,MIN($Q$4,$Q$208+$R$208)),2)</f>
        <v>0</v>
      </c>
      <c r="T208">
        <f>ROUND(IF($Q$208&lt;=0,0,MIN(MAX(0,$Q$208+$R$208-$S$208),MAX(0,$F$208-$J$208-$O$208))),2)</f>
        <v>0</v>
      </c>
      <c r="U208">
        <f>ROUND(MAX(0,$Q$208+$R$208-$S$208-$T$208),2)</f>
        <v>0</v>
      </c>
      <c r="V208">
        <f>$Z$207</f>
        <v>0</v>
      </c>
      <c r="W208">
        <f>ROUND(IF($V$208&lt;=0,0,$V$208*$V$3/12),2)</f>
        <v>0</v>
      </c>
      <c r="X208">
        <f>ROUND(IF($V$208&lt;=0,0,MIN($V$4,$V$208+$W$208)),2)</f>
        <v>0</v>
      </c>
      <c r="Y208">
        <f>ROUND(IF($V$208&lt;=0,0,MIN(MAX(0,$V$208+$W$208-$X$208),MAX(0,$F$208-$J$208-$O$208-$T$208))),2)</f>
        <v>0</v>
      </c>
      <c r="Z208">
        <f>ROUND(MAX(0,$V$208+$W$208-$X$208-$Y$208),2)</f>
        <v>0</v>
      </c>
      <c r="AA208">
        <f>$AE$207</f>
        <v>0</v>
      </c>
      <c r="AB208">
        <f>ROUND(IF($AA$208&lt;=0,0,$AA$208*$AA$3/12),2)</f>
        <v>0</v>
      </c>
      <c r="AC208">
        <f>ROUND(IF($AA$208&lt;=0,0,MIN($AA$4,$AA$208+$AB$208)),2)</f>
        <v>0</v>
      </c>
      <c r="AD208">
        <f>ROUND(IF($AA$208&lt;=0,0,MIN(MAX(0,$AA$208+$AB$208-$AC$208),MAX(0,$F$208-$J$208-$O$208-$T$208-$Y$208))),2)</f>
        <v>0</v>
      </c>
      <c r="AE208">
        <f>ROUND(MAX(0,$AA$208+$AB$208-$AC$208-$AD$208),2)</f>
        <v>0</v>
      </c>
      <c r="AF208">
        <f>$AJ$207</f>
        <v>0</v>
      </c>
      <c r="AG208">
        <f>ROUND(IF($AF$208&lt;=0,0,$AF$208*$AF$3/12),2)</f>
        <v>0</v>
      </c>
      <c r="AH208">
        <f>ROUND(IF($AF$208&lt;=0,0,MIN($AF$4,$AF$208+$AG$208)),2)</f>
        <v>0</v>
      </c>
      <c r="AI208">
        <f>ROUND(IF($AF$208&lt;=0,0,MIN(MAX(0,$AF$208+$AG$208-$AH$208),MAX(0,$F$208-$J$208-$O$208-$T$208-$Y$208-$AD$208))),2)</f>
        <v>0</v>
      </c>
      <c r="AJ208">
        <f>ROUND(MAX(0,$AF$208+$AG$208-$AH$208-$AI$208),2)</f>
        <v>0</v>
      </c>
      <c r="AK208">
        <f>$AO$207</f>
        <v>0</v>
      </c>
      <c r="AL208">
        <f>ROUND(IF($AK$208&lt;=0,0,$AK$208*$AK$3/12),2)</f>
        <v>0</v>
      </c>
      <c r="AM208">
        <f>ROUND(IF($AK$208&lt;=0,0,MIN($AK$4,$AK$208+$AL$208)),2)</f>
        <v>0</v>
      </c>
      <c r="AN208">
        <f>ROUND(IF($AK$208&lt;=0,0,MIN(MAX(0,$AK$208+$AL$208-$AM$208),MAX(0,$F$208-$J$208-$O$208-$T$208-$Y$208-$AD$208-$AI$208))),2)</f>
        <v>0</v>
      </c>
      <c r="AO208">
        <f>ROUND(MAX(0,$AK$208+$AL$208-$AM$208-$AN$208),2)</f>
        <v>0</v>
      </c>
      <c r="AP208">
        <f>$AT$207</f>
        <v>0</v>
      </c>
      <c r="AQ208">
        <f>ROUND(IF($AP$208&lt;=0,0,$AP$208*$AP$3/12),2)</f>
        <v>0</v>
      </c>
      <c r="AR208">
        <f>ROUND(IF($AP$208&lt;=0,0,MIN($AP$4,$AP$208+$AQ$208)),2)</f>
        <v>0</v>
      </c>
      <c r="AS208">
        <f>ROUND(IF($AP$208&lt;=0,0,MIN(MAX(0,$AP$208+$AQ$208-$AR$208),MAX(0,$F$208-$J$208-$O$208-$T$208-$Y$208-$AD$208-$AI$208-$AN$208))),2)</f>
        <v>0</v>
      </c>
      <c r="AT208">
        <f>ROUND(MAX(0,$AP$208+$AQ$208-$AR$208-$AS$208),2)</f>
        <v>0</v>
      </c>
      <c r="AU208">
        <f>$AY$207</f>
        <v>0</v>
      </c>
      <c r="AV208">
        <f>ROUND(IF($AU$208&lt;=0,0,$AU$208*$AU$3/12),2)</f>
        <v>0</v>
      </c>
      <c r="AW208">
        <f>ROUND(IF($AU$208&lt;=0,0,MIN($AU$4,$AU$208+$AV$208)),2)</f>
        <v>0</v>
      </c>
      <c r="AX208">
        <f>ROUND(IF($AU$208&lt;=0,0,MIN(MAX(0,$AU$208+$AV$208-$AW$208),MAX(0,$F$208-$J$208-$O$208-$T$208-$Y$208-$AD$208-$AI$208-$AN$208-$AS$208))),2)</f>
        <v>0</v>
      </c>
      <c r="AY208">
        <f>ROUND(MAX(0,$AU$208+$AV$208-$AW$208-$AX$208),2)</f>
        <v>0</v>
      </c>
      <c r="AZ208">
        <f>$BD$207</f>
        <v>0</v>
      </c>
      <c r="BA208">
        <f>ROUND(IF($AZ$208&lt;=0,0,$AZ$208*$AZ$3/12),2)</f>
        <v>0</v>
      </c>
      <c r="BB208">
        <f>ROUND(IF($AZ$208&lt;=0,0,MIN($AZ$4,$AZ$208+$BA$208)),2)</f>
        <v>0</v>
      </c>
      <c r="BC208">
        <f>ROUND(IF($AZ$208&lt;=0,0,MIN(MAX(0,$AZ$208+$BA$208-$BB$208),MAX(0,$F$208-$J$208-$O$208-$T$208-$Y$208-$AD$208-$AI$208-$AN$208-$AS$208-$AX$208))),2)</f>
        <v>0</v>
      </c>
      <c r="BD208">
        <f>ROUND(MAX(0,$AZ$208+$BA$208-$BB$208-$BC$208),2)</f>
        <v>0</v>
      </c>
    </row>
    <row r="209" spans="1:56">
      <c r="A209">
        <f>ROW()-7</f>
        <v>202</v>
      </c>
      <c r="B209">
        <f>EDATE(StartDate,A209-1)</f>
        <v>0</v>
      </c>
      <c r="C209">
        <f>ROUND(SUM($G$209,$L$209,$Q$209,$V$209,$AA$209,$AF$209,$AK$209,$AP$209,$AU$209,$AZ$209)-SUM($K$209,$P$209,$U$209,$Z$209,$AE$209,$AJ$209,$AO$209,$AT$209,$AY$209,$BD$209),2)</f>
        <v>0</v>
      </c>
      <c r="D209">
        <f>ROUND(SUM($H$209,$M$209,$R$209,$W$209,$AB$209,$AG$209,$AL$209,$AQ$209,$AV$209,$BA$209),2)</f>
        <v>0</v>
      </c>
      <c r="E209">
        <f>ROUND(SUM($K$209,$P$209,$U$209,$Z$209,$AE$209,$AJ$209,$AO$209,$AT$209,$AY$209,$BD$209),2)</f>
        <v>0</v>
      </c>
      <c r="F209">
        <f>ROUND(MAX(MonthlyBudget-SUM($I$209,$N$209,$S$209,$X$209,$AC$209,$AH$209,$AM$209,$AR$209,$AW$209,$BB$209),0),2)</f>
        <v>0</v>
      </c>
      <c r="G209">
        <f>$K$208</f>
        <v>0</v>
      </c>
      <c r="H209">
        <f>ROUND(IF($G$209&lt;=0,0,$G$209*$G$3/12),2)</f>
        <v>0</v>
      </c>
      <c r="I209">
        <f>ROUND(IF($G$209&lt;=0,0,MIN($G$4,$G$209+$H$209)),2)</f>
        <v>0</v>
      </c>
      <c r="J209">
        <f>ROUND(IF($G$209&lt;=0,0,MIN(MAX(0,$G$209+$H$209-$I$209),$F$209)),2)</f>
        <v>0</v>
      </c>
      <c r="K209">
        <f>ROUND(MAX(0,$G$209+$H$209-$I$209-$J$209),2)</f>
        <v>0</v>
      </c>
      <c r="L209">
        <f>$P$208</f>
        <v>0</v>
      </c>
      <c r="M209">
        <f>ROUND(IF($L$209&lt;=0,0,$L$209*$L$3/12),2)</f>
        <v>0</v>
      </c>
      <c r="N209">
        <f>ROUND(IF($L$209&lt;=0,0,MIN($L$4,$L$209+$M$209)),2)</f>
        <v>0</v>
      </c>
      <c r="O209">
        <f>ROUND(IF($L$209&lt;=0,0,MIN(MAX(0,$L$209+$M$209-$N$209),MAX(0,$F$209-$J$209))),2)</f>
        <v>0</v>
      </c>
      <c r="P209">
        <f>ROUND(MAX(0,$L$209+$M$209-$N$209-$O$209),2)</f>
        <v>0</v>
      </c>
      <c r="Q209">
        <f>$U$208</f>
        <v>0</v>
      </c>
      <c r="R209">
        <f>ROUND(IF($Q$209&lt;=0,0,$Q$209*$Q$3/12),2)</f>
        <v>0</v>
      </c>
      <c r="S209">
        <f>ROUND(IF($Q$209&lt;=0,0,MIN($Q$4,$Q$209+$R$209)),2)</f>
        <v>0</v>
      </c>
      <c r="T209">
        <f>ROUND(IF($Q$209&lt;=0,0,MIN(MAX(0,$Q$209+$R$209-$S$209),MAX(0,$F$209-$J$209-$O$209))),2)</f>
        <v>0</v>
      </c>
      <c r="U209">
        <f>ROUND(MAX(0,$Q$209+$R$209-$S$209-$T$209),2)</f>
        <v>0</v>
      </c>
      <c r="V209">
        <f>$Z$208</f>
        <v>0</v>
      </c>
      <c r="W209">
        <f>ROUND(IF($V$209&lt;=0,0,$V$209*$V$3/12),2)</f>
        <v>0</v>
      </c>
      <c r="X209">
        <f>ROUND(IF($V$209&lt;=0,0,MIN($V$4,$V$209+$W$209)),2)</f>
        <v>0</v>
      </c>
      <c r="Y209">
        <f>ROUND(IF($V$209&lt;=0,0,MIN(MAX(0,$V$209+$W$209-$X$209),MAX(0,$F$209-$J$209-$O$209-$T$209))),2)</f>
        <v>0</v>
      </c>
      <c r="Z209">
        <f>ROUND(MAX(0,$V$209+$W$209-$X$209-$Y$209),2)</f>
        <v>0</v>
      </c>
      <c r="AA209">
        <f>$AE$208</f>
        <v>0</v>
      </c>
      <c r="AB209">
        <f>ROUND(IF($AA$209&lt;=0,0,$AA$209*$AA$3/12),2)</f>
        <v>0</v>
      </c>
      <c r="AC209">
        <f>ROUND(IF($AA$209&lt;=0,0,MIN($AA$4,$AA$209+$AB$209)),2)</f>
        <v>0</v>
      </c>
      <c r="AD209">
        <f>ROUND(IF($AA$209&lt;=0,0,MIN(MAX(0,$AA$209+$AB$209-$AC$209),MAX(0,$F$209-$J$209-$O$209-$T$209-$Y$209))),2)</f>
        <v>0</v>
      </c>
      <c r="AE209">
        <f>ROUND(MAX(0,$AA$209+$AB$209-$AC$209-$AD$209),2)</f>
        <v>0</v>
      </c>
      <c r="AF209">
        <f>$AJ$208</f>
        <v>0</v>
      </c>
      <c r="AG209">
        <f>ROUND(IF($AF$209&lt;=0,0,$AF$209*$AF$3/12),2)</f>
        <v>0</v>
      </c>
      <c r="AH209">
        <f>ROUND(IF($AF$209&lt;=0,0,MIN($AF$4,$AF$209+$AG$209)),2)</f>
        <v>0</v>
      </c>
      <c r="AI209">
        <f>ROUND(IF($AF$209&lt;=0,0,MIN(MAX(0,$AF$209+$AG$209-$AH$209),MAX(0,$F$209-$J$209-$O$209-$T$209-$Y$209-$AD$209))),2)</f>
        <v>0</v>
      </c>
      <c r="AJ209">
        <f>ROUND(MAX(0,$AF$209+$AG$209-$AH$209-$AI$209),2)</f>
        <v>0</v>
      </c>
      <c r="AK209">
        <f>$AO$208</f>
        <v>0</v>
      </c>
      <c r="AL209">
        <f>ROUND(IF($AK$209&lt;=0,0,$AK$209*$AK$3/12),2)</f>
        <v>0</v>
      </c>
      <c r="AM209">
        <f>ROUND(IF($AK$209&lt;=0,0,MIN($AK$4,$AK$209+$AL$209)),2)</f>
        <v>0</v>
      </c>
      <c r="AN209">
        <f>ROUND(IF($AK$209&lt;=0,0,MIN(MAX(0,$AK$209+$AL$209-$AM$209),MAX(0,$F$209-$J$209-$O$209-$T$209-$Y$209-$AD$209-$AI$209))),2)</f>
        <v>0</v>
      </c>
      <c r="AO209">
        <f>ROUND(MAX(0,$AK$209+$AL$209-$AM$209-$AN$209),2)</f>
        <v>0</v>
      </c>
      <c r="AP209">
        <f>$AT$208</f>
        <v>0</v>
      </c>
      <c r="AQ209">
        <f>ROUND(IF($AP$209&lt;=0,0,$AP$209*$AP$3/12),2)</f>
        <v>0</v>
      </c>
      <c r="AR209">
        <f>ROUND(IF($AP$209&lt;=0,0,MIN($AP$4,$AP$209+$AQ$209)),2)</f>
        <v>0</v>
      </c>
      <c r="AS209">
        <f>ROUND(IF($AP$209&lt;=0,0,MIN(MAX(0,$AP$209+$AQ$209-$AR$209),MAX(0,$F$209-$J$209-$O$209-$T$209-$Y$209-$AD$209-$AI$209-$AN$209))),2)</f>
        <v>0</v>
      </c>
      <c r="AT209">
        <f>ROUND(MAX(0,$AP$209+$AQ$209-$AR$209-$AS$209),2)</f>
        <v>0</v>
      </c>
      <c r="AU209">
        <f>$AY$208</f>
        <v>0</v>
      </c>
      <c r="AV209">
        <f>ROUND(IF($AU$209&lt;=0,0,$AU$209*$AU$3/12),2)</f>
        <v>0</v>
      </c>
      <c r="AW209">
        <f>ROUND(IF($AU$209&lt;=0,0,MIN($AU$4,$AU$209+$AV$209)),2)</f>
        <v>0</v>
      </c>
      <c r="AX209">
        <f>ROUND(IF($AU$209&lt;=0,0,MIN(MAX(0,$AU$209+$AV$209-$AW$209),MAX(0,$F$209-$J$209-$O$209-$T$209-$Y$209-$AD$209-$AI$209-$AN$209-$AS$209))),2)</f>
        <v>0</v>
      </c>
      <c r="AY209">
        <f>ROUND(MAX(0,$AU$209+$AV$209-$AW$209-$AX$209),2)</f>
        <v>0</v>
      </c>
      <c r="AZ209">
        <f>$BD$208</f>
        <v>0</v>
      </c>
      <c r="BA209">
        <f>ROUND(IF($AZ$209&lt;=0,0,$AZ$209*$AZ$3/12),2)</f>
        <v>0</v>
      </c>
      <c r="BB209">
        <f>ROUND(IF($AZ$209&lt;=0,0,MIN($AZ$4,$AZ$209+$BA$209)),2)</f>
        <v>0</v>
      </c>
      <c r="BC209">
        <f>ROUND(IF($AZ$209&lt;=0,0,MIN(MAX(0,$AZ$209+$BA$209-$BB$209),MAX(0,$F$209-$J$209-$O$209-$T$209-$Y$209-$AD$209-$AI$209-$AN$209-$AS$209-$AX$209))),2)</f>
        <v>0</v>
      </c>
      <c r="BD209">
        <f>ROUND(MAX(0,$AZ$209+$BA$209-$BB$209-$BC$209),2)</f>
        <v>0</v>
      </c>
    </row>
    <row r="210" spans="1:56">
      <c r="A210">
        <f>ROW()-7</f>
        <v>203</v>
      </c>
      <c r="B210">
        <f>EDATE(StartDate,A210-1)</f>
        <v>0</v>
      </c>
      <c r="C210">
        <f>ROUND(SUM($G$210,$L$210,$Q$210,$V$210,$AA$210,$AF$210,$AK$210,$AP$210,$AU$210,$AZ$210)-SUM($K$210,$P$210,$U$210,$Z$210,$AE$210,$AJ$210,$AO$210,$AT$210,$AY$210,$BD$210),2)</f>
        <v>0</v>
      </c>
      <c r="D210">
        <f>ROUND(SUM($H$210,$M$210,$R$210,$W$210,$AB$210,$AG$210,$AL$210,$AQ$210,$AV$210,$BA$210),2)</f>
        <v>0</v>
      </c>
      <c r="E210">
        <f>ROUND(SUM($K$210,$P$210,$U$210,$Z$210,$AE$210,$AJ$210,$AO$210,$AT$210,$AY$210,$BD$210),2)</f>
        <v>0</v>
      </c>
      <c r="F210">
        <f>ROUND(MAX(MonthlyBudget-SUM($I$210,$N$210,$S$210,$X$210,$AC$210,$AH$210,$AM$210,$AR$210,$AW$210,$BB$210),0),2)</f>
        <v>0</v>
      </c>
      <c r="G210">
        <f>$K$209</f>
        <v>0</v>
      </c>
      <c r="H210">
        <f>ROUND(IF($G$210&lt;=0,0,$G$210*$G$3/12),2)</f>
        <v>0</v>
      </c>
      <c r="I210">
        <f>ROUND(IF($G$210&lt;=0,0,MIN($G$4,$G$210+$H$210)),2)</f>
        <v>0</v>
      </c>
      <c r="J210">
        <f>ROUND(IF($G$210&lt;=0,0,MIN(MAX(0,$G$210+$H$210-$I$210),$F$210)),2)</f>
        <v>0</v>
      </c>
      <c r="K210">
        <f>ROUND(MAX(0,$G$210+$H$210-$I$210-$J$210),2)</f>
        <v>0</v>
      </c>
      <c r="L210">
        <f>$P$209</f>
        <v>0</v>
      </c>
      <c r="M210">
        <f>ROUND(IF($L$210&lt;=0,0,$L$210*$L$3/12),2)</f>
        <v>0</v>
      </c>
      <c r="N210">
        <f>ROUND(IF($L$210&lt;=0,0,MIN($L$4,$L$210+$M$210)),2)</f>
        <v>0</v>
      </c>
      <c r="O210">
        <f>ROUND(IF($L$210&lt;=0,0,MIN(MAX(0,$L$210+$M$210-$N$210),MAX(0,$F$210-$J$210))),2)</f>
        <v>0</v>
      </c>
      <c r="P210">
        <f>ROUND(MAX(0,$L$210+$M$210-$N$210-$O$210),2)</f>
        <v>0</v>
      </c>
      <c r="Q210">
        <f>$U$209</f>
        <v>0</v>
      </c>
      <c r="R210">
        <f>ROUND(IF($Q$210&lt;=0,0,$Q$210*$Q$3/12),2)</f>
        <v>0</v>
      </c>
      <c r="S210">
        <f>ROUND(IF($Q$210&lt;=0,0,MIN($Q$4,$Q$210+$R$210)),2)</f>
        <v>0</v>
      </c>
      <c r="T210">
        <f>ROUND(IF($Q$210&lt;=0,0,MIN(MAX(0,$Q$210+$R$210-$S$210),MAX(0,$F$210-$J$210-$O$210))),2)</f>
        <v>0</v>
      </c>
      <c r="U210">
        <f>ROUND(MAX(0,$Q$210+$R$210-$S$210-$T$210),2)</f>
        <v>0</v>
      </c>
      <c r="V210">
        <f>$Z$209</f>
        <v>0</v>
      </c>
      <c r="W210">
        <f>ROUND(IF($V$210&lt;=0,0,$V$210*$V$3/12),2)</f>
        <v>0</v>
      </c>
      <c r="X210">
        <f>ROUND(IF($V$210&lt;=0,0,MIN($V$4,$V$210+$W$210)),2)</f>
        <v>0</v>
      </c>
      <c r="Y210">
        <f>ROUND(IF($V$210&lt;=0,0,MIN(MAX(0,$V$210+$W$210-$X$210),MAX(0,$F$210-$J$210-$O$210-$T$210))),2)</f>
        <v>0</v>
      </c>
      <c r="Z210">
        <f>ROUND(MAX(0,$V$210+$W$210-$X$210-$Y$210),2)</f>
        <v>0</v>
      </c>
      <c r="AA210">
        <f>$AE$209</f>
        <v>0</v>
      </c>
      <c r="AB210">
        <f>ROUND(IF($AA$210&lt;=0,0,$AA$210*$AA$3/12),2)</f>
        <v>0</v>
      </c>
      <c r="AC210">
        <f>ROUND(IF($AA$210&lt;=0,0,MIN($AA$4,$AA$210+$AB$210)),2)</f>
        <v>0</v>
      </c>
      <c r="AD210">
        <f>ROUND(IF($AA$210&lt;=0,0,MIN(MAX(0,$AA$210+$AB$210-$AC$210),MAX(0,$F$210-$J$210-$O$210-$T$210-$Y$210))),2)</f>
        <v>0</v>
      </c>
      <c r="AE210">
        <f>ROUND(MAX(0,$AA$210+$AB$210-$AC$210-$AD$210),2)</f>
        <v>0</v>
      </c>
      <c r="AF210">
        <f>$AJ$209</f>
        <v>0</v>
      </c>
      <c r="AG210">
        <f>ROUND(IF($AF$210&lt;=0,0,$AF$210*$AF$3/12),2)</f>
        <v>0</v>
      </c>
      <c r="AH210">
        <f>ROUND(IF($AF$210&lt;=0,0,MIN($AF$4,$AF$210+$AG$210)),2)</f>
        <v>0</v>
      </c>
      <c r="AI210">
        <f>ROUND(IF($AF$210&lt;=0,0,MIN(MAX(0,$AF$210+$AG$210-$AH$210),MAX(0,$F$210-$J$210-$O$210-$T$210-$Y$210-$AD$210))),2)</f>
        <v>0</v>
      </c>
      <c r="AJ210">
        <f>ROUND(MAX(0,$AF$210+$AG$210-$AH$210-$AI$210),2)</f>
        <v>0</v>
      </c>
      <c r="AK210">
        <f>$AO$209</f>
        <v>0</v>
      </c>
      <c r="AL210">
        <f>ROUND(IF($AK$210&lt;=0,0,$AK$210*$AK$3/12),2)</f>
        <v>0</v>
      </c>
      <c r="AM210">
        <f>ROUND(IF($AK$210&lt;=0,0,MIN($AK$4,$AK$210+$AL$210)),2)</f>
        <v>0</v>
      </c>
      <c r="AN210">
        <f>ROUND(IF($AK$210&lt;=0,0,MIN(MAX(0,$AK$210+$AL$210-$AM$210),MAX(0,$F$210-$J$210-$O$210-$T$210-$Y$210-$AD$210-$AI$210))),2)</f>
        <v>0</v>
      </c>
      <c r="AO210">
        <f>ROUND(MAX(0,$AK$210+$AL$210-$AM$210-$AN$210),2)</f>
        <v>0</v>
      </c>
      <c r="AP210">
        <f>$AT$209</f>
        <v>0</v>
      </c>
      <c r="AQ210">
        <f>ROUND(IF($AP$210&lt;=0,0,$AP$210*$AP$3/12),2)</f>
        <v>0</v>
      </c>
      <c r="AR210">
        <f>ROUND(IF($AP$210&lt;=0,0,MIN($AP$4,$AP$210+$AQ$210)),2)</f>
        <v>0</v>
      </c>
      <c r="AS210">
        <f>ROUND(IF($AP$210&lt;=0,0,MIN(MAX(0,$AP$210+$AQ$210-$AR$210),MAX(0,$F$210-$J$210-$O$210-$T$210-$Y$210-$AD$210-$AI$210-$AN$210))),2)</f>
        <v>0</v>
      </c>
      <c r="AT210">
        <f>ROUND(MAX(0,$AP$210+$AQ$210-$AR$210-$AS$210),2)</f>
        <v>0</v>
      </c>
      <c r="AU210">
        <f>$AY$209</f>
        <v>0</v>
      </c>
      <c r="AV210">
        <f>ROUND(IF($AU$210&lt;=0,0,$AU$210*$AU$3/12),2)</f>
        <v>0</v>
      </c>
      <c r="AW210">
        <f>ROUND(IF($AU$210&lt;=0,0,MIN($AU$4,$AU$210+$AV$210)),2)</f>
        <v>0</v>
      </c>
      <c r="AX210">
        <f>ROUND(IF($AU$210&lt;=0,0,MIN(MAX(0,$AU$210+$AV$210-$AW$210),MAX(0,$F$210-$J$210-$O$210-$T$210-$Y$210-$AD$210-$AI$210-$AN$210-$AS$210))),2)</f>
        <v>0</v>
      </c>
      <c r="AY210">
        <f>ROUND(MAX(0,$AU$210+$AV$210-$AW$210-$AX$210),2)</f>
        <v>0</v>
      </c>
      <c r="AZ210">
        <f>$BD$209</f>
        <v>0</v>
      </c>
      <c r="BA210">
        <f>ROUND(IF($AZ$210&lt;=0,0,$AZ$210*$AZ$3/12),2)</f>
        <v>0</v>
      </c>
      <c r="BB210">
        <f>ROUND(IF($AZ$210&lt;=0,0,MIN($AZ$4,$AZ$210+$BA$210)),2)</f>
        <v>0</v>
      </c>
      <c r="BC210">
        <f>ROUND(IF($AZ$210&lt;=0,0,MIN(MAX(0,$AZ$210+$BA$210-$BB$210),MAX(0,$F$210-$J$210-$O$210-$T$210-$Y$210-$AD$210-$AI$210-$AN$210-$AS$210-$AX$210))),2)</f>
        <v>0</v>
      </c>
      <c r="BD210">
        <f>ROUND(MAX(0,$AZ$210+$BA$210-$BB$210-$BC$210),2)</f>
        <v>0</v>
      </c>
    </row>
    <row r="211" spans="1:56">
      <c r="A211">
        <f>ROW()-7</f>
        <v>204</v>
      </c>
      <c r="B211">
        <f>EDATE(StartDate,A211-1)</f>
        <v>0</v>
      </c>
      <c r="C211">
        <f>ROUND(SUM($G$211,$L$211,$Q$211,$V$211,$AA$211,$AF$211,$AK$211,$AP$211,$AU$211,$AZ$211)-SUM($K$211,$P$211,$U$211,$Z$211,$AE$211,$AJ$211,$AO$211,$AT$211,$AY$211,$BD$211),2)</f>
        <v>0</v>
      </c>
      <c r="D211">
        <f>ROUND(SUM($H$211,$M$211,$R$211,$W$211,$AB$211,$AG$211,$AL$211,$AQ$211,$AV$211,$BA$211),2)</f>
        <v>0</v>
      </c>
      <c r="E211">
        <f>ROUND(SUM($K$211,$P$211,$U$211,$Z$211,$AE$211,$AJ$211,$AO$211,$AT$211,$AY$211,$BD$211),2)</f>
        <v>0</v>
      </c>
      <c r="F211">
        <f>ROUND(MAX(MonthlyBudget-SUM($I$211,$N$211,$S$211,$X$211,$AC$211,$AH$211,$AM$211,$AR$211,$AW$211,$BB$211),0),2)</f>
        <v>0</v>
      </c>
      <c r="G211">
        <f>$K$210</f>
        <v>0</v>
      </c>
      <c r="H211">
        <f>ROUND(IF($G$211&lt;=0,0,$G$211*$G$3/12),2)</f>
        <v>0</v>
      </c>
      <c r="I211">
        <f>ROUND(IF($G$211&lt;=0,0,MIN($G$4,$G$211+$H$211)),2)</f>
        <v>0</v>
      </c>
      <c r="J211">
        <f>ROUND(IF($G$211&lt;=0,0,MIN(MAX(0,$G$211+$H$211-$I$211),$F$211)),2)</f>
        <v>0</v>
      </c>
      <c r="K211">
        <f>ROUND(MAX(0,$G$211+$H$211-$I$211-$J$211),2)</f>
        <v>0</v>
      </c>
      <c r="L211">
        <f>$P$210</f>
        <v>0</v>
      </c>
      <c r="M211">
        <f>ROUND(IF($L$211&lt;=0,0,$L$211*$L$3/12),2)</f>
        <v>0</v>
      </c>
      <c r="N211">
        <f>ROUND(IF($L$211&lt;=0,0,MIN($L$4,$L$211+$M$211)),2)</f>
        <v>0</v>
      </c>
      <c r="O211">
        <f>ROUND(IF($L$211&lt;=0,0,MIN(MAX(0,$L$211+$M$211-$N$211),MAX(0,$F$211-$J$211))),2)</f>
        <v>0</v>
      </c>
      <c r="P211">
        <f>ROUND(MAX(0,$L$211+$M$211-$N$211-$O$211),2)</f>
        <v>0</v>
      </c>
      <c r="Q211">
        <f>$U$210</f>
        <v>0</v>
      </c>
      <c r="R211">
        <f>ROUND(IF($Q$211&lt;=0,0,$Q$211*$Q$3/12),2)</f>
        <v>0</v>
      </c>
      <c r="S211">
        <f>ROUND(IF($Q$211&lt;=0,0,MIN($Q$4,$Q$211+$R$211)),2)</f>
        <v>0</v>
      </c>
      <c r="T211">
        <f>ROUND(IF($Q$211&lt;=0,0,MIN(MAX(0,$Q$211+$R$211-$S$211),MAX(0,$F$211-$J$211-$O$211))),2)</f>
        <v>0</v>
      </c>
      <c r="U211">
        <f>ROUND(MAX(0,$Q$211+$R$211-$S$211-$T$211),2)</f>
        <v>0</v>
      </c>
      <c r="V211">
        <f>$Z$210</f>
        <v>0</v>
      </c>
      <c r="W211">
        <f>ROUND(IF($V$211&lt;=0,0,$V$211*$V$3/12),2)</f>
        <v>0</v>
      </c>
      <c r="X211">
        <f>ROUND(IF($V$211&lt;=0,0,MIN($V$4,$V$211+$W$211)),2)</f>
        <v>0</v>
      </c>
      <c r="Y211">
        <f>ROUND(IF($V$211&lt;=0,0,MIN(MAX(0,$V$211+$W$211-$X$211),MAX(0,$F$211-$J$211-$O$211-$T$211))),2)</f>
        <v>0</v>
      </c>
      <c r="Z211">
        <f>ROUND(MAX(0,$V$211+$W$211-$X$211-$Y$211),2)</f>
        <v>0</v>
      </c>
      <c r="AA211">
        <f>$AE$210</f>
        <v>0</v>
      </c>
      <c r="AB211">
        <f>ROUND(IF($AA$211&lt;=0,0,$AA$211*$AA$3/12),2)</f>
        <v>0</v>
      </c>
      <c r="AC211">
        <f>ROUND(IF($AA$211&lt;=0,0,MIN($AA$4,$AA$211+$AB$211)),2)</f>
        <v>0</v>
      </c>
      <c r="AD211">
        <f>ROUND(IF($AA$211&lt;=0,0,MIN(MAX(0,$AA$211+$AB$211-$AC$211),MAX(0,$F$211-$J$211-$O$211-$T$211-$Y$211))),2)</f>
        <v>0</v>
      </c>
      <c r="AE211">
        <f>ROUND(MAX(0,$AA$211+$AB$211-$AC$211-$AD$211),2)</f>
        <v>0</v>
      </c>
      <c r="AF211">
        <f>$AJ$210</f>
        <v>0</v>
      </c>
      <c r="AG211">
        <f>ROUND(IF($AF$211&lt;=0,0,$AF$211*$AF$3/12),2)</f>
        <v>0</v>
      </c>
      <c r="AH211">
        <f>ROUND(IF($AF$211&lt;=0,0,MIN($AF$4,$AF$211+$AG$211)),2)</f>
        <v>0</v>
      </c>
      <c r="AI211">
        <f>ROUND(IF($AF$211&lt;=0,0,MIN(MAX(0,$AF$211+$AG$211-$AH$211),MAX(0,$F$211-$J$211-$O$211-$T$211-$Y$211-$AD$211))),2)</f>
        <v>0</v>
      </c>
      <c r="AJ211">
        <f>ROUND(MAX(0,$AF$211+$AG$211-$AH$211-$AI$211),2)</f>
        <v>0</v>
      </c>
      <c r="AK211">
        <f>$AO$210</f>
        <v>0</v>
      </c>
      <c r="AL211">
        <f>ROUND(IF($AK$211&lt;=0,0,$AK$211*$AK$3/12),2)</f>
        <v>0</v>
      </c>
      <c r="AM211">
        <f>ROUND(IF($AK$211&lt;=0,0,MIN($AK$4,$AK$211+$AL$211)),2)</f>
        <v>0</v>
      </c>
      <c r="AN211">
        <f>ROUND(IF($AK$211&lt;=0,0,MIN(MAX(0,$AK$211+$AL$211-$AM$211),MAX(0,$F$211-$J$211-$O$211-$T$211-$Y$211-$AD$211-$AI$211))),2)</f>
        <v>0</v>
      </c>
      <c r="AO211">
        <f>ROUND(MAX(0,$AK$211+$AL$211-$AM$211-$AN$211),2)</f>
        <v>0</v>
      </c>
      <c r="AP211">
        <f>$AT$210</f>
        <v>0</v>
      </c>
      <c r="AQ211">
        <f>ROUND(IF($AP$211&lt;=0,0,$AP$211*$AP$3/12),2)</f>
        <v>0</v>
      </c>
      <c r="AR211">
        <f>ROUND(IF($AP$211&lt;=0,0,MIN($AP$4,$AP$211+$AQ$211)),2)</f>
        <v>0</v>
      </c>
      <c r="AS211">
        <f>ROUND(IF($AP$211&lt;=0,0,MIN(MAX(0,$AP$211+$AQ$211-$AR$211),MAX(0,$F$211-$J$211-$O$211-$T$211-$Y$211-$AD$211-$AI$211-$AN$211))),2)</f>
        <v>0</v>
      </c>
      <c r="AT211">
        <f>ROUND(MAX(0,$AP$211+$AQ$211-$AR$211-$AS$211),2)</f>
        <v>0</v>
      </c>
      <c r="AU211">
        <f>$AY$210</f>
        <v>0</v>
      </c>
      <c r="AV211">
        <f>ROUND(IF($AU$211&lt;=0,0,$AU$211*$AU$3/12),2)</f>
        <v>0</v>
      </c>
      <c r="AW211">
        <f>ROUND(IF($AU$211&lt;=0,0,MIN($AU$4,$AU$211+$AV$211)),2)</f>
        <v>0</v>
      </c>
      <c r="AX211">
        <f>ROUND(IF($AU$211&lt;=0,0,MIN(MAX(0,$AU$211+$AV$211-$AW$211),MAX(0,$F$211-$J$211-$O$211-$T$211-$Y$211-$AD$211-$AI$211-$AN$211-$AS$211))),2)</f>
        <v>0</v>
      </c>
      <c r="AY211">
        <f>ROUND(MAX(0,$AU$211+$AV$211-$AW$211-$AX$211),2)</f>
        <v>0</v>
      </c>
      <c r="AZ211">
        <f>$BD$210</f>
        <v>0</v>
      </c>
      <c r="BA211">
        <f>ROUND(IF($AZ$211&lt;=0,0,$AZ$211*$AZ$3/12),2)</f>
        <v>0</v>
      </c>
      <c r="BB211">
        <f>ROUND(IF($AZ$211&lt;=0,0,MIN($AZ$4,$AZ$211+$BA$211)),2)</f>
        <v>0</v>
      </c>
      <c r="BC211">
        <f>ROUND(IF($AZ$211&lt;=0,0,MIN(MAX(0,$AZ$211+$BA$211-$BB$211),MAX(0,$F$211-$J$211-$O$211-$T$211-$Y$211-$AD$211-$AI$211-$AN$211-$AS$211-$AX$211))),2)</f>
        <v>0</v>
      </c>
      <c r="BD211">
        <f>ROUND(MAX(0,$AZ$211+$BA$211-$BB$211-$BC$211),2)</f>
        <v>0</v>
      </c>
    </row>
    <row r="212" spans="1:56">
      <c r="A212">
        <f>ROW()-7</f>
        <v>205</v>
      </c>
      <c r="B212">
        <f>EDATE(StartDate,A212-1)</f>
        <v>0</v>
      </c>
      <c r="C212">
        <f>ROUND(SUM($G$212,$L$212,$Q$212,$V$212,$AA$212,$AF$212,$AK$212,$AP$212,$AU$212,$AZ$212)-SUM($K$212,$P$212,$U$212,$Z$212,$AE$212,$AJ$212,$AO$212,$AT$212,$AY$212,$BD$212),2)</f>
        <v>0</v>
      </c>
      <c r="D212">
        <f>ROUND(SUM($H$212,$M$212,$R$212,$W$212,$AB$212,$AG$212,$AL$212,$AQ$212,$AV$212,$BA$212),2)</f>
        <v>0</v>
      </c>
      <c r="E212">
        <f>ROUND(SUM($K$212,$P$212,$U$212,$Z$212,$AE$212,$AJ$212,$AO$212,$AT$212,$AY$212,$BD$212),2)</f>
        <v>0</v>
      </c>
      <c r="F212">
        <f>ROUND(MAX(MonthlyBudget-SUM($I$212,$N$212,$S$212,$X$212,$AC$212,$AH$212,$AM$212,$AR$212,$AW$212,$BB$212),0),2)</f>
        <v>0</v>
      </c>
      <c r="G212">
        <f>$K$211</f>
        <v>0</v>
      </c>
      <c r="H212">
        <f>ROUND(IF($G$212&lt;=0,0,$G$212*$G$3/12),2)</f>
        <v>0</v>
      </c>
      <c r="I212">
        <f>ROUND(IF($G$212&lt;=0,0,MIN($G$4,$G$212+$H$212)),2)</f>
        <v>0</v>
      </c>
      <c r="J212">
        <f>ROUND(IF($G$212&lt;=0,0,MIN(MAX(0,$G$212+$H$212-$I$212),$F$212)),2)</f>
        <v>0</v>
      </c>
      <c r="K212">
        <f>ROUND(MAX(0,$G$212+$H$212-$I$212-$J$212),2)</f>
        <v>0</v>
      </c>
      <c r="L212">
        <f>$P$211</f>
        <v>0</v>
      </c>
      <c r="M212">
        <f>ROUND(IF($L$212&lt;=0,0,$L$212*$L$3/12),2)</f>
        <v>0</v>
      </c>
      <c r="N212">
        <f>ROUND(IF($L$212&lt;=0,0,MIN($L$4,$L$212+$M$212)),2)</f>
        <v>0</v>
      </c>
      <c r="O212">
        <f>ROUND(IF($L$212&lt;=0,0,MIN(MAX(0,$L$212+$M$212-$N$212),MAX(0,$F$212-$J$212))),2)</f>
        <v>0</v>
      </c>
      <c r="P212">
        <f>ROUND(MAX(0,$L$212+$M$212-$N$212-$O$212),2)</f>
        <v>0</v>
      </c>
      <c r="Q212">
        <f>$U$211</f>
        <v>0</v>
      </c>
      <c r="R212">
        <f>ROUND(IF($Q$212&lt;=0,0,$Q$212*$Q$3/12),2)</f>
        <v>0</v>
      </c>
      <c r="S212">
        <f>ROUND(IF($Q$212&lt;=0,0,MIN($Q$4,$Q$212+$R$212)),2)</f>
        <v>0</v>
      </c>
      <c r="T212">
        <f>ROUND(IF($Q$212&lt;=0,0,MIN(MAX(0,$Q$212+$R$212-$S$212),MAX(0,$F$212-$J$212-$O$212))),2)</f>
        <v>0</v>
      </c>
      <c r="U212">
        <f>ROUND(MAX(0,$Q$212+$R$212-$S$212-$T$212),2)</f>
        <v>0</v>
      </c>
      <c r="V212">
        <f>$Z$211</f>
        <v>0</v>
      </c>
      <c r="W212">
        <f>ROUND(IF($V$212&lt;=0,0,$V$212*$V$3/12),2)</f>
        <v>0</v>
      </c>
      <c r="X212">
        <f>ROUND(IF($V$212&lt;=0,0,MIN($V$4,$V$212+$W$212)),2)</f>
        <v>0</v>
      </c>
      <c r="Y212">
        <f>ROUND(IF($V$212&lt;=0,0,MIN(MAX(0,$V$212+$W$212-$X$212),MAX(0,$F$212-$J$212-$O$212-$T$212))),2)</f>
        <v>0</v>
      </c>
      <c r="Z212">
        <f>ROUND(MAX(0,$V$212+$W$212-$X$212-$Y$212),2)</f>
        <v>0</v>
      </c>
      <c r="AA212">
        <f>$AE$211</f>
        <v>0</v>
      </c>
      <c r="AB212">
        <f>ROUND(IF($AA$212&lt;=0,0,$AA$212*$AA$3/12),2)</f>
        <v>0</v>
      </c>
      <c r="AC212">
        <f>ROUND(IF($AA$212&lt;=0,0,MIN($AA$4,$AA$212+$AB$212)),2)</f>
        <v>0</v>
      </c>
      <c r="AD212">
        <f>ROUND(IF($AA$212&lt;=0,0,MIN(MAX(0,$AA$212+$AB$212-$AC$212),MAX(0,$F$212-$J$212-$O$212-$T$212-$Y$212))),2)</f>
        <v>0</v>
      </c>
      <c r="AE212">
        <f>ROUND(MAX(0,$AA$212+$AB$212-$AC$212-$AD$212),2)</f>
        <v>0</v>
      </c>
      <c r="AF212">
        <f>$AJ$211</f>
        <v>0</v>
      </c>
      <c r="AG212">
        <f>ROUND(IF($AF$212&lt;=0,0,$AF$212*$AF$3/12),2)</f>
        <v>0</v>
      </c>
      <c r="AH212">
        <f>ROUND(IF($AF$212&lt;=0,0,MIN($AF$4,$AF$212+$AG$212)),2)</f>
        <v>0</v>
      </c>
      <c r="AI212">
        <f>ROUND(IF($AF$212&lt;=0,0,MIN(MAX(0,$AF$212+$AG$212-$AH$212),MAX(0,$F$212-$J$212-$O$212-$T$212-$Y$212-$AD$212))),2)</f>
        <v>0</v>
      </c>
      <c r="AJ212">
        <f>ROUND(MAX(0,$AF$212+$AG$212-$AH$212-$AI$212),2)</f>
        <v>0</v>
      </c>
      <c r="AK212">
        <f>$AO$211</f>
        <v>0</v>
      </c>
      <c r="AL212">
        <f>ROUND(IF($AK$212&lt;=0,0,$AK$212*$AK$3/12),2)</f>
        <v>0</v>
      </c>
      <c r="AM212">
        <f>ROUND(IF($AK$212&lt;=0,0,MIN($AK$4,$AK$212+$AL$212)),2)</f>
        <v>0</v>
      </c>
      <c r="AN212">
        <f>ROUND(IF($AK$212&lt;=0,0,MIN(MAX(0,$AK$212+$AL$212-$AM$212),MAX(0,$F$212-$J$212-$O$212-$T$212-$Y$212-$AD$212-$AI$212))),2)</f>
        <v>0</v>
      </c>
      <c r="AO212">
        <f>ROUND(MAX(0,$AK$212+$AL$212-$AM$212-$AN$212),2)</f>
        <v>0</v>
      </c>
      <c r="AP212">
        <f>$AT$211</f>
        <v>0</v>
      </c>
      <c r="AQ212">
        <f>ROUND(IF($AP$212&lt;=0,0,$AP$212*$AP$3/12),2)</f>
        <v>0</v>
      </c>
      <c r="AR212">
        <f>ROUND(IF($AP$212&lt;=0,0,MIN($AP$4,$AP$212+$AQ$212)),2)</f>
        <v>0</v>
      </c>
      <c r="AS212">
        <f>ROUND(IF($AP$212&lt;=0,0,MIN(MAX(0,$AP$212+$AQ$212-$AR$212),MAX(0,$F$212-$J$212-$O$212-$T$212-$Y$212-$AD$212-$AI$212-$AN$212))),2)</f>
        <v>0</v>
      </c>
      <c r="AT212">
        <f>ROUND(MAX(0,$AP$212+$AQ$212-$AR$212-$AS$212),2)</f>
        <v>0</v>
      </c>
      <c r="AU212">
        <f>$AY$211</f>
        <v>0</v>
      </c>
      <c r="AV212">
        <f>ROUND(IF($AU$212&lt;=0,0,$AU$212*$AU$3/12),2)</f>
        <v>0</v>
      </c>
      <c r="AW212">
        <f>ROUND(IF($AU$212&lt;=0,0,MIN($AU$4,$AU$212+$AV$212)),2)</f>
        <v>0</v>
      </c>
      <c r="AX212">
        <f>ROUND(IF($AU$212&lt;=0,0,MIN(MAX(0,$AU$212+$AV$212-$AW$212),MAX(0,$F$212-$J$212-$O$212-$T$212-$Y$212-$AD$212-$AI$212-$AN$212-$AS$212))),2)</f>
        <v>0</v>
      </c>
      <c r="AY212">
        <f>ROUND(MAX(0,$AU$212+$AV$212-$AW$212-$AX$212),2)</f>
        <v>0</v>
      </c>
      <c r="AZ212">
        <f>$BD$211</f>
        <v>0</v>
      </c>
      <c r="BA212">
        <f>ROUND(IF($AZ$212&lt;=0,0,$AZ$212*$AZ$3/12),2)</f>
        <v>0</v>
      </c>
      <c r="BB212">
        <f>ROUND(IF($AZ$212&lt;=0,0,MIN($AZ$4,$AZ$212+$BA$212)),2)</f>
        <v>0</v>
      </c>
      <c r="BC212">
        <f>ROUND(IF($AZ$212&lt;=0,0,MIN(MAX(0,$AZ$212+$BA$212-$BB$212),MAX(0,$F$212-$J$212-$O$212-$T$212-$Y$212-$AD$212-$AI$212-$AN$212-$AS$212-$AX$212))),2)</f>
        <v>0</v>
      </c>
      <c r="BD212">
        <f>ROUND(MAX(0,$AZ$212+$BA$212-$BB$212-$BC$212),2)</f>
        <v>0</v>
      </c>
    </row>
    <row r="213" spans="1:56">
      <c r="A213">
        <f>ROW()-7</f>
        <v>206</v>
      </c>
      <c r="B213">
        <f>EDATE(StartDate,A213-1)</f>
        <v>0</v>
      </c>
      <c r="C213">
        <f>ROUND(SUM($G$213,$L$213,$Q$213,$V$213,$AA$213,$AF$213,$AK$213,$AP$213,$AU$213,$AZ$213)-SUM($K$213,$P$213,$U$213,$Z$213,$AE$213,$AJ$213,$AO$213,$AT$213,$AY$213,$BD$213),2)</f>
        <v>0</v>
      </c>
      <c r="D213">
        <f>ROUND(SUM($H$213,$M$213,$R$213,$W$213,$AB$213,$AG$213,$AL$213,$AQ$213,$AV$213,$BA$213),2)</f>
        <v>0</v>
      </c>
      <c r="E213">
        <f>ROUND(SUM($K$213,$P$213,$U$213,$Z$213,$AE$213,$AJ$213,$AO$213,$AT$213,$AY$213,$BD$213),2)</f>
        <v>0</v>
      </c>
      <c r="F213">
        <f>ROUND(MAX(MonthlyBudget-SUM($I$213,$N$213,$S$213,$X$213,$AC$213,$AH$213,$AM$213,$AR$213,$AW$213,$BB$213),0),2)</f>
        <v>0</v>
      </c>
      <c r="G213">
        <f>$K$212</f>
        <v>0</v>
      </c>
      <c r="H213">
        <f>ROUND(IF($G$213&lt;=0,0,$G$213*$G$3/12),2)</f>
        <v>0</v>
      </c>
      <c r="I213">
        <f>ROUND(IF($G$213&lt;=0,0,MIN($G$4,$G$213+$H$213)),2)</f>
        <v>0</v>
      </c>
      <c r="J213">
        <f>ROUND(IF($G$213&lt;=0,0,MIN(MAX(0,$G$213+$H$213-$I$213),$F$213)),2)</f>
        <v>0</v>
      </c>
      <c r="K213">
        <f>ROUND(MAX(0,$G$213+$H$213-$I$213-$J$213),2)</f>
        <v>0</v>
      </c>
      <c r="L213">
        <f>$P$212</f>
        <v>0</v>
      </c>
      <c r="M213">
        <f>ROUND(IF($L$213&lt;=0,0,$L$213*$L$3/12),2)</f>
        <v>0</v>
      </c>
      <c r="N213">
        <f>ROUND(IF($L$213&lt;=0,0,MIN($L$4,$L$213+$M$213)),2)</f>
        <v>0</v>
      </c>
      <c r="O213">
        <f>ROUND(IF($L$213&lt;=0,0,MIN(MAX(0,$L$213+$M$213-$N$213),MAX(0,$F$213-$J$213))),2)</f>
        <v>0</v>
      </c>
      <c r="P213">
        <f>ROUND(MAX(0,$L$213+$M$213-$N$213-$O$213),2)</f>
        <v>0</v>
      </c>
      <c r="Q213">
        <f>$U$212</f>
        <v>0</v>
      </c>
      <c r="R213">
        <f>ROUND(IF($Q$213&lt;=0,0,$Q$213*$Q$3/12),2)</f>
        <v>0</v>
      </c>
      <c r="S213">
        <f>ROUND(IF($Q$213&lt;=0,0,MIN($Q$4,$Q$213+$R$213)),2)</f>
        <v>0</v>
      </c>
      <c r="T213">
        <f>ROUND(IF($Q$213&lt;=0,0,MIN(MAX(0,$Q$213+$R$213-$S$213),MAX(0,$F$213-$J$213-$O$213))),2)</f>
        <v>0</v>
      </c>
      <c r="U213">
        <f>ROUND(MAX(0,$Q$213+$R$213-$S$213-$T$213),2)</f>
        <v>0</v>
      </c>
      <c r="V213">
        <f>$Z$212</f>
        <v>0</v>
      </c>
      <c r="W213">
        <f>ROUND(IF($V$213&lt;=0,0,$V$213*$V$3/12),2)</f>
        <v>0</v>
      </c>
      <c r="X213">
        <f>ROUND(IF($V$213&lt;=0,0,MIN($V$4,$V$213+$W$213)),2)</f>
        <v>0</v>
      </c>
      <c r="Y213">
        <f>ROUND(IF($V$213&lt;=0,0,MIN(MAX(0,$V$213+$W$213-$X$213),MAX(0,$F$213-$J$213-$O$213-$T$213))),2)</f>
        <v>0</v>
      </c>
      <c r="Z213">
        <f>ROUND(MAX(0,$V$213+$W$213-$X$213-$Y$213),2)</f>
        <v>0</v>
      </c>
      <c r="AA213">
        <f>$AE$212</f>
        <v>0</v>
      </c>
      <c r="AB213">
        <f>ROUND(IF($AA$213&lt;=0,0,$AA$213*$AA$3/12),2)</f>
        <v>0</v>
      </c>
      <c r="AC213">
        <f>ROUND(IF($AA$213&lt;=0,0,MIN($AA$4,$AA$213+$AB$213)),2)</f>
        <v>0</v>
      </c>
      <c r="AD213">
        <f>ROUND(IF($AA$213&lt;=0,0,MIN(MAX(0,$AA$213+$AB$213-$AC$213),MAX(0,$F$213-$J$213-$O$213-$T$213-$Y$213))),2)</f>
        <v>0</v>
      </c>
      <c r="AE213">
        <f>ROUND(MAX(0,$AA$213+$AB$213-$AC$213-$AD$213),2)</f>
        <v>0</v>
      </c>
      <c r="AF213">
        <f>$AJ$212</f>
        <v>0</v>
      </c>
      <c r="AG213">
        <f>ROUND(IF($AF$213&lt;=0,0,$AF$213*$AF$3/12),2)</f>
        <v>0</v>
      </c>
      <c r="AH213">
        <f>ROUND(IF($AF$213&lt;=0,0,MIN($AF$4,$AF$213+$AG$213)),2)</f>
        <v>0</v>
      </c>
      <c r="AI213">
        <f>ROUND(IF($AF$213&lt;=0,0,MIN(MAX(0,$AF$213+$AG$213-$AH$213),MAX(0,$F$213-$J$213-$O$213-$T$213-$Y$213-$AD$213))),2)</f>
        <v>0</v>
      </c>
      <c r="AJ213">
        <f>ROUND(MAX(0,$AF$213+$AG$213-$AH$213-$AI$213),2)</f>
        <v>0</v>
      </c>
      <c r="AK213">
        <f>$AO$212</f>
        <v>0</v>
      </c>
      <c r="AL213">
        <f>ROUND(IF($AK$213&lt;=0,0,$AK$213*$AK$3/12),2)</f>
        <v>0</v>
      </c>
      <c r="AM213">
        <f>ROUND(IF($AK$213&lt;=0,0,MIN($AK$4,$AK$213+$AL$213)),2)</f>
        <v>0</v>
      </c>
      <c r="AN213">
        <f>ROUND(IF($AK$213&lt;=0,0,MIN(MAX(0,$AK$213+$AL$213-$AM$213),MAX(0,$F$213-$J$213-$O$213-$T$213-$Y$213-$AD$213-$AI$213))),2)</f>
        <v>0</v>
      </c>
      <c r="AO213">
        <f>ROUND(MAX(0,$AK$213+$AL$213-$AM$213-$AN$213),2)</f>
        <v>0</v>
      </c>
      <c r="AP213">
        <f>$AT$212</f>
        <v>0</v>
      </c>
      <c r="AQ213">
        <f>ROUND(IF($AP$213&lt;=0,0,$AP$213*$AP$3/12),2)</f>
        <v>0</v>
      </c>
      <c r="AR213">
        <f>ROUND(IF($AP$213&lt;=0,0,MIN($AP$4,$AP$213+$AQ$213)),2)</f>
        <v>0</v>
      </c>
      <c r="AS213">
        <f>ROUND(IF($AP$213&lt;=0,0,MIN(MAX(0,$AP$213+$AQ$213-$AR$213),MAX(0,$F$213-$J$213-$O$213-$T$213-$Y$213-$AD$213-$AI$213-$AN$213))),2)</f>
        <v>0</v>
      </c>
      <c r="AT213">
        <f>ROUND(MAX(0,$AP$213+$AQ$213-$AR$213-$AS$213),2)</f>
        <v>0</v>
      </c>
      <c r="AU213">
        <f>$AY$212</f>
        <v>0</v>
      </c>
      <c r="AV213">
        <f>ROUND(IF($AU$213&lt;=0,0,$AU$213*$AU$3/12),2)</f>
        <v>0</v>
      </c>
      <c r="AW213">
        <f>ROUND(IF($AU$213&lt;=0,0,MIN($AU$4,$AU$213+$AV$213)),2)</f>
        <v>0</v>
      </c>
      <c r="AX213">
        <f>ROUND(IF($AU$213&lt;=0,0,MIN(MAX(0,$AU$213+$AV$213-$AW$213),MAX(0,$F$213-$J$213-$O$213-$T$213-$Y$213-$AD$213-$AI$213-$AN$213-$AS$213))),2)</f>
        <v>0</v>
      </c>
      <c r="AY213">
        <f>ROUND(MAX(0,$AU$213+$AV$213-$AW$213-$AX$213),2)</f>
        <v>0</v>
      </c>
      <c r="AZ213">
        <f>$BD$212</f>
        <v>0</v>
      </c>
      <c r="BA213">
        <f>ROUND(IF($AZ$213&lt;=0,0,$AZ$213*$AZ$3/12),2)</f>
        <v>0</v>
      </c>
      <c r="BB213">
        <f>ROUND(IF($AZ$213&lt;=0,0,MIN($AZ$4,$AZ$213+$BA$213)),2)</f>
        <v>0</v>
      </c>
      <c r="BC213">
        <f>ROUND(IF($AZ$213&lt;=0,0,MIN(MAX(0,$AZ$213+$BA$213-$BB$213),MAX(0,$F$213-$J$213-$O$213-$T$213-$Y$213-$AD$213-$AI$213-$AN$213-$AS$213-$AX$213))),2)</f>
        <v>0</v>
      </c>
      <c r="BD213">
        <f>ROUND(MAX(0,$AZ$213+$BA$213-$BB$213-$BC$213),2)</f>
        <v>0</v>
      </c>
    </row>
    <row r="214" spans="1:56">
      <c r="A214">
        <f>ROW()-7</f>
        <v>207</v>
      </c>
      <c r="B214">
        <f>EDATE(StartDate,A214-1)</f>
        <v>0</v>
      </c>
      <c r="C214">
        <f>ROUND(SUM($G$214,$L$214,$Q$214,$V$214,$AA$214,$AF$214,$AK$214,$AP$214,$AU$214,$AZ$214)-SUM($K$214,$P$214,$U$214,$Z$214,$AE$214,$AJ$214,$AO$214,$AT$214,$AY$214,$BD$214),2)</f>
        <v>0</v>
      </c>
      <c r="D214">
        <f>ROUND(SUM($H$214,$M$214,$R$214,$W$214,$AB$214,$AG$214,$AL$214,$AQ$214,$AV$214,$BA$214),2)</f>
        <v>0</v>
      </c>
      <c r="E214">
        <f>ROUND(SUM($K$214,$P$214,$U$214,$Z$214,$AE$214,$AJ$214,$AO$214,$AT$214,$AY$214,$BD$214),2)</f>
        <v>0</v>
      </c>
      <c r="F214">
        <f>ROUND(MAX(MonthlyBudget-SUM($I$214,$N$214,$S$214,$X$214,$AC$214,$AH$214,$AM$214,$AR$214,$AW$214,$BB$214),0),2)</f>
        <v>0</v>
      </c>
      <c r="G214">
        <f>$K$213</f>
        <v>0</v>
      </c>
      <c r="H214">
        <f>ROUND(IF($G$214&lt;=0,0,$G$214*$G$3/12),2)</f>
        <v>0</v>
      </c>
      <c r="I214">
        <f>ROUND(IF($G$214&lt;=0,0,MIN($G$4,$G$214+$H$214)),2)</f>
        <v>0</v>
      </c>
      <c r="J214">
        <f>ROUND(IF($G$214&lt;=0,0,MIN(MAX(0,$G$214+$H$214-$I$214),$F$214)),2)</f>
        <v>0</v>
      </c>
      <c r="K214">
        <f>ROUND(MAX(0,$G$214+$H$214-$I$214-$J$214),2)</f>
        <v>0</v>
      </c>
      <c r="L214">
        <f>$P$213</f>
        <v>0</v>
      </c>
      <c r="M214">
        <f>ROUND(IF($L$214&lt;=0,0,$L$214*$L$3/12),2)</f>
        <v>0</v>
      </c>
      <c r="N214">
        <f>ROUND(IF($L$214&lt;=0,0,MIN($L$4,$L$214+$M$214)),2)</f>
        <v>0</v>
      </c>
      <c r="O214">
        <f>ROUND(IF($L$214&lt;=0,0,MIN(MAX(0,$L$214+$M$214-$N$214),MAX(0,$F$214-$J$214))),2)</f>
        <v>0</v>
      </c>
      <c r="P214">
        <f>ROUND(MAX(0,$L$214+$M$214-$N$214-$O$214),2)</f>
        <v>0</v>
      </c>
      <c r="Q214">
        <f>$U$213</f>
        <v>0</v>
      </c>
      <c r="R214">
        <f>ROUND(IF($Q$214&lt;=0,0,$Q$214*$Q$3/12),2)</f>
        <v>0</v>
      </c>
      <c r="S214">
        <f>ROUND(IF($Q$214&lt;=0,0,MIN($Q$4,$Q$214+$R$214)),2)</f>
        <v>0</v>
      </c>
      <c r="T214">
        <f>ROUND(IF($Q$214&lt;=0,0,MIN(MAX(0,$Q$214+$R$214-$S$214),MAX(0,$F$214-$J$214-$O$214))),2)</f>
        <v>0</v>
      </c>
      <c r="U214">
        <f>ROUND(MAX(0,$Q$214+$R$214-$S$214-$T$214),2)</f>
        <v>0</v>
      </c>
      <c r="V214">
        <f>$Z$213</f>
        <v>0</v>
      </c>
      <c r="W214">
        <f>ROUND(IF($V$214&lt;=0,0,$V$214*$V$3/12),2)</f>
        <v>0</v>
      </c>
      <c r="X214">
        <f>ROUND(IF($V$214&lt;=0,0,MIN($V$4,$V$214+$W$214)),2)</f>
        <v>0</v>
      </c>
      <c r="Y214">
        <f>ROUND(IF($V$214&lt;=0,0,MIN(MAX(0,$V$214+$W$214-$X$214),MAX(0,$F$214-$J$214-$O$214-$T$214))),2)</f>
        <v>0</v>
      </c>
      <c r="Z214">
        <f>ROUND(MAX(0,$V$214+$W$214-$X$214-$Y$214),2)</f>
        <v>0</v>
      </c>
      <c r="AA214">
        <f>$AE$213</f>
        <v>0</v>
      </c>
      <c r="AB214">
        <f>ROUND(IF($AA$214&lt;=0,0,$AA$214*$AA$3/12),2)</f>
        <v>0</v>
      </c>
      <c r="AC214">
        <f>ROUND(IF($AA$214&lt;=0,0,MIN($AA$4,$AA$214+$AB$214)),2)</f>
        <v>0</v>
      </c>
      <c r="AD214">
        <f>ROUND(IF($AA$214&lt;=0,0,MIN(MAX(0,$AA$214+$AB$214-$AC$214),MAX(0,$F$214-$J$214-$O$214-$T$214-$Y$214))),2)</f>
        <v>0</v>
      </c>
      <c r="AE214">
        <f>ROUND(MAX(0,$AA$214+$AB$214-$AC$214-$AD$214),2)</f>
        <v>0</v>
      </c>
      <c r="AF214">
        <f>$AJ$213</f>
        <v>0</v>
      </c>
      <c r="AG214">
        <f>ROUND(IF($AF$214&lt;=0,0,$AF$214*$AF$3/12),2)</f>
        <v>0</v>
      </c>
      <c r="AH214">
        <f>ROUND(IF($AF$214&lt;=0,0,MIN($AF$4,$AF$214+$AG$214)),2)</f>
        <v>0</v>
      </c>
      <c r="AI214">
        <f>ROUND(IF($AF$214&lt;=0,0,MIN(MAX(0,$AF$214+$AG$214-$AH$214),MAX(0,$F$214-$J$214-$O$214-$T$214-$Y$214-$AD$214))),2)</f>
        <v>0</v>
      </c>
      <c r="AJ214">
        <f>ROUND(MAX(0,$AF$214+$AG$214-$AH$214-$AI$214),2)</f>
        <v>0</v>
      </c>
      <c r="AK214">
        <f>$AO$213</f>
        <v>0</v>
      </c>
      <c r="AL214">
        <f>ROUND(IF($AK$214&lt;=0,0,$AK$214*$AK$3/12),2)</f>
        <v>0</v>
      </c>
      <c r="AM214">
        <f>ROUND(IF($AK$214&lt;=0,0,MIN($AK$4,$AK$214+$AL$214)),2)</f>
        <v>0</v>
      </c>
      <c r="AN214">
        <f>ROUND(IF($AK$214&lt;=0,0,MIN(MAX(0,$AK$214+$AL$214-$AM$214),MAX(0,$F$214-$J$214-$O$214-$T$214-$Y$214-$AD$214-$AI$214))),2)</f>
        <v>0</v>
      </c>
      <c r="AO214">
        <f>ROUND(MAX(0,$AK$214+$AL$214-$AM$214-$AN$214),2)</f>
        <v>0</v>
      </c>
      <c r="AP214">
        <f>$AT$213</f>
        <v>0</v>
      </c>
      <c r="AQ214">
        <f>ROUND(IF($AP$214&lt;=0,0,$AP$214*$AP$3/12),2)</f>
        <v>0</v>
      </c>
      <c r="AR214">
        <f>ROUND(IF($AP$214&lt;=0,0,MIN($AP$4,$AP$214+$AQ$214)),2)</f>
        <v>0</v>
      </c>
      <c r="AS214">
        <f>ROUND(IF($AP$214&lt;=0,0,MIN(MAX(0,$AP$214+$AQ$214-$AR$214),MAX(0,$F$214-$J$214-$O$214-$T$214-$Y$214-$AD$214-$AI$214-$AN$214))),2)</f>
        <v>0</v>
      </c>
      <c r="AT214">
        <f>ROUND(MAX(0,$AP$214+$AQ$214-$AR$214-$AS$214),2)</f>
        <v>0</v>
      </c>
      <c r="AU214">
        <f>$AY$213</f>
        <v>0</v>
      </c>
      <c r="AV214">
        <f>ROUND(IF($AU$214&lt;=0,0,$AU$214*$AU$3/12),2)</f>
        <v>0</v>
      </c>
      <c r="AW214">
        <f>ROUND(IF($AU$214&lt;=0,0,MIN($AU$4,$AU$214+$AV$214)),2)</f>
        <v>0</v>
      </c>
      <c r="AX214">
        <f>ROUND(IF($AU$214&lt;=0,0,MIN(MAX(0,$AU$214+$AV$214-$AW$214),MAX(0,$F$214-$J$214-$O$214-$T$214-$Y$214-$AD$214-$AI$214-$AN$214-$AS$214))),2)</f>
        <v>0</v>
      </c>
      <c r="AY214">
        <f>ROUND(MAX(0,$AU$214+$AV$214-$AW$214-$AX$214),2)</f>
        <v>0</v>
      </c>
      <c r="AZ214">
        <f>$BD$213</f>
        <v>0</v>
      </c>
      <c r="BA214">
        <f>ROUND(IF($AZ$214&lt;=0,0,$AZ$214*$AZ$3/12),2)</f>
        <v>0</v>
      </c>
      <c r="BB214">
        <f>ROUND(IF($AZ$214&lt;=0,0,MIN($AZ$4,$AZ$214+$BA$214)),2)</f>
        <v>0</v>
      </c>
      <c r="BC214">
        <f>ROUND(IF($AZ$214&lt;=0,0,MIN(MAX(0,$AZ$214+$BA$214-$BB$214),MAX(0,$F$214-$J$214-$O$214-$T$214-$Y$214-$AD$214-$AI$214-$AN$214-$AS$214-$AX$214))),2)</f>
        <v>0</v>
      </c>
      <c r="BD214">
        <f>ROUND(MAX(0,$AZ$214+$BA$214-$BB$214-$BC$214),2)</f>
        <v>0</v>
      </c>
    </row>
    <row r="215" spans="1:56">
      <c r="A215">
        <f>ROW()-7</f>
        <v>208</v>
      </c>
      <c r="B215">
        <f>EDATE(StartDate,A215-1)</f>
        <v>0</v>
      </c>
      <c r="C215">
        <f>ROUND(SUM($G$215,$L$215,$Q$215,$V$215,$AA$215,$AF$215,$AK$215,$AP$215,$AU$215,$AZ$215)-SUM($K$215,$P$215,$U$215,$Z$215,$AE$215,$AJ$215,$AO$215,$AT$215,$AY$215,$BD$215),2)</f>
        <v>0</v>
      </c>
      <c r="D215">
        <f>ROUND(SUM($H$215,$M$215,$R$215,$W$215,$AB$215,$AG$215,$AL$215,$AQ$215,$AV$215,$BA$215),2)</f>
        <v>0</v>
      </c>
      <c r="E215">
        <f>ROUND(SUM($K$215,$P$215,$U$215,$Z$215,$AE$215,$AJ$215,$AO$215,$AT$215,$AY$215,$BD$215),2)</f>
        <v>0</v>
      </c>
      <c r="F215">
        <f>ROUND(MAX(MonthlyBudget-SUM($I$215,$N$215,$S$215,$X$215,$AC$215,$AH$215,$AM$215,$AR$215,$AW$215,$BB$215),0),2)</f>
        <v>0</v>
      </c>
      <c r="G215">
        <f>$K$214</f>
        <v>0</v>
      </c>
      <c r="H215">
        <f>ROUND(IF($G$215&lt;=0,0,$G$215*$G$3/12),2)</f>
        <v>0</v>
      </c>
      <c r="I215">
        <f>ROUND(IF($G$215&lt;=0,0,MIN($G$4,$G$215+$H$215)),2)</f>
        <v>0</v>
      </c>
      <c r="J215">
        <f>ROUND(IF($G$215&lt;=0,0,MIN(MAX(0,$G$215+$H$215-$I$215),$F$215)),2)</f>
        <v>0</v>
      </c>
      <c r="K215">
        <f>ROUND(MAX(0,$G$215+$H$215-$I$215-$J$215),2)</f>
        <v>0</v>
      </c>
      <c r="L215">
        <f>$P$214</f>
        <v>0</v>
      </c>
      <c r="M215">
        <f>ROUND(IF($L$215&lt;=0,0,$L$215*$L$3/12),2)</f>
        <v>0</v>
      </c>
      <c r="N215">
        <f>ROUND(IF($L$215&lt;=0,0,MIN($L$4,$L$215+$M$215)),2)</f>
        <v>0</v>
      </c>
      <c r="O215">
        <f>ROUND(IF($L$215&lt;=0,0,MIN(MAX(0,$L$215+$M$215-$N$215),MAX(0,$F$215-$J$215))),2)</f>
        <v>0</v>
      </c>
      <c r="P215">
        <f>ROUND(MAX(0,$L$215+$M$215-$N$215-$O$215),2)</f>
        <v>0</v>
      </c>
      <c r="Q215">
        <f>$U$214</f>
        <v>0</v>
      </c>
      <c r="R215">
        <f>ROUND(IF($Q$215&lt;=0,0,$Q$215*$Q$3/12),2)</f>
        <v>0</v>
      </c>
      <c r="S215">
        <f>ROUND(IF($Q$215&lt;=0,0,MIN($Q$4,$Q$215+$R$215)),2)</f>
        <v>0</v>
      </c>
      <c r="T215">
        <f>ROUND(IF($Q$215&lt;=0,0,MIN(MAX(0,$Q$215+$R$215-$S$215),MAX(0,$F$215-$J$215-$O$215))),2)</f>
        <v>0</v>
      </c>
      <c r="U215">
        <f>ROUND(MAX(0,$Q$215+$R$215-$S$215-$T$215),2)</f>
        <v>0</v>
      </c>
      <c r="V215">
        <f>$Z$214</f>
        <v>0</v>
      </c>
      <c r="W215">
        <f>ROUND(IF($V$215&lt;=0,0,$V$215*$V$3/12),2)</f>
        <v>0</v>
      </c>
      <c r="X215">
        <f>ROUND(IF($V$215&lt;=0,0,MIN($V$4,$V$215+$W$215)),2)</f>
        <v>0</v>
      </c>
      <c r="Y215">
        <f>ROUND(IF($V$215&lt;=0,0,MIN(MAX(0,$V$215+$W$215-$X$215),MAX(0,$F$215-$J$215-$O$215-$T$215))),2)</f>
        <v>0</v>
      </c>
      <c r="Z215">
        <f>ROUND(MAX(0,$V$215+$W$215-$X$215-$Y$215),2)</f>
        <v>0</v>
      </c>
      <c r="AA215">
        <f>$AE$214</f>
        <v>0</v>
      </c>
      <c r="AB215">
        <f>ROUND(IF($AA$215&lt;=0,0,$AA$215*$AA$3/12),2)</f>
        <v>0</v>
      </c>
      <c r="AC215">
        <f>ROUND(IF($AA$215&lt;=0,0,MIN($AA$4,$AA$215+$AB$215)),2)</f>
        <v>0</v>
      </c>
      <c r="AD215">
        <f>ROUND(IF($AA$215&lt;=0,0,MIN(MAX(0,$AA$215+$AB$215-$AC$215),MAX(0,$F$215-$J$215-$O$215-$T$215-$Y$215))),2)</f>
        <v>0</v>
      </c>
      <c r="AE215">
        <f>ROUND(MAX(0,$AA$215+$AB$215-$AC$215-$AD$215),2)</f>
        <v>0</v>
      </c>
      <c r="AF215">
        <f>$AJ$214</f>
        <v>0</v>
      </c>
      <c r="AG215">
        <f>ROUND(IF($AF$215&lt;=0,0,$AF$215*$AF$3/12),2)</f>
        <v>0</v>
      </c>
      <c r="AH215">
        <f>ROUND(IF($AF$215&lt;=0,0,MIN($AF$4,$AF$215+$AG$215)),2)</f>
        <v>0</v>
      </c>
      <c r="AI215">
        <f>ROUND(IF($AF$215&lt;=0,0,MIN(MAX(0,$AF$215+$AG$215-$AH$215),MAX(0,$F$215-$J$215-$O$215-$T$215-$Y$215-$AD$215))),2)</f>
        <v>0</v>
      </c>
      <c r="AJ215">
        <f>ROUND(MAX(0,$AF$215+$AG$215-$AH$215-$AI$215),2)</f>
        <v>0</v>
      </c>
      <c r="AK215">
        <f>$AO$214</f>
        <v>0</v>
      </c>
      <c r="AL215">
        <f>ROUND(IF($AK$215&lt;=0,0,$AK$215*$AK$3/12),2)</f>
        <v>0</v>
      </c>
      <c r="AM215">
        <f>ROUND(IF($AK$215&lt;=0,0,MIN($AK$4,$AK$215+$AL$215)),2)</f>
        <v>0</v>
      </c>
      <c r="AN215">
        <f>ROUND(IF($AK$215&lt;=0,0,MIN(MAX(0,$AK$215+$AL$215-$AM$215),MAX(0,$F$215-$J$215-$O$215-$T$215-$Y$215-$AD$215-$AI$215))),2)</f>
        <v>0</v>
      </c>
      <c r="AO215">
        <f>ROUND(MAX(0,$AK$215+$AL$215-$AM$215-$AN$215),2)</f>
        <v>0</v>
      </c>
      <c r="AP215">
        <f>$AT$214</f>
        <v>0</v>
      </c>
      <c r="AQ215">
        <f>ROUND(IF($AP$215&lt;=0,0,$AP$215*$AP$3/12),2)</f>
        <v>0</v>
      </c>
      <c r="AR215">
        <f>ROUND(IF($AP$215&lt;=0,0,MIN($AP$4,$AP$215+$AQ$215)),2)</f>
        <v>0</v>
      </c>
      <c r="AS215">
        <f>ROUND(IF($AP$215&lt;=0,0,MIN(MAX(0,$AP$215+$AQ$215-$AR$215),MAX(0,$F$215-$J$215-$O$215-$T$215-$Y$215-$AD$215-$AI$215-$AN$215))),2)</f>
        <v>0</v>
      </c>
      <c r="AT215">
        <f>ROUND(MAX(0,$AP$215+$AQ$215-$AR$215-$AS$215),2)</f>
        <v>0</v>
      </c>
      <c r="AU215">
        <f>$AY$214</f>
        <v>0</v>
      </c>
      <c r="AV215">
        <f>ROUND(IF($AU$215&lt;=0,0,$AU$215*$AU$3/12),2)</f>
        <v>0</v>
      </c>
      <c r="AW215">
        <f>ROUND(IF($AU$215&lt;=0,0,MIN($AU$4,$AU$215+$AV$215)),2)</f>
        <v>0</v>
      </c>
      <c r="AX215">
        <f>ROUND(IF($AU$215&lt;=0,0,MIN(MAX(0,$AU$215+$AV$215-$AW$215),MAX(0,$F$215-$J$215-$O$215-$T$215-$Y$215-$AD$215-$AI$215-$AN$215-$AS$215))),2)</f>
        <v>0</v>
      </c>
      <c r="AY215">
        <f>ROUND(MAX(0,$AU$215+$AV$215-$AW$215-$AX$215),2)</f>
        <v>0</v>
      </c>
      <c r="AZ215">
        <f>$BD$214</f>
        <v>0</v>
      </c>
      <c r="BA215">
        <f>ROUND(IF($AZ$215&lt;=0,0,$AZ$215*$AZ$3/12),2)</f>
        <v>0</v>
      </c>
      <c r="BB215">
        <f>ROUND(IF($AZ$215&lt;=0,0,MIN($AZ$4,$AZ$215+$BA$215)),2)</f>
        <v>0</v>
      </c>
      <c r="BC215">
        <f>ROUND(IF($AZ$215&lt;=0,0,MIN(MAX(0,$AZ$215+$BA$215-$BB$215),MAX(0,$F$215-$J$215-$O$215-$T$215-$Y$215-$AD$215-$AI$215-$AN$215-$AS$215-$AX$215))),2)</f>
        <v>0</v>
      </c>
      <c r="BD215">
        <f>ROUND(MAX(0,$AZ$215+$BA$215-$BB$215-$BC$215),2)</f>
        <v>0</v>
      </c>
    </row>
    <row r="216" spans="1:56">
      <c r="A216">
        <f>ROW()-7</f>
        <v>209</v>
      </c>
      <c r="B216">
        <f>EDATE(StartDate,A216-1)</f>
        <v>0</v>
      </c>
      <c r="C216">
        <f>ROUND(SUM($G$216,$L$216,$Q$216,$V$216,$AA$216,$AF$216,$AK$216,$AP$216,$AU$216,$AZ$216)-SUM($K$216,$P$216,$U$216,$Z$216,$AE$216,$AJ$216,$AO$216,$AT$216,$AY$216,$BD$216),2)</f>
        <v>0</v>
      </c>
      <c r="D216">
        <f>ROUND(SUM($H$216,$M$216,$R$216,$W$216,$AB$216,$AG$216,$AL$216,$AQ$216,$AV$216,$BA$216),2)</f>
        <v>0</v>
      </c>
      <c r="E216">
        <f>ROUND(SUM($K$216,$P$216,$U$216,$Z$216,$AE$216,$AJ$216,$AO$216,$AT$216,$AY$216,$BD$216),2)</f>
        <v>0</v>
      </c>
      <c r="F216">
        <f>ROUND(MAX(MonthlyBudget-SUM($I$216,$N$216,$S$216,$X$216,$AC$216,$AH$216,$AM$216,$AR$216,$AW$216,$BB$216),0),2)</f>
        <v>0</v>
      </c>
      <c r="G216">
        <f>$K$215</f>
        <v>0</v>
      </c>
      <c r="H216">
        <f>ROUND(IF($G$216&lt;=0,0,$G$216*$G$3/12),2)</f>
        <v>0</v>
      </c>
      <c r="I216">
        <f>ROUND(IF($G$216&lt;=0,0,MIN($G$4,$G$216+$H$216)),2)</f>
        <v>0</v>
      </c>
      <c r="J216">
        <f>ROUND(IF($G$216&lt;=0,0,MIN(MAX(0,$G$216+$H$216-$I$216),$F$216)),2)</f>
        <v>0</v>
      </c>
      <c r="K216">
        <f>ROUND(MAX(0,$G$216+$H$216-$I$216-$J$216),2)</f>
        <v>0</v>
      </c>
      <c r="L216">
        <f>$P$215</f>
        <v>0</v>
      </c>
      <c r="M216">
        <f>ROUND(IF($L$216&lt;=0,0,$L$216*$L$3/12),2)</f>
        <v>0</v>
      </c>
      <c r="N216">
        <f>ROUND(IF($L$216&lt;=0,0,MIN($L$4,$L$216+$M$216)),2)</f>
        <v>0</v>
      </c>
      <c r="O216">
        <f>ROUND(IF($L$216&lt;=0,0,MIN(MAX(0,$L$216+$M$216-$N$216),MAX(0,$F$216-$J$216))),2)</f>
        <v>0</v>
      </c>
      <c r="P216">
        <f>ROUND(MAX(0,$L$216+$M$216-$N$216-$O$216),2)</f>
        <v>0</v>
      </c>
      <c r="Q216">
        <f>$U$215</f>
        <v>0</v>
      </c>
      <c r="R216">
        <f>ROUND(IF($Q$216&lt;=0,0,$Q$216*$Q$3/12),2)</f>
        <v>0</v>
      </c>
      <c r="S216">
        <f>ROUND(IF($Q$216&lt;=0,0,MIN($Q$4,$Q$216+$R$216)),2)</f>
        <v>0</v>
      </c>
      <c r="T216">
        <f>ROUND(IF($Q$216&lt;=0,0,MIN(MAX(0,$Q$216+$R$216-$S$216),MAX(0,$F$216-$J$216-$O$216))),2)</f>
        <v>0</v>
      </c>
      <c r="U216">
        <f>ROUND(MAX(0,$Q$216+$R$216-$S$216-$T$216),2)</f>
        <v>0</v>
      </c>
      <c r="V216">
        <f>$Z$215</f>
        <v>0</v>
      </c>
      <c r="W216">
        <f>ROUND(IF($V$216&lt;=0,0,$V$216*$V$3/12),2)</f>
        <v>0</v>
      </c>
      <c r="X216">
        <f>ROUND(IF($V$216&lt;=0,0,MIN($V$4,$V$216+$W$216)),2)</f>
        <v>0</v>
      </c>
      <c r="Y216">
        <f>ROUND(IF($V$216&lt;=0,0,MIN(MAX(0,$V$216+$W$216-$X$216),MAX(0,$F$216-$J$216-$O$216-$T$216))),2)</f>
        <v>0</v>
      </c>
      <c r="Z216">
        <f>ROUND(MAX(0,$V$216+$W$216-$X$216-$Y$216),2)</f>
        <v>0</v>
      </c>
      <c r="AA216">
        <f>$AE$215</f>
        <v>0</v>
      </c>
      <c r="AB216">
        <f>ROUND(IF($AA$216&lt;=0,0,$AA$216*$AA$3/12),2)</f>
        <v>0</v>
      </c>
      <c r="AC216">
        <f>ROUND(IF($AA$216&lt;=0,0,MIN($AA$4,$AA$216+$AB$216)),2)</f>
        <v>0</v>
      </c>
      <c r="AD216">
        <f>ROUND(IF($AA$216&lt;=0,0,MIN(MAX(0,$AA$216+$AB$216-$AC$216),MAX(0,$F$216-$J$216-$O$216-$T$216-$Y$216))),2)</f>
        <v>0</v>
      </c>
      <c r="AE216">
        <f>ROUND(MAX(0,$AA$216+$AB$216-$AC$216-$AD$216),2)</f>
        <v>0</v>
      </c>
      <c r="AF216">
        <f>$AJ$215</f>
        <v>0</v>
      </c>
      <c r="AG216">
        <f>ROUND(IF($AF$216&lt;=0,0,$AF$216*$AF$3/12),2)</f>
        <v>0</v>
      </c>
      <c r="AH216">
        <f>ROUND(IF($AF$216&lt;=0,0,MIN($AF$4,$AF$216+$AG$216)),2)</f>
        <v>0</v>
      </c>
      <c r="AI216">
        <f>ROUND(IF($AF$216&lt;=0,0,MIN(MAX(0,$AF$216+$AG$216-$AH$216),MAX(0,$F$216-$J$216-$O$216-$T$216-$Y$216-$AD$216))),2)</f>
        <v>0</v>
      </c>
      <c r="AJ216">
        <f>ROUND(MAX(0,$AF$216+$AG$216-$AH$216-$AI$216),2)</f>
        <v>0</v>
      </c>
      <c r="AK216">
        <f>$AO$215</f>
        <v>0</v>
      </c>
      <c r="AL216">
        <f>ROUND(IF($AK$216&lt;=0,0,$AK$216*$AK$3/12),2)</f>
        <v>0</v>
      </c>
      <c r="AM216">
        <f>ROUND(IF($AK$216&lt;=0,0,MIN($AK$4,$AK$216+$AL$216)),2)</f>
        <v>0</v>
      </c>
      <c r="AN216">
        <f>ROUND(IF($AK$216&lt;=0,0,MIN(MAX(0,$AK$216+$AL$216-$AM$216),MAX(0,$F$216-$J$216-$O$216-$T$216-$Y$216-$AD$216-$AI$216))),2)</f>
        <v>0</v>
      </c>
      <c r="AO216">
        <f>ROUND(MAX(0,$AK$216+$AL$216-$AM$216-$AN$216),2)</f>
        <v>0</v>
      </c>
      <c r="AP216">
        <f>$AT$215</f>
        <v>0</v>
      </c>
      <c r="AQ216">
        <f>ROUND(IF($AP$216&lt;=0,0,$AP$216*$AP$3/12),2)</f>
        <v>0</v>
      </c>
      <c r="AR216">
        <f>ROUND(IF($AP$216&lt;=0,0,MIN($AP$4,$AP$216+$AQ$216)),2)</f>
        <v>0</v>
      </c>
      <c r="AS216">
        <f>ROUND(IF($AP$216&lt;=0,0,MIN(MAX(0,$AP$216+$AQ$216-$AR$216),MAX(0,$F$216-$J$216-$O$216-$T$216-$Y$216-$AD$216-$AI$216-$AN$216))),2)</f>
        <v>0</v>
      </c>
      <c r="AT216">
        <f>ROUND(MAX(0,$AP$216+$AQ$216-$AR$216-$AS$216),2)</f>
        <v>0</v>
      </c>
      <c r="AU216">
        <f>$AY$215</f>
        <v>0</v>
      </c>
      <c r="AV216">
        <f>ROUND(IF($AU$216&lt;=0,0,$AU$216*$AU$3/12),2)</f>
        <v>0</v>
      </c>
      <c r="AW216">
        <f>ROUND(IF($AU$216&lt;=0,0,MIN($AU$4,$AU$216+$AV$216)),2)</f>
        <v>0</v>
      </c>
      <c r="AX216">
        <f>ROUND(IF($AU$216&lt;=0,0,MIN(MAX(0,$AU$216+$AV$216-$AW$216),MAX(0,$F$216-$J$216-$O$216-$T$216-$Y$216-$AD$216-$AI$216-$AN$216-$AS$216))),2)</f>
        <v>0</v>
      </c>
      <c r="AY216">
        <f>ROUND(MAX(0,$AU$216+$AV$216-$AW$216-$AX$216),2)</f>
        <v>0</v>
      </c>
      <c r="AZ216">
        <f>$BD$215</f>
        <v>0</v>
      </c>
      <c r="BA216">
        <f>ROUND(IF($AZ$216&lt;=0,0,$AZ$216*$AZ$3/12),2)</f>
        <v>0</v>
      </c>
      <c r="BB216">
        <f>ROUND(IF($AZ$216&lt;=0,0,MIN($AZ$4,$AZ$216+$BA$216)),2)</f>
        <v>0</v>
      </c>
      <c r="BC216">
        <f>ROUND(IF($AZ$216&lt;=0,0,MIN(MAX(0,$AZ$216+$BA$216-$BB$216),MAX(0,$F$216-$J$216-$O$216-$T$216-$Y$216-$AD$216-$AI$216-$AN$216-$AS$216-$AX$216))),2)</f>
        <v>0</v>
      </c>
      <c r="BD216">
        <f>ROUND(MAX(0,$AZ$216+$BA$216-$BB$216-$BC$216),2)</f>
        <v>0</v>
      </c>
    </row>
    <row r="217" spans="1:56">
      <c r="A217">
        <f>ROW()-7</f>
        <v>210</v>
      </c>
      <c r="B217">
        <f>EDATE(StartDate,A217-1)</f>
        <v>0</v>
      </c>
      <c r="C217">
        <f>ROUND(SUM($G$217,$L$217,$Q$217,$V$217,$AA$217,$AF$217,$AK$217,$AP$217,$AU$217,$AZ$217)-SUM($K$217,$P$217,$U$217,$Z$217,$AE$217,$AJ$217,$AO$217,$AT$217,$AY$217,$BD$217),2)</f>
        <v>0</v>
      </c>
      <c r="D217">
        <f>ROUND(SUM($H$217,$M$217,$R$217,$W$217,$AB$217,$AG$217,$AL$217,$AQ$217,$AV$217,$BA$217),2)</f>
        <v>0</v>
      </c>
      <c r="E217">
        <f>ROUND(SUM($K$217,$P$217,$U$217,$Z$217,$AE$217,$AJ$217,$AO$217,$AT$217,$AY$217,$BD$217),2)</f>
        <v>0</v>
      </c>
      <c r="F217">
        <f>ROUND(MAX(MonthlyBudget-SUM($I$217,$N$217,$S$217,$X$217,$AC$217,$AH$217,$AM$217,$AR$217,$AW$217,$BB$217),0),2)</f>
        <v>0</v>
      </c>
      <c r="G217">
        <f>$K$216</f>
        <v>0</v>
      </c>
      <c r="H217">
        <f>ROUND(IF($G$217&lt;=0,0,$G$217*$G$3/12),2)</f>
        <v>0</v>
      </c>
      <c r="I217">
        <f>ROUND(IF($G$217&lt;=0,0,MIN($G$4,$G$217+$H$217)),2)</f>
        <v>0</v>
      </c>
      <c r="J217">
        <f>ROUND(IF($G$217&lt;=0,0,MIN(MAX(0,$G$217+$H$217-$I$217),$F$217)),2)</f>
        <v>0</v>
      </c>
      <c r="K217">
        <f>ROUND(MAX(0,$G$217+$H$217-$I$217-$J$217),2)</f>
        <v>0</v>
      </c>
      <c r="L217">
        <f>$P$216</f>
        <v>0</v>
      </c>
      <c r="M217">
        <f>ROUND(IF($L$217&lt;=0,0,$L$217*$L$3/12),2)</f>
        <v>0</v>
      </c>
      <c r="N217">
        <f>ROUND(IF($L$217&lt;=0,0,MIN($L$4,$L$217+$M$217)),2)</f>
        <v>0</v>
      </c>
      <c r="O217">
        <f>ROUND(IF($L$217&lt;=0,0,MIN(MAX(0,$L$217+$M$217-$N$217),MAX(0,$F$217-$J$217))),2)</f>
        <v>0</v>
      </c>
      <c r="P217">
        <f>ROUND(MAX(0,$L$217+$M$217-$N$217-$O$217),2)</f>
        <v>0</v>
      </c>
      <c r="Q217">
        <f>$U$216</f>
        <v>0</v>
      </c>
      <c r="R217">
        <f>ROUND(IF($Q$217&lt;=0,0,$Q$217*$Q$3/12),2)</f>
        <v>0</v>
      </c>
      <c r="S217">
        <f>ROUND(IF($Q$217&lt;=0,0,MIN($Q$4,$Q$217+$R$217)),2)</f>
        <v>0</v>
      </c>
      <c r="T217">
        <f>ROUND(IF($Q$217&lt;=0,0,MIN(MAX(0,$Q$217+$R$217-$S$217),MAX(0,$F$217-$J$217-$O$217))),2)</f>
        <v>0</v>
      </c>
      <c r="U217">
        <f>ROUND(MAX(0,$Q$217+$R$217-$S$217-$T$217),2)</f>
        <v>0</v>
      </c>
      <c r="V217">
        <f>$Z$216</f>
        <v>0</v>
      </c>
      <c r="W217">
        <f>ROUND(IF($V$217&lt;=0,0,$V$217*$V$3/12),2)</f>
        <v>0</v>
      </c>
      <c r="X217">
        <f>ROUND(IF($V$217&lt;=0,0,MIN($V$4,$V$217+$W$217)),2)</f>
        <v>0</v>
      </c>
      <c r="Y217">
        <f>ROUND(IF($V$217&lt;=0,0,MIN(MAX(0,$V$217+$W$217-$X$217),MAX(0,$F$217-$J$217-$O$217-$T$217))),2)</f>
        <v>0</v>
      </c>
      <c r="Z217">
        <f>ROUND(MAX(0,$V$217+$W$217-$X$217-$Y$217),2)</f>
        <v>0</v>
      </c>
      <c r="AA217">
        <f>$AE$216</f>
        <v>0</v>
      </c>
      <c r="AB217">
        <f>ROUND(IF($AA$217&lt;=0,0,$AA$217*$AA$3/12),2)</f>
        <v>0</v>
      </c>
      <c r="AC217">
        <f>ROUND(IF($AA$217&lt;=0,0,MIN($AA$4,$AA$217+$AB$217)),2)</f>
        <v>0</v>
      </c>
      <c r="AD217">
        <f>ROUND(IF($AA$217&lt;=0,0,MIN(MAX(0,$AA$217+$AB$217-$AC$217),MAX(0,$F$217-$J$217-$O$217-$T$217-$Y$217))),2)</f>
        <v>0</v>
      </c>
      <c r="AE217">
        <f>ROUND(MAX(0,$AA$217+$AB$217-$AC$217-$AD$217),2)</f>
        <v>0</v>
      </c>
      <c r="AF217">
        <f>$AJ$216</f>
        <v>0</v>
      </c>
      <c r="AG217">
        <f>ROUND(IF($AF$217&lt;=0,0,$AF$217*$AF$3/12),2)</f>
        <v>0</v>
      </c>
      <c r="AH217">
        <f>ROUND(IF($AF$217&lt;=0,0,MIN($AF$4,$AF$217+$AG$217)),2)</f>
        <v>0</v>
      </c>
      <c r="AI217">
        <f>ROUND(IF($AF$217&lt;=0,0,MIN(MAX(0,$AF$217+$AG$217-$AH$217),MAX(0,$F$217-$J$217-$O$217-$T$217-$Y$217-$AD$217))),2)</f>
        <v>0</v>
      </c>
      <c r="AJ217">
        <f>ROUND(MAX(0,$AF$217+$AG$217-$AH$217-$AI$217),2)</f>
        <v>0</v>
      </c>
      <c r="AK217">
        <f>$AO$216</f>
        <v>0</v>
      </c>
      <c r="AL217">
        <f>ROUND(IF($AK$217&lt;=0,0,$AK$217*$AK$3/12),2)</f>
        <v>0</v>
      </c>
      <c r="AM217">
        <f>ROUND(IF($AK$217&lt;=0,0,MIN($AK$4,$AK$217+$AL$217)),2)</f>
        <v>0</v>
      </c>
      <c r="AN217">
        <f>ROUND(IF($AK$217&lt;=0,0,MIN(MAX(0,$AK$217+$AL$217-$AM$217),MAX(0,$F$217-$J$217-$O$217-$T$217-$Y$217-$AD$217-$AI$217))),2)</f>
        <v>0</v>
      </c>
      <c r="AO217">
        <f>ROUND(MAX(0,$AK$217+$AL$217-$AM$217-$AN$217),2)</f>
        <v>0</v>
      </c>
      <c r="AP217">
        <f>$AT$216</f>
        <v>0</v>
      </c>
      <c r="AQ217">
        <f>ROUND(IF($AP$217&lt;=0,0,$AP$217*$AP$3/12),2)</f>
        <v>0</v>
      </c>
      <c r="AR217">
        <f>ROUND(IF($AP$217&lt;=0,0,MIN($AP$4,$AP$217+$AQ$217)),2)</f>
        <v>0</v>
      </c>
      <c r="AS217">
        <f>ROUND(IF($AP$217&lt;=0,0,MIN(MAX(0,$AP$217+$AQ$217-$AR$217),MAX(0,$F$217-$J$217-$O$217-$T$217-$Y$217-$AD$217-$AI$217-$AN$217))),2)</f>
        <v>0</v>
      </c>
      <c r="AT217">
        <f>ROUND(MAX(0,$AP$217+$AQ$217-$AR$217-$AS$217),2)</f>
        <v>0</v>
      </c>
      <c r="AU217">
        <f>$AY$216</f>
        <v>0</v>
      </c>
      <c r="AV217">
        <f>ROUND(IF($AU$217&lt;=0,0,$AU$217*$AU$3/12),2)</f>
        <v>0</v>
      </c>
      <c r="AW217">
        <f>ROUND(IF($AU$217&lt;=0,0,MIN($AU$4,$AU$217+$AV$217)),2)</f>
        <v>0</v>
      </c>
      <c r="AX217">
        <f>ROUND(IF($AU$217&lt;=0,0,MIN(MAX(0,$AU$217+$AV$217-$AW$217),MAX(0,$F$217-$J$217-$O$217-$T$217-$Y$217-$AD$217-$AI$217-$AN$217-$AS$217))),2)</f>
        <v>0</v>
      </c>
      <c r="AY217">
        <f>ROUND(MAX(0,$AU$217+$AV$217-$AW$217-$AX$217),2)</f>
        <v>0</v>
      </c>
      <c r="AZ217">
        <f>$BD$216</f>
        <v>0</v>
      </c>
      <c r="BA217">
        <f>ROUND(IF($AZ$217&lt;=0,0,$AZ$217*$AZ$3/12),2)</f>
        <v>0</v>
      </c>
      <c r="BB217">
        <f>ROUND(IF($AZ$217&lt;=0,0,MIN($AZ$4,$AZ$217+$BA$217)),2)</f>
        <v>0</v>
      </c>
      <c r="BC217">
        <f>ROUND(IF($AZ$217&lt;=0,0,MIN(MAX(0,$AZ$217+$BA$217-$BB$217),MAX(0,$F$217-$J$217-$O$217-$T$217-$Y$217-$AD$217-$AI$217-$AN$217-$AS$217-$AX$217))),2)</f>
        <v>0</v>
      </c>
      <c r="BD217">
        <f>ROUND(MAX(0,$AZ$217+$BA$217-$BB$217-$BC$217),2)</f>
        <v>0</v>
      </c>
    </row>
    <row r="218" spans="1:56">
      <c r="A218">
        <f>ROW()-7</f>
        <v>211</v>
      </c>
      <c r="B218">
        <f>EDATE(StartDate,A218-1)</f>
        <v>0</v>
      </c>
      <c r="C218">
        <f>ROUND(SUM($G$218,$L$218,$Q$218,$V$218,$AA$218,$AF$218,$AK$218,$AP$218,$AU$218,$AZ$218)-SUM($K$218,$P$218,$U$218,$Z$218,$AE$218,$AJ$218,$AO$218,$AT$218,$AY$218,$BD$218),2)</f>
        <v>0</v>
      </c>
      <c r="D218">
        <f>ROUND(SUM($H$218,$M$218,$R$218,$W$218,$AB$218,$AG$218,$AL$218,$AQ$218,$AV$218,$BA$218),2)</f>
        <v>0</v>
      </c>
      <c r="E218">
        <f>ROUND(SUM($K$218,$P$218,$U$218,$Z$218,$AE$218,$AJ$218,$AO$218,$AT$218,$AY$218,$BD$218),2)</f>
        <v>0</v>
      </c>
      <c r="F218">
        <f>ROUND(MAX(MonthlyBudget-SUM($I$218,$N$218,$S$218,$X$218,$AC$218,$AH$218,$AM$218,$AR$218,$AW$218,$BB$218),0),2)</f>
        <v>0</v>
      </c>
      <c r="G218">
        <f>$K$217</f>
        <v>0</v>
      </c>
      <c r="H218">
        <f>ROUND(IF($G$218&lt;=0,0,$G$218*$G$3/12),2)</f>
        <v>0</v>
      </c>
      <c r="I218">
        <f>ROUND(IF($G$218&lt;=0,0,MIN($G$4,$G$218+$H$218)),2)</f>
        <v>0</v>
      </c>
      <c r="J218">
        <f>ROUND(IF($G$218&lt;=0,0,MIN(MAX(0,$G$218+$H$218-$I$218),$F$218)),2)</f>
        <v>0</v>
      </c>
      <c r="K218">
        <f>ROUND(MAX(0,$G$218+$H$218-$I$218-$J$218),2)</f>
        <v>0</v>
      </c>
      <c r="L218">
        <f>$P$217</f>
        <v>0</v>
      </c>
      <c r="M218">
        <f>ROUND(IF($L$218&lt;=0,0,$L$218*$L$3/12),2)</f>
        <v>0</v>
      </c>
      <c r="N218">
        <f>ROUND(IF($L$218&lt;=0,0,MIN($L$4,$L$218+$M$218)),2)</f>
        <v>0</v>
      </c>
      <c r="O218">
        <f>ROUND(IF($L$218&lt;=0,0,MIN(MAX(0,$L$218+$M$218-$N$218),MAX(0,$F$218-$J$218))),2)</f>
        <v>0</v>
      </c>
      <c r="P218">
        <f>ROUND(MAX(0,$L$218+$M$218-$N$218-$O$218),2)</f>
        <v>0</v>
      </c>
      <c r="Q218">
        <f>$U$217</f>
        <v>0</v>
      </c>
      <c r="R218">
        <f>ROUND(IF($Q$218&lt;=0,0,$Q$218*$Q$3/12),2)</f>
        <v>0</v>
      </c>
      <c r="S218">
        <f>ROUND(IF($Q$218&lt;=0,0,MIN($Q$4,$Q$218+$R$218)),2)</f>
        <v>0</v>
      </c>
      <c r="T218">
        <f>ROUND(IF($Q$218&lt;=0,0,MIN(MAX(0,$Q$218+$R$218-$S$218),MAX(0,$F$218-$J$218-$O$218))),2)</f>
        <v>0</v>
      </c>
      <c r="U218">
        <f>ROUND(MAX(0,$Q$218+$R$218-$S$218-$T$218),2)</f>
        <v>0</v>
      </c>
      <c r="V218">
        <f>$Z$217</f>
        <v>0</v>
      </c>
      <c r="W218">
        <f>ROUND(IF($V$218&lt;=0,0,$V$218*$V$3/12),2)</f>
        <v>0</v>
      </c>
      <c r="X218">
        <f>ROUND(IF($V$218&lt;=0,0,MIN($V$4,$V$218+$W$218)),2)</f>
        <v>0</v>
      </c>
      <c r="Y218">
        <f>ROUND(IF($V$218&lt;=0,0,MIN(MAX(0,$V$218+$W$218-$X$218),MAX(0,$F$218-$J$218-$O$218-$T$218))),2)</f>
        <v>0</v>
      </c>
      <c r="Z218">
        <f>ROUND(MAX(0,$V$218+$W$218-$X$218-$Y$218),2)</f>
        <v>0</v>
      </c>
      <c r="AA218">
        <f>$AE$217</f>
        <v>0</v>
      </c>
      <c r="AB218">
        <f>ROUND(IF($AA$218&lt;=0,0,$AA$218*$AA$3/12),2)</f>
        <v>0</v>
      </c>
      <c r="AC218">
        <f>ROUND(IF($AA$218&lt;=0,0,MIN($AA$4,$AA$218+$AB$218)),2)</f>
        <v>0</v>
      </c>
      <c r="AD218">
        <f>ROUND(IF($AA$218&lt;=0,0,MIN(MAX(0,$AA$218+$AB$218-$AC$218),MAX(0,$F$218-$J$218-$O$218-$T$218-$Y$218))),2)</f>
        <v>0</v>
      </c>
      <c r="AE218">
        <f>ROUND(MAX(0,$AA$218+$AB$218-$AC$218-$AD$218),2)</f>
        <v>0</v>
      </c>
      <c r="AF218">
        <f>$AJ$217</f>
        <v>0</v>
      </c>
      <c r="AG218">
        <f>ROUND(IF($AF$218&lt;=0,0,$AF$218*$AF$3/12),2)</f>
        <v>0</v>
      </c>
      <c r="AH218">
        <f>ROUND(IF($AF$218&lt;=0,0,MIN($AF$4,$AF$218+$AG$218)),2)</f>
        <v>0</v>
      </c>
      <c r="AI218">
        <f>ROUND(IF($AF$218&lt;=0,0,MIN(MAX(0,$AF$218+$AG$218-$AH$218),MAX(0,$F$218-$J$218-$O$218-$T$218-$Y$218-$AD$218))),2)</f>
        <v>0</v>
      </c>
      <c r="AJ218">
        <f>ROUND(MAX(0,$AF$218+$AG$218-$AH$218-$AI$218),2)</f>
        <v>0</v>
      </c>
      <c r="AK218">
        <f>$AO$217</f>
        <v>0</v>
      </c>
      <c r="AL218">
        <f>ROUND(IF($AK$218&lt;=0,0,$AK$218*$AK$3/12),2)</f>
        <v>0</v>
      </c>
      <c r="AM218">
        <f>ROUND(IF($AK$218&lt;=0,0,MIN($AK$4,$AK$218+$AL$218)),2)</f>
        <v>0</v>
      </c>
      <c r="AN218">
        <f>ROUND(IF($AK$218&lt;=0,0,MIN(MAX(0,$AK$218+$AL$218-$AM$218),MAX(0,$F$218-$J$218-$O$218-$T$218-$Y$218-$AD$218-$AI$218))),2)</f>
        <v>0</v>
      </c>
      <c r="AO218">
        <f>ROUND(MAX(0,$AK$218+$AL$218-$AM$218-$AN$218),2)</f>
        <v>0</v>
      </c>
      <c r="AP218">
        <f>$AT$217</f>
        <v>0</v>
      </c>
      <c r="AQ218">
        <f>ROUND(IF($AP$218&lt;=0,0,$AP$218*$AP$3/12),2)</f>
        <v>0</v>
      </c>
      <c r="AR218">
        <f>ROUND(IF($AP$218&lt;=0,0,MIN($AP$4,$AP$218+$AQ$218)),2)</f>
        <v>0</v>
      </c>
      <c r="AS218">
        <f>ROUND(IF($AP$218&lt;=0,0,MIN(MAX(0,$AP$218+$AQ$218-$AR$218),MAX(0,$F$218-$J$218-$O$218-$T$218-$Y$218-$AD$218-$AI$218-$AN$218))),2)</f>
        <v>0</v>
      </c>
      <c r="AT218">
        <f>ROUND(MAX(0,$AP$218+$AQ$218-$AR$218-$AS$218),2)</f>
        <v>0</v>
      </c>
      <c r="AU218">
        <f>$AY$217</f>
        <v>0</v>
      </c>
      <c r="AV218">
        <f>ROUND(IF($AU$218&lt;=0,0,$AU$218*$AU$3/12),2)</f>
        <v>0</v>
      </c>
      <c r="AW218">
        <f>ROUND(IF($AU$218&lt;=0,0,MIN($AU$4,$AU$218+$AV$218)),2)</f>
        <v>0</v>
      </c>
      <c r="AX218">
        <f>ROUND(IF($AU$218&lt;=0,0,MIN(MAX(0,$AU$218+$AV$218-$AW$218),MAX(0,$F$218-$J$218-$O$218-$T$218-$Y$218-$AD$218-$AI$218-$AN$218-$AS$218))),2)</f>
        <v>0</v>
      </c>
      <c r="AY218">
        <f>ROUND(MAX(0,$AU$218+$AV$218-$AW$218-$AX$218),2)</f>
        <v>0</v>
      </c>
      <c r="AZ218">
        <f>$BD$217</f>
        <v>0</v>
      </c>
      <c r="BA218">
        <f>ROUND(IF($AZ$218&lt;=0,0,$AZ$218*$AZ$3/12),2)</f>
        <v>0</v>
      </c>
      <c r="BB218">
        <f>ROUND(IF($AZ$218&lt;=0,0,MIN($AZ$4,$AZ$218+$BA$218)),2)</f>
        <v>0</v>
      </c>
      <c r="BC218">
        <f>ROUND(IF($AZ$218&lt;=0,0,MIN(MAX(0,$AZ$218+$BA$218-$BB$218),MAX(0,$F$218-$J$218-$O$218-$T$218-$Y$218-$AD$218-$AI$218-$AN$218-$AS$218-$AX$218))),2)</f>
        <v>0</v>
      </c>
      <c r="BD218">
        <f>ROUND(MAX(0,$AZ$218+$BA$218-$BB$218-$BC$218),2)</f>
        <v>0</v>
      </c>
    </row>
    <row r="219" spans="1:56">
      <c r="A219">
        <f>ROW()-7</f>
        <v>212</v>
      </c>
      <c r="B219">
        <f>EDATE(StartDate,A219-1)</f>
        <v>0</v>
      </c>
      <c r="C219">
        <f>ROUND(SUM($G$219,$L$219,$Q$219,$V$219,$AA$219,$AF$219,$AK$219,$AP$219,$AU$219,$AZ$219)-SUM($K$219,$P$219,$U$219,$Z$219,$AE$219,$AJ$219,$AO$219,$AT$219,$AY$219,$BD$219),2)</f>
        <v>0</v>
      </c>
      <c r="D219">
        <f>ROUND(SUM($H$219,$M$219,$R$219,$W$219,$AB$219,$AG$219,$AL$219,$AQ$219,$AV$219,$BA$219),2)</f>
        <v>0</v>
      </c>
      <c r="E219">
        <f>ROUND(SUM($K$219,$P$219,$U$219,$Z$219,$AE$219,$AJ$219,$AO$219,$AT$219,$AY$219,$BD$219),2)</f>
        <v>0</v>
      </c>
      <c r="F219">
        <f>ROUND(MAX(MonthlyBudget-SUM($I$219,$N$219,$S$219,$X$219,$AC$219,$AH$219,$AM$219,$AR$219,$AW$219,$BB$219),0),2)</f>
        <v>0</v>
      </c>
      <c r="G219">
        <f>$K$218</f>
        <v>0</v>
      </c>
      <c r="H219">
        <f>ROUND(IF($G$219&lt;=0,0,$G$219*$G$3/12),2)</f>
        <v>0</v>
      </c>
      <c r="I219">
        <f>ROUND(IF($G$219&lt;=0,0,MIN($G$4,$G$219+$H$219)),2)</f>
        <v>0</v>
      </c>
      <c r="J219">
        <f>ROUND(IF($G$219&lt;=0,0,MIN(MAX(0,$G$219+$H$219-$I$219),$F$219)),2)</f>
        <v>0</v>
      </c>
      <c r="K219">
        <f>ROUND(MAX(0,$G$219+$H$219-$I$219-$J$219),2)</f>
        <v>0</v>
      </c>
      <c r="L219">
        <f>$P$218</f>
        <v>0</v>
      </c>
      <c r="M219">
        <f>ROUND(IF($L$219&lt;=0,0,$L$219*$L$3/12),2)</f>
        <v>0</v>
      </c>
      <c r="N219">
        <f>ROUND(IF($L$219&lt;=0,0,MIN($L$4,$L$219+$M$219)),2)</f>
        <v>0</v>
      </c>
      <c r="O219">
        <f>ROUND(IF($L$219&lt;=0,0,MIN(MAX(0,$L$219+$M$219-$N$219),MAX(0,$F$219-$J$219))),2)</f>
        <v>0</v>
      </c>
      <c r="P219">
        <f>ROUND(MAX(0,$L$219+$M$219-$N$219-$O$219),2)</f>
        <v>0</v>
      </c>
      <c r="Q219">
        <f>$U$218</f>
        <v>0</v>
      </c>
      <c r="R219">
        <f>ROUND(IF($Q$219&lt;=0,0,$Q$219*$Q$3/12),2)</f>
        <v>0</v>
      </c>
      <c r="S219">
        <f>ROUND(IF($Q$219&lt;=0,0,MIN($Q$4,$Q$219+$R$219)),2)</f>
        <v>0</v>
      </c>
      <c r="T219">
        <f>ROUND(IF($Q$219&lt;=0,0,MIN(MAX(0,$Q$219+$R$219-$S$219),MAX(0,$F$219-$J$219-$O$219))),2)</f>
        <v>0</v>
      </c>
      <c r="U219">
        <f>ROUND(MAX(0,$Q$219+$R$219-$S$219-$T$219),2)</f>
        <v>0</v>
      </c>
      <c r="V219">
        <f>$Z$218</f>
        <v>0</v>
      </c>
      <c r="W219">
        <f>ROUND(IF($V$219&lt;=0,0,$V$219*$V$3/12),2)</f>
        <v>0</v>
      </c>
      <c r="X219">
        <f>ROUND(IF($V$219&lt;=0,0,MIN($V$4,$V$219+$W$219)),2)</f>
        <v>0</v>
      </c>
      <c r="Y219">
        <f>ROUND(IF($V$219&lt;=0,0,MIN(MAX(0,$V$219+$W$219-$X$219),MAX(0,$F$219-$J$219-$O$219-$T$219))),2)</f>
        <v>0</v>
      </c>
      <c r="Z219">
        <f>ROUND(MAX(0,$V$219+$W$219-$X$219-$Y$219),2)</f>
        <v>0</v>
      </c>
      <c r="AA219">
        <f>$AE$218</f>
        <v>0</v>
      </c>
      <c r="AB219">
        <f>ROUND(IF($AA$219&lt;=0,0,$AA$219*$AA$3/12),2)</f>
        <v>0</v>
      </c>
      <c r="AC219">
        <f>ROUND(IF($AA$219&lt;=0,0,MIN($AA$4,$AA$219+$AB$219)),2)</f>
        <v>0</v>
      </c>
      <c r="AD219">
        <f>ROUND(IF($AA$219&lt;=0,0,MIN(MAX(0,$AA$219+$AB$219-$AC$219),MAX(0,$F$219-$J$219-$O$219-$T$219-$Y$219))),2)</f>
        <v>0</v>
      </c>
      <c r="AE219">
        <f>ROUND(MAX(0,$AA$219+$AB$219-$AC$219-$AD$219),2)</f>
        <v>0</v>
      </c>
      <c r="AF219">
        <f>$AJ$218</f>
        <v>0</v>
      </c>
      <c r="AG219">
        <f>ROUND(IF($AF$219&lt;=0,0,$AF$219*$AF$3/12),2)</f>
        <v>0</v>
      </c>
      <c r="AH219">
        <f>ROUND(IF($AF$219&lt;=0,0,MIN($AF$4,$AF$219+$AG$219)),2)</f>
        <v>0</v>
      </c>
      <c r="AI219">
        <f>ROUND(IF($AF$219&lt;=0,0,MIN(MAX(0,$AF$219+$AG$219-$AH$219),MAX(0,$F$219-$J$219-$O$219-$T$219-$Y$219-$AD$219))),2)</f>
        <v>0</v>
      </c>
      <c r="AJ219">
        <f>ROUND(MAX(0,$AF$219+$AG$219-$AH$219-$AI$219),2)</f>
        <v>0</v>
      </c>
      <c r="AK219">
        <f>$AO$218</f>
        <v>0</v>
      </c>
      <c r="AL219">
        <f>ROUND(IF($AK$219&lt;=0,0,$AK$219*$AK$3/12),2)</f>
        <v>0</v>
      </c>
      <c r="AM219">
        <f>ROUND(IF($AK$219&lt;=0,0,MIN($AK$4,$AK$219+$AL$219)),2)</f>
        <v>0</v>
      </c>
      <c r="AN219">
        <f>ROUND(IF($AK$219&lt;=0,0,MIN(MAX(0,$AK$219+$AL$219-$AM$219),MAX(0,$F$219-$J$219-$O$219-$T$219-$Y$219-$AD$219-$AI$219))),2)</f>
        <v>0</v>
      </c>
      <c r="AO219">
        <f>ROUND(MAX(0,$AK$219+$AL$219-$AM$219-$AN$219),2)</f>
        <v>0</v>
      </c>
      <c r="AP219">
        <f>$AT$218</f>
        <v>0</v>
      </c>
      <c r="AQ219">
        <f>ROUND(IF($AP$219&lt;=0,0,$AP$219*$AP$3/12),2)</f>
        <v>0</v>
      </c>
      <c r="AR219">
        <f>ROUND(IF($AP$219&lt;=0,0,MIN($AP$4,$AP$219+$AQ$219)),2)</f>
        <v>0</v>
      </c>
      <c r="AS219">
        <f>ROUND(IF($AP$219&lt;=0,0,MIN(MAX(0,$AP$219+$AQ$219-$AR$219),MAX(0,$F$219-$J$219-$O$219-$T$219-$Y$219-$AD$219-$AI$219-$AN$219))),2)</f>
        <v>0</v>
      </c>
      <c r="AT219">
        <f>ROUND(MAX(0,$AP$219+$AQ$219-$AR$219-$AS$219),2)</f>
        <v>0</v>
      </c>
      <c r="AU219">
        <f>$AY$218</f>
        <v>0</v>
      </c>
      <c r="AV219">
        <f>ROUND(IF($AU$219&lt;=0,0,$AU$219*$AU$3/12),2)</f>
        <v>0</v>
      </c>
      <c r="AW219">
        <f>ROUND(IF($AU$219&lt;=0,0,MIN($AU$4,$AU$219+$AV$219)),2)</f>
        <v>0</v>
      </c>
      <c r="AX219">
        <f>ROUND(IF($AU$219&lt;=0,0,MIN(MAX(0,$AU$219+$AV$219-$AW$219),MAX(0,$F$219-$J$219-$O$219-$T$219-$Y$219-$AD$219-$AI$219-$AN$219-$AS$219))),2)</f>
        <v>0</v>
      </c>
      <c r="AY219">
        <f>ROUND(MAX(0,$AU$219+$AV$219-$AW$219-$AX$219),2)</f>
        <v>0</v>
      </c>
      <c r="AZ219">
        <f>$BD$218</f>
        <v>0</v>
      </c>
      <c r="BA219">
        <f>ROUND(IF($AZ$219&lt;=0,0,$AZ$219*$AZ$3/12),2)</f>
        <v>0</v>
      </c>
      <c r="BB219">
        <f>ROUND(IF($AZ$219&lt;=0,0,MIN($AZ$4,$AZ$219+$BA$219)),2)</f>
        <v>0</v>
      </c>
      <c r="BC219">
        <f>ROUND(IF($AZ$219&lt;=0,0,MIN(MAX(0,$AZ$219+$BA$219-$BB$219),MAX(0,$F$219-$J$219-$O$219-$T$219-$Y$219-$AD$219-$AI$219-$AN$219-$AS$219-$AX$219))),2)</f>
        <v>0</v>
      </c>
      <c r="BD219">
        <f>ROUND(MAX(0,$AZ$219+$BA$219-$BB$219-$BC$219),2)</f>
        <v>0</v>
      </c>
    </row>
    <row r="220" spans="1:56">
      <c r="A220">
        <f>ROW()-7</f>
        <v>213</v>
      </c>
      <c r="B220">
        <f>EDATE(StartDate,A220-1)</f>
        <v>0</v>
      </c>
      <c r="C220">
        <f>ROUND(SUM($G$220,$L$220,$Q$220,$V$220,$AA$220,$AF$220,$AK$220,$AP$220,$AU$220,$AZ$220)-SUM($K$220,$P$220,$U$220,$Z$220,$AE$220,$AJ$220,$AO$220,$AT$220,$AY$220,$BD$220),2)</f>
        <v>0</v>
      </c>
      <c r="D220">
        <f>ROUND(SUM($H$220,$M$220,$R$220,$W$220,$AB$220,$AG$220,$AL$220,$AQ$220,$AV$220,$BA$220),2)</f>
        <v>0</v>
      </c>
      <c r="E220">
        <f>ROUND(SUM($K$220,$P$220,$U$220,$Z$220,$AE$220,$AJ$220,$AO$220,$AT$220,$AY$220,$BD$220),2)</f>
        <v>0</v>
      </c>
      <c r="F220">
        <f>ROUND(MAX(MonthlyBudget-SUM($I$220,$N$220,$S$220,$X$220,$AC$220,$AH$220,$AM$220,$AR$220,$AW$220,$BB$220),0),2)</f>
        <v>0</v>
      </c>
      <c r="G220">
        <f>$K$219</f>
        <v>0</v>
      </c>
      <c r="H220">
        <f>ROUND(IF($G$220&lt;=0,0,$G$220*$G$3/12),2)</f>
        <v>0</v>
      </c>
      <c r="I220">
        <f>ROUND(IF($G$220&lt;=0,0,MIN($G$4,$G$220+$H$220)),2)</f>
        <v>0</v>
      </c>
      <c r="J220">
        <f>ROUND(IF($G$220&lt;=0,0,MIN(MAX(0,$G$220+$H$220-$I$220),$F$220)),2)</f>
        <v>0</v>
      </c>
      <c r="K220">
        <f>ROUND(MAX(0,$G$220+$H$220-$I$220-$J$220),2)</f>
        <v>0</v>
      </c>
      <c r="L220">
        <f>$P$219</f>
        <v>0</v>
      </c>
      <c r="M220">
        <f>ROUND(IF($L$220&lt;=0,0,$L$220*$L$3/12),2)</f>
        <v>0</v>
      </c>
      <c r="N220">
        <f>ROUND(IF($L$220&lt;=0,0,MIN($L$4,$L$220+$M$220)),2)</f>
        <v>0</v>
      </c>
      <c r="O220">
        <f>ROUND(IF($L$220&lt;=0,0,MIN(MAX(0,$L$220+$M$220-$N$220),MAX(0,$F$220-$J$220))),2)</f>
        <v>0</v>
      </c>
      <c r="P220">
        <f>ROUND(MAX(0,$L$220+$M$220-$N$220-$O$220),2)</f>
        <v>0</v>
      </c>
      <c r="Q220">
        <f>$U$219</f>
        <v>0</v>
      </c>
      <c r="R220">
        <f>ROUND(IF($Q$220&lt;=0,0,$Q$220*$Q$3/12),2)</f>
        <v>0</v>
      </c>
      <c r="S220">
        <f>ROUND(IF($Q$220&lt;=0,0,MIN($Q$4,$Q$220+$R$220)),2)</f>
        <v>0</v>
      </c>
      <c r="T220">
        <f>ROUND(IF($Q$220&lt;=0,0,MIN(MAX(0,$Q$220+$R$220-$S$220),MAX(0,$F$220-$J$220-$O$220))),2)</f>
        <v>0</v>
      </c>
      <c r="U220">
        <f>ROUND(MAX(0,$Q$220+$R$220-$S$220-$T$220),2)</f>
        <v>0</v>
      </c>
      <c r="V220">
        <f>$Z$219</f>
        <v>0</v>
      </c>
      <c r="W220">
        <f>ROUND(IF($V$220&lt;=0,0,$V$220*$V$3/12),2)</f>
        <v>0</v>
      </c>
      <c r="X220">
        <f>ROUND(IF($V$220&lt;=0,0,MIN($V$4,$V$220+$W$220)),2)</f>
        <v>0</v>
      </c>
      <c r="Y220">
        <f>ROUND(IF($V$220&lt;=0,0,MIN(MAX(0,$V$220+$W$220-$X$220),MAX(0,$F$220-$J$220-$O$220-$T$220))),2)</f>
        <v>0</v>
      </c>
      <c r="Z220">
        <f>ROUND(MAX(0,$V$220+$W$220-$X$220-$Y$220),2)</f>
        <v>0</v>
      </c>
      <c r="AA220">
        <f>$AE$219</f>
        <v>0</v>
      </c>
      <c r="AB220">
        <f>ROUND(IF($AA$220&lt;=0,0,$AA$220*$AA$3/12),2)</f>
        <v>0</v>
      </c>
      <c r="AC220">
        <f>ROUND(IF($AA$220&lt;=0,0,MIN($AA$4,$AA$220+$AB$220)),2)</f>
        <v>0</v>
      </c>
      <c r="AD220">
        <f>ROUND(IF($AA$220&lt;=0,0,MIN(MAX(0,$AA$220+$AB$220-$AC$220),MAX(0,$F$220-$J$220-$O$220-$T$220-$Y$220))),2)</f>
        <v>0</v>
      </c>
      <c r="AE220">
        <f>ROUND(MAX(0,$AA$220+$AB$220-$AC$220-$AD$220),2)</f>
        <v>0</v>
      </c>
      <c r="AF220">
        <f>$AJ$219</f>
        <v>0</v>
      </c>
      <c r="AG220">
        <f>ROUND(IF($AF$220&lt;=0,0,$AF$220*$AF$3/12),2)</f>
        <v>0</v>
      </c>
      <c r="AH220">
        <f>ROUND(IF($AF$220&lt;=0,0,MIN($AF$4,$AF$220+$AG$220)),2)</f>
        <v>0</v>
      </c>
      <c r="AI220">
        <f>ROUND(IF($AF$220&lt;=0,0,MIN(MAX(0,$AF$220+$AG$220-$AH$220),MAX(0,$F$220-$J$220-$O$220-$T$220-$Y$220-$AD$220))),2)</f>
        <v>0</v>
      </c>
      <c r="AJ220">
        <f>ROUND(MAX(0,$AF$220+$AG$220-$AH$220-$AI$220),2)</f>
        <v>0</v>
      </c>
      <c r="AK220">
        <f>$AO$219</f>
        <v>0</v>
      </c>
      <c r="AL220">
        <f>ROUND(IF($AK$220&lt;=0,0,$AK$220*$AK$3/12),2)</f>
        <v>0</v>
      </c>
      <c r="AM220">
        <f>ROUND(IF($AK$220&lt;=0,0,MIN($AK$4,$AK$220+$AL$220)),2)</f>
        <v>0</v>
      </c>
      <c r="AN220">
        <f>ROUND(IF($AK$220&lt;=0,0,MIN(MAX(0,$AK$220+$AL$220-$AM$220),MAX(0,$F$220-$J$220-$O$220-$T$220-$Y$220-$AD$220-$AI$220))),2)</f>
        <v>0</v>
      </c>
      <c r="AO220">
        <f>ROUND(MAX(0,$AK$220+$AL$220-$AM$220-$AN$220),2)</f>
        <v>0</v>
      </c>
      <c r="AP220">
        <f>$AT$219</f>
        <v>0</v>
      </c>
      <c r="AQ220">
        <f>ROUND(IF($AP$220&lt;=0,0,$AP$220*$AP$3/12),2)</f>
        <v>0</v>
      </c>
      <c r="AR220">
        <f>ROUND(IF($AP$220&lt;=0,0,MIN($AP$4,$AP$220+$AQ$220)),2)</f>
        <v>0</v>
      </c>
      <c r="AS220">
        <f>ROUND(IF($AP$220&lt;=0,0,MIN(MAX(0,$AP$220+$AQ$220-$AR$220),MAX(0,$F$220-$J$220-$O$220-$T$220-$Y$220-$AD$220-$AI$220-$AN$220))),2)</f>
        <v>0</v>
      </c>
      <c r="AT220">
        <f>ROUND(MAX(0,$AP$220+$AQ$220-$AR$220-$AS$220),2)</f>
        <v>0</v>
      </c>
      <c r="AU220">
        <f>$AY$219</f>
        <v>0</v>
      </c>
      <c r="AV220">
        <f>ROUND(IF($AU$220&lt;=0,0,$AU$220*$AU$3/12),2)</f>
        <v>0</v>
      </c>
      <c r="AW220">
        <f>ROUND(IF($AU$220&lt;=0,0,MIN($AU$4,$AU$220+$AV$220)),2)</f>
        <v>0</v>
      </c>
      <c r="AX220">
        <f>ROUND(IF($AU$220&lt;=0,0,MIN(MAX(0,$AU$220+$AV$220-$AW$220),MAX(0,$F$220-$J$220-$O$220-$T$220-$Y$220-$AD$220-$AI$220-$AN$220-$AS$220))),2)</f>
        <v>0</v>
      </c>
      <c r="AY220">
        <f>ROUND(MAX(0,$AU$220+$AV$220-$AW$220-$AX$220),2)</f>
        <v>0</v>
      </c>
      <c r="AZ220">
        <f>$BD$219</f>
        <v>0</v>
      </c>
      <c r="BA220">
        <f>ROUND(IF($AZ$220&lt;=0,0,$AZ$220*$AZ$3/12),2)</f>
        <v>0</v>
      </c>
      <c r="BB220">
        <f>ROUND(IF($AZ$220&lt;=0,0,MIN($AZ$4,$AZ$220+$BA$220)),2)</f>
        <v>0</v>
      </c>
      <c r="BC220">
        <f>ROUND(IF($AZ$220&lt;=0,0,MIN(MAX(0,$AZ$220+$BA$220-$BB$220),MAX(0,$F$220-$J$220-$O$220-$T$220-$Y$220-$AD$220-$AI$220-$AN$220-$AS$220-$AX$220))),2)</f>
        <v>0</v>
      </c>
      <c r="BD220">
        <f>ROUND(MAX(0,$AZ$220+$BA$220-$BB$220-$BC$220),2)</f>
        <v>0</v>
      </c>
    </row>
    <row r="221" spans="1:56">
      <c r="A221">
        <f>ROW()-7</f>
        <v>214</v>
      </c>
      <c r="B221">
        <f>EDATE(StartDate,A221-1)</f>
        <v>0</v>
      </c>
      <c r="C221">
        <f>ROUND(SUM($G$221,$L$221,$Q$221,$V$221,$AA$221,$AF$221,$AK$221,$AP$221,$AU$221,$AZ$221)-SUM($K$221,$P$221,$U$221,$Z$221,$AE$221,$AJ$221,$AO$221,$AT$221,$AY$221,$BD$221),2)</f>
        <v>0</v>
      </c>
      <c r="D221">
        <f>ROUND(SUM($H$221,$M$221,$R$221,$W$221,$AB$221,$AG$221,$AL$221,$AQ$221,$AV$221,$BA$221),2)</f>
        <v>0</v>
      </c>
      <c r="E221">
        <f>ROUND(SUM($K$221,$P$221,$U$221,$Z$221,$AE$221,$AJ$221,$AO$221,$AT$221,$AY$221,$BD$221),2)</f>
        <v>0</v>
      </c>
      <c r="F221">
        <f>ROUND(MAX(MonthlyBudget-SUM($I$221,$N$221,$S$221,$X$221,$AC$221,$AH$221,$AM$221,$AR$221,$AW$221,$BB$221),0),2)</f>
        <v>0</v>
      </c>
      <c r="G221">
        <f>$K$220</f>
        <v>0</v>
      </c>
      <c r="H221">
        <f>ROUND(IF($G$221&lt;=0,0,$G$221*$G$3/12),2)</f>
        <v>0</v>
      </c>
      <c r="I221">
        <f>ROUND(IF($G$221&lt;=0,0,MIN($G$4,$G$221+$H$221)),2)</f>
        <v>0</v>
      </c>
      <c r="J221">
        <f>ROUND(IF($G$221&lt;=0,0,MIN(MAX(0,$G$221+$H$221-$I$221),$F$221)),2)</f>
        <v>0</v>
      </c>
      <c r="K221">
        <f>ROUND(MAX(0,$G$221+$H$221-$I$221-$J$221),2)</f>
        <v>0</v>
      </c>
      <c r="L221">
        <f>$P$220</f>
        <v>0</v>
      </c>
      <c r="M221">
        <f>ROUND(IF($L$221&lt;=0,0,$L$221*$L$3/12),2)</f>
        <v>0</v>
      </c>
      <c r="N221">
        <f>ROUND(IF($L$221&lt;=0,0,MIN($L$4,$L$221+$M$221)),2)</f>
        <v>0</v>
      </c>
      <c r="O221">
        <f>ROUND(IF($L$221&lt;=0,0,MIN(MAX(0,$L$221+$M$221-$N$221),MAX(0,$F$221-$J$221))),2)</f>
        <v>0</v>
      </c>
      <c r="P221">
        <f>ROUND(MAX(0,$L$221+$M$221-$N$221-$O$221),2)</f>
        <v>0</v>
      </c>
      <c r="Q221">
        <f>$U$220</f>
        <v>0</v>
      </c>
      <c r="R221">
        <f>ROUND(IF($Q$221&lt;=0,0,$Q$221*$Q$3/12),2)</f>
        <v>0</v>
      </c>
      <c r="S221">
        <f>ROUND(IF($Q$221&lt;=0,0,MIN($Q$4,$Q$221+$R$221)),2)</f>
        <v>0</v>
      </c>
      <c r="T221">
        <f>ROUND(IF($Q$221&lt;=0,0,MIN(MAX(0,$Q$221+$R$221-$S$221),MAX(0,$F$221-$J$221-$O$221))),2)</f>
        <v>0</v>
      </c>
      <c r="U221">
        <f>ROUND(MAX(0,$Q$221+$R$221-$S$221-$T$221),2)</f>
        <v>0</v>
      </c>
      <c r="V221">
        <f>$Z$220</f>
        <v>0</v>
      </c>
      <c r="W221">
        <f>ROUND(IF($V$221&lt;=0,0,$V$221*$V$3/12),2)</f>
        <v>0</v>
      </c>
      <c r="X221">
        <f>ROUND(IF($V$221&lt;=0,0,MIN($V$4,$V$221+$W$221)),2)</f>
        <v>0</v>
      </c>
      <c r="Y221">
        <f>ROUND(IF($V$221&lt;=0,0,MIN(MAX(0,$V$221+$W$221-$X$221),MAX(0,$F$221-$J$221-$O$221-$T$221))),2)</f>
        <v>0</v>
      </c>
      <c r="Z221">
        <f>ROUND(MAX(0,$V$221+$W$221-$X$221-$Y$221),2)</f>
        <v>0</v>
      </c>
      <c r="AA221">
        <f>$AE$220</f>
        <v>0</v>
      </c>
      <c r="AB221">
        <f>ROUND(IF($AA$221&lt;=0,0,$AA$221*$AA$3/12),2)</f>
        <v>0</v>
      </c>
      <c r="AC221">
        <f>ROUND(IF($AA$221&lt;=0,0,MIN($AA$4,$AA$221+$AB$221)),2)</f>
        <v>0</v>
      </c>
      <c r="AD221">
        <f>ROUND(IF($AA$221&lt;=0,0,MIN(MAX(0,$AA$221+$AB$221-$AC$221),MAX(0,$F$221-$J$221-$O$221-$T$221-$Y$221))),2)</f>
        <v>0</v>
      </c>
      <c r="AE221">
        <f>ROUND(MAX(0,$AA$221+$AB$221-$AC$221-$AD$221),2)</f>
        <v>0</v>
      </c>
      <c r="AF221">
        <f>$AJ$220</f>
        <v>0</v>
      </c>
      <c r="AG221">
        <f>ROUND(IF($AF$221&lt;=0,0,$AF$221*$AF$3/12),2)</f>
        <v>0</v>
      </c>
      <c r="AH221">
        <f>ROUND(IF($AF$221&lt;=0,0,MIN($AF$4,$AF$221+$AG$221)),2)</f>
        <v>0</v>
      </c>
      <c r="AI221">
        <f>ROUND(IF($AF$221&lt;=0,0,MIN(MAX(0,$AF$221+$AG$221-$AH$221),MAX(0,$F$221-$J$221-$O$221-$T$221-$Y$221-$AD$221))),2)</f>
        <v>0</v>
      </c>
      <c r="AJ221">
        <f>ROUND(MAX(0,$AF$221+$AG$221-$AH$221-$AI$221),2)</f>
        <v>0</v>
      </c>
      <c r="AK221">
        <f>$AO$220</f>
        <v>0</v>
      </c>
      <c r="AL221">
        <f>ROUND(IF($AK$221&lt;=0,0,$AK$221*$AK$3/12),2)</f>
        <v>0</v>
      </c>
      <c r="AM221">
        <f>ROUND(IF($AK$221&lt;=0,0,MIN($AK$4,$AK$221+$AL$221)),2)</f>
        <v>0</v>
      </c>
      <c r="AN221">
        <f>ROUND(IF($AK$221&lt;=0,0,MIN(MAX(0,$AK$221+$AL$221-$AM$221),MAX(0,$F$221-$J$221-$O$221-$T$221-$Y$221-$AD$221-$AI$221))),2)</f>
        <v>0</v>
      </c>
      <c r="AO221">
        <f>ROUND(MAX(0,$AK$221+$AL$221-$AM$221-$AN$221),2)</f>
        <v>0</v>
      </c>
      <c r="AP221">
        <f>$AT$220</f>
        <v>0</v>
      </c>
      <c r="AQ221">
        <f>ROUND(IF($AP$221&lt;=0,0,$AP$221*$AP$3/12),2)</f>
        <v>0</v>
      </c>
      <c r="AR221">
        <f>ROUND(IF($AP$221&lt;=0,0,MIN($AP$4,$AP$221+$AQ$221)),2)</f>
        <v>0</v>
      </c>
      <c r="AS221">
        <f>ROUND(IF($AP$221&lt;=0,0,MIN(MAX(0,$AP$221+$AQ$221-$AR$221),MAX(0,$F$221-$J$221-$O$221-$T$221-$Y$221-$AD$221-$AI$221-$AN$221))),2)</f>
        <v>0</v>
      </c>
      <c r="AT221">
        <f>ROUND(MAX(0,$AP$221+$AQ$221-$AR$221-$AS$221),2)</f>
        <v>0</v>
      </c>
      <c r="AU221">
        <f>$AY$220</f>
        <v>0</v>
      </c>
      <c r="AV221">
        <f>ROUND(IF($AU$221&lt;=0,0,$AU$221*$AU$3/12),2)</f>
        <v>0</v>
      </c>
      <c r="AW221">
        <f>ROUND(IF($AU$221&lt;=0,0,MIN($AU$4,$AU$221+$AV$221)),2)</f>
        <v>0</v>
      </c>
      <c r="AX221">
        <f>ROUND(IF($AU$221&lt;=0,0,MIN(MAX(0,$AU$221+$AV$221-$AW$221),MAX(0,$F$221-$J$221-$O$221-$T$221-$Y$221-$AD$221-$AI$221-$AN$221-$AS$221))),2)</f>
        <v>0</v>
      </c>
      <c r="AY221">
        <f>ROUND(MAX(0,$AU$221+$AV$221-$AW$221-$AX$221),2)</f>
        <v>0</v>
      </c>
      <c r="AZ221">
        <f>$BD$220</f>
        <v>0</v>
      </c>
      <c r="BA221">
        <f>ROUND(IF($AZ$221&lt;=0,0,$AZ$221*$AZ$3/12),2)</f>
        <v>0</v>
      </c>
      <c r="BB221">
        <f>ROUND(IF($AZ$221&lt;=0,0,MIN($AZ$4,$AZ$221+$BA$221)),2)</f>
        <v>0</v>
      </c>
      <c r="BC221">
        <f>ROUND(IF($AZ$221&lt;=0,0,MIN(MAX(0,$AZ$221+$BA$221-$BB$221),MAX(0,$F$221-$J$221-$O$221-$T$221-$Y$221-$AD$221-$AI$221-$AN$221-$AS$221-$AX$221))),2)</f>
        <v>0</v>
      </c>
      <c r="BD221">
        <f>ROUND(MAX(0,$AZ$221+$BA$221-$BB$221-$BC$221),2)</f>
        <v>0</v>
      </c>
    </row>
    <row r="222" spans="1:56">
      <c r="A222">
        <f>ROW()-7</f>
        <v>215</v>
      </c>
      <c r="B222">
        <f>EDATE(StartDate,A222-1)</f>
        <v>0</v>
      </c>
      <c r="C222">
        <f>ROUND(SUM($G$222,$L$222,$Q$222,$V$222,$AA$222,$AF$222,$AK$222,$AP$222,$AU$222,$AZ$222)-SUM($K$222,$P$222,$U$222,$Z$222,$AE$222,$AJ$222,$AO$222,$AT$222,$AY$222,$BD$222),2)</f>
        <v>0</v>
      </c>
      <c r="D222">
        <f>ROUND(SUM($H$222,$M$222,$R$222,$W$222,$AB$222,$AG$222,$AL$222,$AQ$222,$AV$222,$BA$222),2)</f>
        <v>0</v>
      </c>
      <c r="E222">
        <f>ROUND(SUM($K$222,$P$222,$U$222,$Z$222,$AE$222,$AJ$222,$AO$222,$AT$222,$AY$222,$BD$222),2)</f>
        <v>0</v>
      </c>
      <c r="F222">
        <f>ROUND(MAX(MonthlyBudget-SUM($I$222,$N$222,$S$222,$X$222,$AC$222,$AH$222,$AM$222,$AR$222,$AW$222,$BB$222),0),2)</f>
        <v>0</v>
      </c>
      <c r="G222">
        <f>$K$221</f>
        <v>0</v>
      </c>
      <c r="H222">
        <f>ROUND(IF($G$222&lt;=0,0,$G$222*$G$3/12),2)</f>
        <v>0</v>
      </c>
      <c r="I222">
        <f>ROUND(IF($G$222&lt;=0,0,MIN($G$4,$G$222+$H$222)),2)</f>
        <v>0</v>
      </c>
      <c r="J222">
        <f>ROUND(IF($G$222&lt;=0,0,MIN(MAX(0,$G$222+$H$222-$I$222),$F$222)),2)</f>
        <v>0</v>
      </c>
      <c r="K222">
        <f>ROUND(MAX(0,$G$222+$H$222-$I$222-$J$222),2)</f>
        <v>0</v>
      </c>
      <c r="L222">
        <f>$P$221</f>
        <v>0</v>
      </c>
      <c r="M222">
        <f>ROUND(IF($L$222&lt;=0,0,$L$222*$L$3/12),2)</f>
        <v>0</v>
      </c>
      <c r="N222">
        <f>ROUND(IF($L$222&lt;=0,0,MIN($L$4,$L$222+$M$222)),2)</f>
        <v>0</v>
      </c>
      <c r="O222">
        <f>ROUND(IF($L$222&lt;=0,0,MIN(MAX(0,$L$222+$M$222-$N$222),MAX(0,$F$222-$J$222))),2)</f>
        <v>0</v>
      </c>
      <c r="P222">
        <f>ROUND(MAX(0,$L$222+$M$222-$N$222-$O$222),2)</f>
        <v>0</v>
      </c>
      <c r="Q222">
        <f>$U$221</f>
        <v>0</v>
      </c>
      <c r="R222">
        <f>ROUND(IF($Q$222&lt;=0,0,$Q$222*$Q$3/12),2)</f>
        <v>0</v>
      </c>
      <c r="S222">
        <f>ROUND(IF($Q$222&lt;=0,0,MIN($Q$4,$Q$222+$R$222)),2)</f>
        <v>0</v>
      </c>
      <c r="T222">
        <f>ROUND(IF($Q$222&lt;=0,0,MIN(MAX(0,$Q$222+$R$222-$S$222),MAX(0,$F$222-$J$222-$O$222))),2)</f>
        <v>0</v>
      </c>
      <c r="U222">
        <f>ROUND(MAX(0,$Q$222+$R$222-$S$222-$T$222),2)</f>
        <v>0</v>
      </c>
      <c r="V222">
        <f>$Z$221</f>
        <v>0</v>
      </c>
      <c r="W222">
        <f>ROUND(IF($V$222&lt;=0,0,$V$222*$V$3/12),2)</f>
        <v>0</v>
      </c>
      <c r="X222">
        <f>ROUND(IF($V$222&lt;=0,0,MIN($V$4,$V$222+$W$222)),2)</f>
        <v>0</v>
      </c>
      <c r="Y222">
        <f>ROUND(IF($V$222&lt;=0,0,MIN(MAX(0,$V$222+$W$222-$X$222),MAX(0,$F$222-$J$222-$O$222-$T$222))),2)</f>
        <v>0</v>
      </c>
      <c r="Z222">
        <f>ROUND(MAX(0,$V$222+$W$222-$X$222-$Y$222),2)</f>
        <v>0</v>
      </c>
      <c r="AA222">
        <f>$AE$221</f>
        <v>0</v>
      </c>
      <c r="AB222">
        <f>ROUND(IF($AA$222&lt;=0,0,$AA$222*$AA$3/12),2)</f>
        <v>0</v>
      </c>
      <c r="AC222">
        <f>ROUND(IF($AA$222&lt;=0,0,MIN($AA$4,$AA$222+$AB$222)),2)</f>
        <v>0</v>
      </c>
      <c r="AD222">
        <f>ROUND(IF($AA$222&lt;=0,0,MIN(MAX(0,$AA$222+$AB$222-$AC$222),MAX(0,$F$222-$J$222-$O$222-$T$222-$Y$222))),2)</f>
        <v>0</v>
      </c>
      <c r="AE222">
        <f>ROUND(MAX(0,$AA$222+$AB$222-$AC$222-$AD$222),2)</f>
        <v>0</v>
      </c>
      <c r="AF222">
        <f>$AJ$221</f>
        <v>0</v>
      </c>
      <c r="AG222">
        <f>ROUND(IF($AF$222&lt;=0,0,$AF$222*$AF$3/12),2)</f>
        <v>0</v>
      </c>
      <c r="AH222">
        <f>ROUND(IF($AF$222&lt;=0,0,MIN($AF$4,$AF$222+$AG$222)),2)</f>
        <v>0</v>
      </c>
      <c r="AI222">
        <f>ROUND(IF($AF$222&lt;=0,0,MIN(MAX(0,$AF$222+$AG$222-$AH$222),MAX(0,$F$222-$J$222-$O$222-$T$222-$Y$222-$AD$222))),2)</f>
        <v>0</v>
      </c>
      <c r="AJ222">
        <f>ROUND(MAX(0,$AF$222+$AG$222-$AH$222-$AI$222),2)</f>
        <v>0</v>
      </c>
      <c r="AK222">
        <f>$AO$221</f>
        <v>0</v>
      </c>
      <c r="AL222">
        <f>ROUND(IF($AK$222&lt;=0,0,$AK$222*$AK$3/12),2)</f>
        <v>0</v>
      </c>
      <c r="AM222">
        <f>ROUND(IF($AK$222&lt;=0,0,MIN($AK$4,$AK$222+$AL$222)),2)</f>
        <v>0</v>
      </c>
      <c r="AN222">
        <f>ROUND(IF($AK$222&lt;=0,0,MIN(MAX(0,$AK$222+$AL$222-$AM$222),MAX(0,$F$222-$J$222-$O$222-$T$222-$Y$222-$AD$222-$AI$222))),2)</f>
        <v>0</v>
      </c>
      <c r="AO222">
        <f>ROUND(MAX(0,$AK$222+$AL$222-$AM$222-$AN$222),2)</f>
        <v>0</v>
      </c>
      <c r="AP222">
        <f>$AT$221</f>
        <v>0</v>
      </c>
      <c r="AQ222">
        <f>ROUND(IF($AP$222&lt;=0,0,$AP$222*$AP$3/12),2)</f>
        <v>0</v>
      </c>
      <c r="AR222">
        <f>ROUND(IF($AP$222&lt;=0,0,MIN($AP$4,$AP$222+$AQ$222)),2)</f>
        <v>0</v>
      </c>
      <c r="AS222">
        <f>ROUND(IF($AP$222&lt;=0,0,MIN(MAX(0,$AP$222+$AQ$222-$AR$222),MAX(0,$F$222-$J$222-$O$222-$T$222-$Y$222-$AD$222-$AI$222-$AN$222))),2)</f>
        <v>0</v>
      </c>
      <c r="AT222">
        <f>ROUND(MAX(0,$AP$222+$AQ$222-$AR$222-$AS$222),2)</f>
        <v>0</v>
      </c>
      <c r="AU222">
        <f>$AY$221</f>
        <v>0</v>
      </c>
      <c r="AV222">
        <f>ROUND(IF($AU$222&lt;=0,0,$AU$222*$AU$3/12),2)</f>
        <v>0</v>
      </c>
      <c r="AW222">
        <f>ROUND(IF($AU$222&lt;=0,0,MIN($AU$4,$AU$222+$AV$222)),2)</f>
        <v>0</v>
      </c>
      <c r="AX222">
        <f>ROUND(IF($AU$222&lt;=0,0,MIN(MAX(0,$AU$222+$AV$222-$AW$222),MAX(0,$F$222-$J$222-$O$222-$T$222-$Y$222-$AD$222-$AI$222-$AN$222-$AS$222))),2)</f>
        <v>0</v>
      </c>
      <c r="AY222">
        <f>ROUND(MAX(0,$AU$222+$AV$222-$AW$222-$AX$222),2)</f>
        <v>0</v>
      </c>
      <c r="AZ222">
        <f>$BD$221</f>
        <v>0</v>
      </c>
      <c r="BA222">
        <f>ROUND(IF($AZ$222&lt;=0,0,$AZ$222*$AZ$3/12),2)</f>
        <v>0</v>
      </c>
      <c r="BB222">
        <f>ROUND(IF($AZ$222&lt;=0,0,MIN($AZ$4,$AZ$222+$BA$222)),2)</f>
        <v>0</v>
      </c>
      <c r="BC222">
        <f>ROUND(IF($AZ$222&lt;=0,0,MIN(MAX(0,$AZ$222+$BA$222-$BB$222),MAX(0,$F$222-$J$222-$O$222-$T$222-$Y$222-$AD$222-$AI$222-$AN$222-$AS$222-$AX$222))),2)</f>
        <v>0</v>
      </c>
      <c r="BD222">
        <f>ROUND(MAX(0,$AZ$222+$BA$222-$BB$222-$BC$222),2)</f>
        <v>0</v>
      </c>
    </row>
    <row r="223" spans="1:56">
      <c r="A223">
        <f>ROW()-7</f>
        <v>216</v>
      </c>
      <c r="B223">
        <f>EDATE(StartDate,A223-1)</f>
        <v>0</v>
      </c>
      <c r="C223">
        <f>ROUND(SUM($G$223,$L$223,$Q$223,$V$223,$AA$223,$AF$223,$AK$223,$AP$223,$AU$223,$AZ$223)-SUM($K$223,$P$223,$U$223,$Z$223,$AE$223,$AJ$223,$AO$223,$AT$223,$AY$223,$BD$223),2)</f>
        <v>0</v>
      </c>
      <c r="D223">
        <f>ROUND(SUM($H$223,$M$223,$R$223,$W$223,$AB$223,$AG$223,$AL$223,$AQ$223,$AV$223,$BA$223),2)</f>
        <v>0</v>
      </c>
      <c r="E223">
        <f>ROUND(SUM($K$223,$P$223,$U$223,$Z$223,$AE$223,$AJ$223,$AO$223,$AT$223,$AY$223,$BD$223),2)</f>
        <v>0</v>
      </c>
      <c r="F223">
        <f>ROUND(MAX(MonthlyBudget-SUM($I$223,$N$223,$S$223,$X$223,$AC$223,$AH$223,$AM$223,$AR$223,$AW$223,$BB$223),0),2)</f>
        <v>0</v>
      </c>
      <c r="G223">
        <f>$K$222</f>
        <v>0</v>
      </c>
      <c r="H223">
        <f>ROUND(IF($G$223&lt;=0,0,$G$223*$G$3/12),2)</f>
        <v>0</v>
      </c>
      <c r="I223">
        <f>ROUND(IF($G$223&lt;=0,0,MIN($G$4,$G$223+$H$223)),2)</f>
        <v>0</v>
      </c>
      <c r="J223">
        <f>ROUND(IF($G$223&lt;=0,0,MIN(MAX(0,$G$223+$H$223-$I$223),$F$223)),2)</f>
        <v>0</v>
      </c>
      <c r="K223">
        <f>ROUND(MAX(0,$G$223+$H$223-$I$223-$J$223),2)</f>
        <v>0</v>
      </c>
      <c r="L223">
        <f>$P$222</f>
        <v>0</v>
      </c>
      <c r="M223">
        <f>ROUND(IF($L$223&lt;=0,0,$L$223*$L$3/12),2)</f>
        <v>0</v>
      </c>
      <c r="N223">
        <f>ROUND(IF($L$223&lt;=0,0,MIN($L$4,$L$223+$M$223)),2)</f>
        <v>0</v>
      </c>
      <c r="O223">
        <f>ROUND(IF($L$223&lt;=0,0,MIN(MAX(0,$L$223+$M$223-$N$223),MAX(0,$F$223-$J$223))),2)</f>
        <v>0</v>
      </c>
      <c r="P223">
        <f>ROUND(MAX(0,$L$223+$M$223-$N$223-$O$223),2)</f>
        <v>0</v>
      </c>
      <c r="Q223">
        <f>$U$222</f>
        <v>0</v>
      </c>
      <c r="R223">
        <f>ROUND(IF($Q$223&lt;=0,0,$Q$223*$Q$3/12),2)</f>
        <v>0</v>
      </c>
      <c r="S223">
        <f>ROUND(IF($Q$223&lt;=0,0,MIN($Q$4,$Q$223+$R$223)),2)</f>
        <v>0</v>
      </c>
      <c r="T223">
        <f>ROUND(IF($Q$223&lt;=0,0,MIN(MAX(0,$Q$223+$R$223-$S$223),MAX(0,$F$223-$J$223-$O$223))),2)</f>
        <v>0</v>
      </c>
      <c r="U223">
        <f>ROUND(MAX(0,$Q$223+$R$223-$S$223-$T$223),2)</f>
        <v>0</v>
      </c>
      <c r="V223">
        <f>$Z$222</f>
        <v>0</v>
      </c>
      <c r="W223">
        <f>ROUND(IF($V$223&lt;=0,0,$V$223*$V$3/12),2)</f>
        <v>0</v>
      </c>
      <c r="X223">
        <f>ROUND(IF($V$223&lt;=0,0,MIN($V$4,$V$223+$W$223)),2)</f>
        <v>0</v>
      </c>
      <c r="Y223">
        <f>ROUND(IF($V$223&lt;=0,0,MIN(MAX(0,$V$223+$W$223-$X$223),MAX(0,$F$223-$J$223-$O$223-$T$223))),2)</f>
        <v>0</v>
      </c>
      <c r="Z223">
        <f>ROUND(MAX(0,$V$223+$W$223-$X$223-$Y$223),2)</f>
        <v>0</v>
      </c>
      <c r="AA223">
        <f>$AE$222</f>
        <v>0</v>
      </c>
      <c r="AB223">
        <f>ROUND(IF($AA$223&lt;=0,0,$AA$223*$AA$3/12),2)</f>
        <v>0</v>
      </c>
      <c r="AC223">
        <f>ROUND(IF($AA$223&lt;=0,0,MIN($AA$4,$AA$223+$AB$223)),2)</f>
        <v>0</v>
      </c>
      <c r="AD223">
        <f>ROUND(IF($AA$223&lt;=0,0,MIN(MAX(0,$AA$223+$AB$223-$AC$223),MAX(0,$F$223-$J$223-$O$223-$T$223-$Y$223))),2)</f>
        <v>0</v>
      </c>
      <c r="AE223">
        <f>ROUND(MAX(0,$AA$223+$AB$223-$AC$223-$AD$223),2)</f>
        <v>0</v>
      </c>
      <c r="AF223">
        <f>$AJ$222</f>
        <v>0</v>
      </c>
      <c r="AG223">
        <f>ROUND(IF($AF$223&lt;=0,0,$AF$223*$AF$3/12),2)</f>
        <v>0</v>
      </c>
      <c r="AH223">
        <f>ROUND(IF($AF$223&lt;=0,0,MIN($AF$4,$AF$223+$AG$223)),2)</f>
        <v>0</v>
      </c>
      <c r="AI223">
        <f>ROUND(IF($AF$223&lt;=0,0,MIN(MAX(0,$AF$223+$AG$223-$AH$223),MAX(0,$F$223-$J$223-$O$223-$T$223-$Y$223-$AD$223))),2)</f>
        <v>0</v>
      </c>
      <c r="AJ223">
        <f>ROUND(MAX(0,$AF$223+$AG$223-$AH$223-$AI$223),2)</f>
        <v>0</v>
      </c>
      <c r="AK223">
        <f>$AO$222</f>
        <v>0</v>
      </c>
      <c r="AL223">
        <f>ROUND(IF($AK$223&lt;=0,0,$AK$223*$AK$3/12),2)</f>
        <v>0</v>
      </c>
      <c r="AM223">
        <f>ROUND(IF($AK$223&lt;=0,0,MIN($AK$4,$AK$223+$AL$223)),2)</f>
        <v>0</v>
      </c>
      <c r="AN223">
        <f>ROUND(IF($AK$223&lt;=0,0,MIN(MAX(0,$AK$223+$AL$223-$AM$223),MAX(0,$F$223-$J$223-$O$223-$T$223-$Y$223-$AD$223-$AI$223))),2)</f>
        <v>0</v>
      </c>
      <c r="AO223">
        <f>ROUND(MAX(0,$AK$223+$AL$223-$AM$223-$AN$223),2)</f>
        <v>0</v>
      </c>
      <c r="AP223">
        <f>$AT$222</f>
        <v>0</v>
      </c>
      <c r="AQ223">
        <f>ROUND(IF($AP$223&lt;=0,0,$AP$223*$AP$3/12),2)</f>
        <v>0</v>
      </c>
      <c r="AR223">
        <f>ROUND(IF($AP$223&lt;=0,0,MIN($AP$4,$AP$223+$AQ$223)),2)</f>
        <v>0</v>
      </c>
      <c r="AS223">
        <f>ROUND(IF($AP$223&lt;=0,0,MIN(MAX(0,$AP$223+$AQ$223-$AR$223),MAX(0,$F$223-$J$223-$O$223-$T$223-$Y$223-$AD$223-$AI$223-$AN$223))),2)</f>
        <v>0</v>
      </c>
      <c r="AT223">
        <f>ROUND(MAX(0,$AP$223+$AQ$223-$AR$223-$AS$223),2)</f>
        <v>0</v>
      </c>
      <c r="AU223">
        <f>$AY$222</f>
        <v>0</v>
      </c>
      <c r="AV223">
        <f>ROUND(IF($AU$223&lt;=0,0,$AU$223*$AU$3/12),2)</f>
        <v>0</v>
      </c>
      <c r="AW223">
        <f>ROUND(IF($AU$223&lt;=0,0,MIN($AU$4,$AU$223+$AV$223)),2)</f>
        <v>0</v>
      </c>
      <c r="AX223">
        <f>ROUND(IF($AU$223&lt;=0,0,MIN(MAX(0,$AU$223+$AV$223-$AW$223),MAX(0,$F$223-$J$223-$O$223-$T$223-$Y$223-$AD$223-$AI$223-$AN$223-$AS$223))),2)</f>
        <v>0</v>
      </c>
      <c r="AY223">
        <f>ROUND(MAX(0,$AU$223+$AV$223-$AW$223-$AX$223),2)</f>
        <v>0</v>
      </c>
      <c r="AZ223">
        <f>$BD$222</f>
        <v>0</v>
      </c>
      <c r="BA223">
        <f>ROUND(IF($AZ$223&lt;=0,0,$AZ$223*$AZ$3/12),2)</f>
        <v>0</v>
      </c>
      <c r="BB223">
        <f>ROUND(IF($AZ$223&lt;=0,0,MIN($AZ$4,$AZ$223+$BA$223)),2)</f>
        <v>0</v>
      </c>
      <c r="BC223">
        <f>ROUND(IF($AZ$223&lt;=0,0,MIN(MAX(0,$AZ$223+$BA$223-$BB$223),MAX(0,$F$223-$J$223-$O$223-$T$223-$Y$223-$AD$223-$AI$223-$AN$223-$AS$223-$AX$223))),2)</f>
        <v>0</v>
      </c>
      <c r="BD223">
        <f>ROUND(MAX(0,$AZ$223+$BA$223-$BB$223-$BC$223),2)</f>
        <v>0</v>
      </c>
    </row>
    <row r="224" spans="1:56">
      <c r="A224">
        <f>ROW()-7</f>
        <v>217</v>
      </c>
      <c r="B224">
        <f>EDATE(StartDate,A224-1)</f>
        <v>0</v>
      </c>
      <c r="C224">
        <f>ROUND(SUM($G$224,$L$224,$Q$224,$V$224,$AA$224,$AF$224,$AK$224,$AP$224,$AU$224,$AZ$224)-SUM($K$224,$P$224,$U$224,$Z$224,$AE$224,$AJ$224,$AO$224,$AT$224,$AY$224,$BD$224),2)</f>
        <v>0</v>
      </c>
      <c r="D224">
        <f>ROUND(SUM($H$224,$M$224,$R$224,$W$224,$AB$224,$AG$224,$AL$224,$AQ$224,$AV$224,$BA$224),2)</f>
        <v>0</v>
      </c>
      <c r="E224">
        <f>ROUND(SUM($K$224,$P$224,$U$224,$Z$224,$AE$224,$AJ$224,$AO$224,$AT$224,$AY$224,$BD$224),2)</f>
        <v>0</v>
      </c>
      <c r="F224">
        <f>ROUND(MAX(MonthlyBudget-SUM($I$224,$N$224,$S$224,$X$224,$AC$224,$AH$224,$AM$224,$AR$224,$AW$224,$BB$224),0),2)</f>
        <v>0</v>
      </c>
      <c r="G224">
        <f>$K$223</f>
        <v>0</v>
      </c>
      <c r="H224">
        <f>ROUND(IF($G$224&lt;=0,0,$G$224*$G$3/12),2)</f>
        <v>0</v>
      </c>
      <c r="I224">
        <f>ROUND(IF($G$224&lt;=0,0,MIN($G$4,$G$224+$H$224)),2)</f>
        <v>0</v>
      </c>
      <c r="J224">
        <f>ROUND(IF($G$224&lt;=0,0,MIN(MAX(0,$G$224+$H$224-$I$224),$F$224)),2)</f>
        <v>0</v>
      </c>
      <c r="K224">
        <f>ROUND(MAX(0,$G$224+$H$224-$I$224-$J$224),2)</f>
        <v>0</v>
      </c>
      <c r="L224">
        <f>$P$223</f>
        <v>0</v>
      </c>
      <c r="M224">
        <f>ROUND(IF($L$224&lt;=0,0,$L$224*$L$3/12),2)</f>
        <v>0</v>
      </c>
      <c r="N224">
        <f>ROUND(IF($L$224&lt;=0,0,MIN($L$4,$L$224+$M$224)),2)</f>
        <v>0</v>
      </c>
      <c r="O224">
        <f>ROUND(IF($L$224&lt;=0,0,MIN(MAX(0,$L$224+$M$224-$N$224),MAX(0,$F$224-$J$224))),2)</f>
        <v>0</v>
      </c>
      <c r="P224">
        <f>ROUND(MAX(0,$L$224+$M$224-$N$224-$O$224),2)</f>
        <v>0</v>
      </c>
      <c r="Q224">
        <f>$U$223</f>
        <v>0</v>
      </c>
      <c r="R224">
        <f>ROUND(IF($Q$224&lt;=0,0,$Q$224*$Q$3/12),2)</f>
        <v>0</v>
      </c>
      <c r="S224">
        <f>ROUND(IF($Q$224&lt;=0,0,MIN($Q$4,$Q$224+$R$224)),2)</f>
        <v>0</v>
      </c>
      <c r="T224">
        <f>ROUND(IF($Q$224&lt;=0,0,MIN(MAX(0,$Q$224+$R$224-$S$224),MAX(0,$F$224-$J$224-$O$224))),2)</f>
        <v>0</v>
      </c>
      <c r="U224">
        <f>ROUND(MAX(0,$Q$224+$R$224-$S$224-$T$224),2)</f>
        <v>0</v>
      </c>
      <c r="V224">
        <f>$Z$223</f>
        <v>0</v>
      </c>
      <c r="W224">
        <f>ROUND(IF($V$224&lt;=0,0,$V$224*$V$3/12),2)</f>
        <v>0</v>
      </c>
      <c r="X224">
        <f>ROUND(IF($V$224&lt;=0,0,MIN($V$4,$V$224+$W$224)),2)</f>
        <v>0</v>
      </c>
      <c r="Y224">
        <f>ROUND(IF($V$224&lt;=0,0,MIN(MAX(0,$V$224+$W$224-$X$224),MAX(0,$F$224-$J$224-$O$224-$T$224))),2)</f>
        <v>0</v>
      </c>
      <c r="Z224">
        <f>ROUND(MAX(0,$V$224+$W$224-$X$224-$Y$224),2)</f>
        <v>0</v>
      </c>
      <c r="AA224">
        <f>$AE$223</f>
        <v>0</v>
      </c>
      <c r="AB224">
        <f>ROUND(IF($AA$224&lt;=0,0,$AA$224*$AA$3/12),2)</f>
        <v>0</v>
      </c>
      <c r="AC224">
        <f>ROUND(IF($AA$224&lt;=0,0,MIN($AA$4,$AA$224+$AB$224)),2)</f>
        <v>0</v>
      </c>
      <c r="AD224">
        <f>ROUND(IF($AA$224&lt;=0,0,MIN(MAX(0,$AA$224+$AB$224-$AC$224),MAX(0,$F$224-$J$224-$O$224-$T$224-$Y$224))),2)</f>
        <v>0</v>
      </c>
      <c r="AE224">
        <f>ROUND(MAX(0,$AA$224+$AB$224-$AC$224-$AD$224),2)</f>
        <v>0</v>
      </c>
      <c r="AF224">
        <f>$AJ$223</f>
        <v>0</v>
      </c>
      <c r="AG224">
        <f>ROUND(IF($AF$224&lt;=0,0,$AF$224*$AF$3/12),2)</f>
        <v>0</v>
      </c>
      <c r="AH224">
        <f>ROUND(IF($AF$224&lt;=0,0,MIN($AF$4,$AF$224+$AG$224)),2)</f>
        <v>0</v>
      </c>
      <c r="AI224">
        <f>ROUND(IF($AF$224&lt;=0,0,MIN(MAX(0,$AF$224+$AG$224-$AH$224),MAX(0,$F$224-$J$224-$O$224-$T$224-$Y$224-$AD$224))),2)</f>
        <v>0</v>
      </c>
      <c r="AJ224">
        <f>ROUND(MAX(0,$AF$224+$AG$224-$AH$224-$AI$224),2)</f>
        <v>0</v>
      </c>
      <c r="AK224">
        <f>$AO$223</f>
        <v>0</v>
      </c>
      <c r="AL224">
        <f>ROUND(IF($AK$224&lt;=0,0,$AK$224*$AK$3/12),2)</f>
        <v>0</v>
      </c>
      <c r="AM224">
        <f>ROUND(IF($AK$224&lt;=0,0,MIN($AK$4,$AK$224+$AL$224)),2)</f>
        <v>0</v>
      </c>
      <c r="AN224">
        <f>ROUND(IF($AK$224&lt;=0,0,MIN(MAX(0,$AK$224+$AL$224-$AM$224),MAX(0,$F$224-$J$224-$O$224-$T$224-$Y$224-$AD$224-$AI$224))),2)</f>
        <v>0</v>
      </c>
      <c r="AO224">
        <f>ROUND(MAX(0,$AK$224+$AL$224-$AM$224-$AN$224),2)</f>
        <v>0</v>
      </c>
      <c r="AP224">
        <f>$AT$223</f>
        <v>0</v>
      </c>
      <c r="AQ224">
        <f>ROUND(IF($AP$224&lt;=0,0,$AP$224*$AP$3/12),2)</f>
        <v>0</v>
      </c>
      <c r="AR224">
        <f>ROUND(IF($AP$224&lt;=0,0,MIN($AP$4,$AP$224+$AQ$224)),2)</f>
        <v>0</v>
      </c>
      <c r="AS224">
        <f>ROUND(IF($AP$224&lt;=0,0,MIN(MAX(0,$AP$224+$AQ$224-$AR$224),MAX(0,$F$224-$J$224-$O$224-$T$224-$Y$224-$AD$224-$AI$224-$AN$224))),2)</f>
        <v>0</v>
      </c>
      <c r="AT224">
        <f>ROUND(MAX(0,$AP$224+$AQ$224-$AR$224-$AS$224),2)</f>
        <v>0</v>
      </c>
      <c r="AU224">
        <f>$AY$223</f>
        <v>0</v>
      </c>
      <c r="AV224">
        <f>ROUND(IF($AU$224&lt;=0,0,$AU$224*$AU$3/12),2)</f>
        <v>0</v>
      </c>
      <c r="AW224">
        <f>ROUND(IF($AU$224&lt;=0,0,MIN($AU$4,$AU$224+$AV$224)),2)</f>
        <v>0</v>
      </c>
      <c r="AX224">
        <f>ROUND(IF($AU$224&lt;=0,0,MIN(MAX(0,$AU$224+$AV$224-$AW$224),MAX(0,$F$224-$J$224-$O$224-$T$224-$Y$224-$AD$224-$AI$224-$AN$224-$AS$224))),2)</f>
        <v>0</v>
      </c>
      <c r="AY224">
        <f>ROUND(MAX(0,$AU$224+$AV$224-$AW$224-$AX$224),2)</f>
        <v>0</v>
      </c>
      <c r="AZ224">
        <f>$BD$223</f>
        <v>0</v>
      </c>
      <c r="BA224">
        <f>ROUND(IF($AZ$224&lt;=0,0,$AZ$224*$AZ$3/12),2)</f>
        <v>0</v>
      </c>
      <c r="BB224">
        <f>ROUND(IF($AZ$224&lt;=0,0,MIN($AZ$4,$AZ$224+$BA$224)),2)</f>
        <v>0</v>
      </c>
      <c r="BC224">
        <f>ROUND(IF($AZ$224&lt;=0,0,MIN(MAX(0,$AZ$224+$BA$224-$BB$224),MAX(0,$F$224-$J$224-$O$224-$T$224-$Y$224-$AD$224-$AI$224-$AN$224-$AS$224-$AX$224))),2)</f>
        <v>0</v>
      </c>
      <c r="BD224">
        <f>ROUND(MAX(0,$AZ$224+$BA$224-$BB$224-$BC$224),2)</f>
        <v>0</v>
      </c>
    </row>
    <row r="225" spans="1:56">
      <c r="A225">
        <f>ROW()-7</f>
        <v>218</v>
      </c>
      <c r="B225">
        <f>EDATE(StartDate,A225-1)</f>
        <v>0</v>
      </c>
      <c r="C225">
        <f>ROUND(SUM($G$225,$L$225,$Q$225,$V$225,$AA$225,$AF$225,$AK$225,$AP$225,$AU$225,$AZ$225)-SUM($K$225,$P$225,$U$225,$Z$225,$AE$225,$AJ$225,$AO$225,$AT$225,$AY$225,$BD$225),2)</f>
        <v>0</v>
      </c>
      <c r="D225">
        <f>ROUND(SUM($H$225,$M$225,$R$225,$W$225,$AB$225,$AG$225,$AL$225,$AQ$225,$AV$225,$BA$225),2)</f>
        <v>0</v>
      </c>
      <c r="E225">
        <f>ROUND(SUM($K$225,$P$225,$U$225,$Z$225,$AE$225,$AJ$225,$AO$225,$AT$225,$AY$225,$BD$225),2)</f>
        <v>0</v>
      </c>
      <c r="F225">
        <f>ROUND(MAX(MonthlyBudget-SUM($I$225,$N$225,$S$225,$X$225,$AC$225,$AH$225,$AM$225,$AR$225,$AW$225,$BB$225),0),2)</f>
        <v>0</v>
      </c>
      <c r="G225">
        <f>$K$224</f>
        <v>0</v>
      </c>
      <c r="H225">
        <f>ROUND(IF($G$225&lt;=0,0,$G$225*$G$3/12),2)</f>
        <v>0</v>
      </c>
      <c r="I225">
        <f>ROUND(IF($G$225&lt;=0,0,MIN($G$4,$G$225+$H$225)),2)</f>
        <v>0</v>
      </c>
      <c r="J225">
        <f>ROUND(IF($G$225&lt;=0,0,MIN(MAX(0,$G$225+$H$225-$I$225),$F$225)),2)</f>
        <v>0</v>
      </c>
      <c r="K225">
        <f>ROUND(MAX(0,$G$225+$H$225-$I$225-$J$225),2)</f>
        <v>0</v>
      </c>
      <c r="L225">
        <f>$P$224</f>
        <v>0</v>
      </c>
      <c r="M225">
        <f>ROUND(IF($L$225&lt;=0,0,$L$225*$L$3/12),2)</f>
        <v>0</v>
      </c>
      <c r="N225">
        <f>ROUND(IF($L$225&lt;=0,0,MIN($L$4,$L$225+$M$225)),2)</f>
        <v>0</v>
      </c>
      <c r="O225">
        <f>ROUND(IF($L$225&lt;=0,0,MIN(MAX(0,$L$225+$M$225-$N$225),MAX(0,$F$225-$J$225))),2)</f>
        <v>0</v>
      </c>
      <c r="P225">
        <f>ROUND(MAX(0,$L$225+$M$225-$N$225-$O$225),2)</f>
        <v>0</v>
      </c>
      <c r="Q225">
        <f>$U$224</f>
        <v>0</v>
      </c>
      <c r="R225">
        <f>ROUND(IF($Q$225&lt;=0,0,$Q$225*$Q$3/12),2)</f>
        <v>0</v>
      </c>
      <c r="S225">
        <f>ROUND(IF($Q$225&lt;=0,0,MIN($Q$4,$Q$225+$R$225)),2)</f>
        <v>0</v>
      </c>
      <c r="T225">
        <f>ROUND(IF($Q$225&lt;=0,0,MIN(MAX(0,$Q$225+$R$225-$S$225),MAX(0,$F$225-$J$225-$O$225))),2)</f>
        <v>0</v>
      </c>
      <c r="U225">
        <f>ROUND(MAX(0,$Q$225+$R$225-$S$225-$T$225),2)</f>
        <v>0</v>
      </c>
      <c r="V225">
        <f>$Z$224</f>
        <v>0</v>
      </c>
      <c r="W225">
        <f>ROUND(IF($V$225&lt;=0,0,$V$225*$V$3/12),2)</f>
        <v>0</v>
      </c>
      <c r="X225">
        <f>ROUND(IF($V$225&lt;=0,0,MIN($V$4,$V$225+$W$225)),2)</f>
        <v>0</v>
      </c>
      <c r="Y225">
        <f>ROUND(IF($V$225&lt;=0,0,MIN(MAX(0,$V$225+$W$225-$X$225),MAX(0,$F$225-$J$225-$O$225-$T$225))),2)</f>
        <v>0</v>
      </c>
      <c r="Z225">
        <f>ROUND(MAX(0,$V$225+$W$225-$X$225-$Y$225),2)</f>
        <v>0</v>
      </c>
      <c r="AA225">
        <f>$AE$224</f>
        <v>0</v>
      </c>
      <c r="AB225">
        <f>ROUND(IF($AA$225&lt;=0,0,$AA$225*$AA$3/12),2)</f>
        <v>0</v>
      </c>
      <c r="AC225">
        <f>ROUND(IF($AA$225&lt;=0,0,MIN($AA$4,$AA$225+$AB$225)),2)</f>
        <v>0</v>
      </c>
      <c r="AD225">
        <f>ROUND(IF($AA$225&lt;=0,0,MIN(MAX(0,$AA$225+$AB$225-$AC$225),MAX(0,$F$225-$J$225-$O$225-$T$225-$Y$225))),2)</f>
        <v>0</v>
      </c>
      <c r="AE225">
        <f>ROUND(MAX(0,$AA$225+$AB$225-$AC$225-$AD$225),2)</f>
        <v>0</v>
      </c>
      <c r="AF225">
        <f>$AJ$224</f>
        <v>0</v>
      </c>
      <c r="AG225">
        <f>ROUND(IF($AF$225&lt;=0,0,$AF$225*$AF$3/12),2)</f>
        <v>0</v>
      </c>
      <c r="AH225">
        <f>ROUND(IF($AF$225&lt;=0,0,MIN($AF$4,$AF$225+$AG$225)),2)</f>
        <v>0</v>
      </c>
      <c r="AI225">
        <f>ROUND(IF($AF$225&lt;=0,0,MIN(MAX(0,$AF$225+$AG$225-$AH$225),MAX(0,$F$225-$J$225-$O$225-$T$225-$Y$225-$AD$225))),2)</f>
        <v>0</v>
      </c>
      <c r="AJ225">
        <f>ROUND(MAX(0,$AF$225+$AG$225-$AH$225-$AI$225),2)</f>
        <v>0</v>
      </c>
      <c r="AK225">
        <f>$AO$224</f>
        <v>0</v>
      </c>
      <c r="AL225">
        <f>ROUND(IF($AK$225&lt;=0,0,$AK$225*$AK$3/12),2)</f>
        <v>0</v>
      </c>
      <c r="AM225">
        <f>ROUND(IF($AK$225&lt;=0,0,MIN($AK$4,$AK$225+$AL$225)),2)</f>
        <v>0</v>
      </c>
      <c r="AN225">
        <f>ROUND(IF($AK$225&lt;=0,0,MIN(MAX(0,$AK$225+$AL$225-$AM$225),MAX(0,$F$225-$J$225-$O$225-$T$225-$Y$225-$AD$225-$AI$225))),2)</f>
        <v>0</v>
      </c>
      <c r="AO225">
        <f>ROUND(MAX(0,$AK$225+$AL$225-$AM$225-$AN$225),2)</f>
        <v>0</v>
      </c>
      <c r="AP225">
        <f>$AT$224</f>
        <v>0</v>
      </c>
      <c r="AQ225">
        <f>ROUND(IF($AP$225&lt;=0,0,$AP$225*$AP$3/12),2)</f>
        <v>0</v>
      </c>
      <c r="AR225">
        <f>ROUND(IF($AP$225&lt;=0,0,MIN($AP$4,$AP$225+$AQ$225)),2)</f>
        <v>0</v>
      </c>
      <c r="AS225">
        <f>ROUND(IF($AP$225&lt;=0,0,MIN(MAX(0,$AP$225+$AQ$225-$AR$225),MAX(0,$F$225-$J$225-$O$225-$T$225-$Y$225-$AD$225-$AI$225-$AN$225))),2)</f>
        <v>0</v>
      </c>
      <c r="AT225">
        <f>ROUND(MAX(0,$AP$225+$AQ$225-$AR$225-$AS$225),2)</f>
        <v>0</v>
      </c>
      <c r="AU225">
        <f>$AY$224</f>
        <v>0</v>
      </c>
      <c r="AV225">
        <f>ROUND(IF($AU$225&lt;=0,0,$AU$225*$AU$3/12),2)</f>
        <v>0</v>
      </c>
      <c r="AW225">
        <f>ROUND(IF($AU$225&lt;=0,0,MIN($AU$4,$AU$225+$AV$225)),2)</f>
        <v>0</v>
      </c>
      <c r="AX225">
        <f>ROUND(IF($AU$225&lt;=0,0,MIN(MAX(0,$AU$225+$AV$225-$AW$225),MAX(0,$F$225-$J$225-$O$225-$T$225-$Y$225-$AD$225-$AI$225-$AN$225-$AS$225))),2)</f>
        <v>0</v>
      </c>
      <c r="AY225">
        <f>ROUND(MAX(0,$AU$225+$AV$225-$AW$225-$AX$225),2)</f>
        <v>0</v>
      </c>
      <c r="AZ225">
        <f>$BD$224</f>
        <v>0</v>
      </c>
      <c r="BA225">
        <f>ROUND(IF($AZ$225&lt;=0,0,$AZ$225*$AZ$3/12),2)</f>
        <v>0</v>
      </c>
      <c r="BB225">
        <f>ROUND(IF($AZ$225&lt;=0,0,MIN($AZ$4,$AZ$225+$BA$225)),2)</f>
        <v>0</v>
      </c>
      <c r="BC225">
        <f>ROUND(IF($AZ$225&lt;=0,0,MIN(MAX(0,$AZ$225+$BA$225-$BB$225),MAX(0,$F$225-$J$225-$O$225-$T$225-$Y$225-$AD$225-$AI$225-$AN$225-$AS$225-$AX$225))),2)</f>
        <v>0</v>
      </c>
      <c r="BD225">
        <f>ROUND(MAX(0,$AZ$225+$BA$225-$BB$225-$BC$225),2)</f>
        <v>0</v>
      </c>
    </row>
    <row r="226" spans="1:56">
      <c r="A226">
        <f>ROW()-7</f>
        <v>219</v>
      </c>
      <c r="B226">
        <f>EDATE(StartDate,A226-1)</f>
        <v>0</v>
      </c>
      <c r="C226">
        <f>ROUND(SUM($G$226,$L$226,$Q$226,$V$226,$AA$226,$AF$226,$AK$226,$AP$226,$AU$226,$AZ$226)-SUM($K$226,$P$226,$U$226,$Z$226,$AE$226,$AJ$226,$AO$226,$AT$226,$AY$226,$BD$226),2)</f>
        <v>0</v>
      </c>
      <c r="D226">
        <f>ROUND(SUM($H$226,$M$226,$R$226,$W$226,$AB$226,$AG$226,$AL$226,$AQ$226,$AV$226,$BA$226),2)</f>
        <v>0</v>
      </c>
      <c r="E226">
        <f>ROUND(SUM($K$226,$P$226,$U$226,$Z$226,$AE$226,$AJ$226,$AO$226,$AT$226,$AY$226,$BD$226),2)</f>
        <v>0</v>
      </c>
      <c r="F226">
        <f>ROUND(MAX(MonthlyBudget-SUM($I$226,$N$226,$S$226,$X$226,$AC$226,$AH$226,$AM$226,$AR$226,$AW$226,$BB$226),0),2)</f>
        <v>0</v>
      </c>
      <c r="G226">
        <f>$K$225</f>
        <v>0</v>
      </c>
      <c r="H226">
        <f>ROUND(IF($G$226&lt;=0,0,$G$226*$G$3/12),2)</f>
        <v>0</v>
      </c>
      <c r="I226">
        <f>ROUND(IF($G$226&lt;=0,0,MIN($G$4,$G$226+$H$226)),2)</f>
        <v>0</v>
      </c>
      <c r="J226">
        <f>ROUND(IF($G$226&lt;=0,0,MIN(MAX(0,$G$226+$H$226-$I$226),$F$226)),2)</f>
        <v>0</v>
      </c>
      <c r="K226">
        <f>ROUND(MAX(0,$G$226+$H$226-$I$226-$J$226),2)</f>
        <v>0</v>
      </c>
      <c r="L226">
        <f>$P$225</f>
        <v>0</v>
      </c>
      <c r="M226">
        <f>ROUND(IF($L$226&lt;=0,0,$L$226*$L$3/12),2)</f>
        <v>0</v>
      </c>
      <c r="N226">
        <f>ROUND(IF($L$226&lt;=0,0,MIN($L$4,$L$226+$M$226)),2)</f>
        <v>0</v>
      </c>
      <c r="O226">
        <f>ROUND(IF($L$226&lt;=0,0,MIN(MAX(0,$L$226+$M$226-$N$226),MAX(0,$F$226-$J$226))),2)</f>
        <v>0</v>
      </c>
      <c r="P226">
        <f>ROUND(MAX(0,$L$226+$M$226-$N$226-$O$226),2)</f>
        <v>0</v>
      </c>
      <c r="Q226">
        <f>$U$225</f>
        <v>0</v>
      </c>
      <c r="R226">
        <f>ROUND(IF($Q$226&lt;=0,0,$Q$226*$Q$3/12),2)</f>
        <v>0</v>
      </c>
      <c r="S226">
        <f>ROUND(IF($Q$226&lt;=0,0,MIN($Q$4,$Q$226+$R$226)),2)</f>
        <v>0</v>
      </c>
      <c r="T226">
        <f>ROUND(IF($Q$226&lt;=0,0,MIN(MAX(0,$Q$226+$R$226-$S$226),MAX(0,$F$226-$J$226-$O$226))),2)</f>
        <v>0</v>
      </c>
      <c r="U226">
        <f>ROUND(MAX(0,$Q$226+$R$226-$S$226-$T$226),2)</f>
        <v>0</v>
      </c>
      <c r="V226">
        <f>$Z$225</f>
        <v>0</v>
      </c>
      <c r="W226">
        <f>ROUND(IF($V$226&lt;=0,0,$V$226*$V$3/12),2)</f>
        <v>0</v>
      </c>
      <c r="X226">
        <f>ROUND(IF($V$226&lt;=0,0,MIN($V$4,$V$226+$W$226)),2)</f>
        <v>0</v>
      </c>
      <c r="Y226">
        <f>ROUND(IF($V$226&lt;=0,0,MIN(MAX(0,$V$226+$W$226-$X$226),MAX(0,$F$226-$J$226-$O$226-$T$226))),2)</f>
        <v>0</v>
      </c>
      <c r="Z226">
        <f>ROUND(MAX(0,$V$226+$W$226-$X$226-$Y$226),2)</f>
        <v>0</v>
      </c>
      <c r="AA226">
        <f>$AE$225</f>
        <v>0</v>
      </c>
      <c r="AB226">
        <f>ROUND(IF($AA$226&lt;=0,0,$AA$226*$AA$3/12),2)</f>
        <v>0</v>
      </c>
      <c r="AC226">
        <f>ROUND(IF($AA$226&lt;=0,0,MIN($AA$4,$AA$226+$AB$226)),2)</f>
        <v>0</v>
      </c>
      <c r="AD226">
        <f>ROUND(IF($AA$226&lt;=0,0,MIN(MAX(0,$AA$226+$AB$226-$AC$226),MAX(0,$F$226-$J$226-$O$226-$T$226-$Y$226))),2)</f>
        <v>0</v>
      </c>
      <c r="AE226">
        <f>ROUND(MAX(0,$AA$226+$AB$226-$AC$226-$AD$226),2)</f>
        <v>0</v>
      </c>
      <c r="AF226">
        <f>$AJ$225</f>
        <v>0</v>
      </c>
      <c r="AG226">
        <f>ROUND(IF($AF$226&lt;=0,0,$AF$226*$AF$3/12),2)</f>
        <v>0</v>
      </c>
      <c r="AH226">
        <f>ROUND(IF($AF$226&lt;=0,0,MIN($AF$4,$AF$226+$AG$226)),2)</f>
        <v>0</v>
      </c>
      <c r="AI226">
        <f>ROUND(IF($AF$226&lt;=0,0,MIN(MAX(0,$AF$226+$AG$226-$AH$226),MAX(0,$F$226-$J$226-$O$226-$T$226-$Y$226-$AD$226))),2)</f>
        <v>0</v>
      </c>
      <c r="AJ226">
        <f>ROUND(MAX(0,$AF$226+$AG$226-$AH$226-$AI$226),2)</f>
        <v>0</v>
      </c>
      <c r="AK226">
        <f>$AO$225</f>
        <v>0</v>
      </c>
      <c r="AL226">
        <f>ROUND(IF($AK$226&lt;=0,0,$AK$226*$AK$3/12),2)</f>
        <v>0</v>
      </c>
      <c r="AM226">
        <f>ROUND(IF($AK$226&lt;=0,0,MIN($AK$4,$AK$226+$AL$226)),2)</f>
        <v>0</v>
      </c>
      <c r="AN226">
        <f>ROUND(IF($AK$226&lt;=0,0,MIN(MAX(0,$AK$226+$AL$226-$AM$226),MAX(0,$F$226-$J$226-$O$226-$T$226-$Y$226-$AD$226-$AI$226))),2)</f>
        <v>0</v>
      </c>
      <c r="AO226">
        <f>ROUND(MAX(0,$AK$226+$AL$226-$AM$226-$AN$226),2)</f>
        <v>0</v>
      </c>
      <c r="AP226">
        <f>$AT$225</f>
        <v>0</v>
      </c>
      <c r="AQ226">
        <f>ROUND(IF($AP$226&lt;=0,0,$AP$226*$AP$3/12),2)</f>
        <v>0</v>
      </c>
      <c r="AR226">
        <f>ROUND(IF($AP$226&lt;=0,0,MIN($AP$4,$AP$226+$AQ$226)),2)</f>
        <v>0</v>
      </c>
      <c r="AS226">
        <f>ROUND(IF($AP$226&lt;=0,0,MIN(MAX(0,$AP$226+$AQ$226-$AR$226),MAX(0,$F$226-$J$226-$O$226-$T$226-$Y$226-$AD$226-$AI$226-$AN$226))),2)</f>
        <v>0</v>
      </c>
      <c r="AT226">
        <f>ROUND(MAX(0,$AP$226+$AQ$226-$AR$226-$AS$226),2)</f>
        <v>0</v>
      </c>
      <c r="AU226">
        <f>$AY$225</f>
        <v>0</v>
      </c>
      <c r="AV226">
        <f>ROUND(IF($AU$226&lt;=0,0,$AU$226*$AU$3/12),2)</f>
        <v>0</v>
      </c>
      <c r="AW226">
        <f>ROUND(IF($AU$226&lt;=0,0,MIN($AU$4,$AU$226+$AV$226)),2)</f>
        <v>0</v>
      </c>
      <c r="AX226">
        <f>ROUND(IF($AU$226&lt;=0,0,MIN(MAX(0,$AU$226+$AV$226-$AW$226),MAX(0,$F$226-$J$226-$O$226-$T$226-$Y$226-$AD$226-$AI$226-$AN$226-$AS$226))),2)</f>
        <v>0</v>
      </c>
      <c r="AY226">
        <f>ROUND(MAX(0,$AU$226+$AV$226-$AW$226-$AX$226),2)</f>
        <v>0</v>
      </c>
      <c r="AZ226">
        <f>$BD$225</f>
        <v>0</v>
      </c>
      <c r="BA226">
        <f>ROUND(IF($AZ$226&lt;=0,0,$AZ$226*$AZ$3/12),2)</f>
        <v>0</v>
      </c>
      <c r="BB226">
        <f>ROUND(IF($AZ$226&lt;=0,0,MIN($AZ$4,$AZ$226+$BA$226)),2)</f>
        <v>0</v>
      </c>
      <c r="BC226">
        <f>ROUND(IF($AZ$226&lt;=0,0,MIN(MAX(0,$AZ$226+$BA$226-$BB$226),MAX(0,$F$226-$J$226-$O$226-$T$226-$Y$226-$AD$226-$AI$226-$AN$226-$AS$226-$AX$226))),2)</f>
        <v>0</v>
      </c>
      <c r="BD226">
        <f>ROUND(MAX(0,$AZ$226+$BA$226-$BB$226-$BC$226),2)</f>
        <v>0</v>
      </c>
    </row>
    <row r="227" spans="1:56">
      <c r="A227">
        <f>ROW()-7</f>
        <v>220</v>
      </c>
      <c r="B227">
        <f>EDATE(StartDate,A227-1)</f>
        <v>0</v>
      </c>
      <c r="C227">
        <f>ROUND(SUM($G$227,$L$227,$Q$227,$V$227,$AA$227,$AF$227,$AK$227,$AP$227,$AU$227,$AZ$227)-SUM($K$227,$P$227,$U$227,$Z$227,$AE$227,$AJ$227,$AO$227,$AT$227,$AY$227,$BD$227),2)</f>
        <v>0</v>
      </c>
      <c r="D227">
        <f>ROUND(SUM($H$227,$M$227,$R$227,$W$227,$AB$227,$AG$227,$AL$227,$AQ$227,$AV$227,$BA$227),2)</f>
        <v>0</v>
      </c>
      <c r="E227">
        <f>ROUND(SUM($K$227,$P$227,$U$227,$Z$227,$AE$227,$AJ$227,$AO$227,$AT$227,$AY$227,$BD$227),2)</f>
        <v>0</v>
      </c>
      <c r="F227">
        <f>ROUND(MAX(MonthlyBudget-SUM($I$227,$N$227,$S$227,$X$227,$AC$227,$AH$227,$AM$227,$AR$227,$AW$227,$BB$227),0),2)</f>
        <v>0</v>
      </c>
      <c r="G227">
        <f>$K$226</f>
        <v>0</v>
      </c>
      <c r="H227">
        <f>ROUND(IF($G$227&lt;=0,0,$G$227*$G$3/12),2)</f>
        <v>0</v>
      </c>
      <c r="I227">
        <f>ROUND(IF($G$227&lt;=0,0,MIN($G$4,$G$227+$H$227)),2)</f>
        <v>0</v>
      </c>
      <c r="J227">
        <f>ROUND(IF($G$227&lt;=0,0,MIN(MAX(0,$G$227+$H$227-$I$227),$F$227)),2)</f>
        <v>0</v>
      </c>
      <c r="K227">
        <f>ROUND(MAX(0,$G$227+$H$227-$I$227-$J$227),2)</f>
        <v>0</v>
      </c>
      <c r="L227">
        <f>$P$226</f>
        <v>0</v>
      </c>
      <c r="M227">
        <f>ROUND(IF($L$227&lt;=0,0,$L$227*$L$3/12),2)</f>
        <v>0</v>
      </c>
      <c r="N227">
        <f>ROUND(IF($L$227&lt;=0,0,MIN($L$4,$L$227+$M$227)),2)</f>
        <v>0</v>
      </c>
      <c r="O227">
        <f>ROUND(IF($L$227&lt;=0,0,MIN(MAX(0,$L$227+$M$227-$N$227),MAX(0,$F$227-$J$227))),2)</f>
        <v>0</v>
      </c>
      <c r="P227">
        <f>ROUND(MAX(0,$L$227+$M$227-$N$227-$O$227),2)</f>
        <v>0</v>
      </c>
      <c r="Q227">
        <f>$U$226</f>
        <v>0</v>
      </c>
      <c r="R227">
        <f>ROUND(IF($Q$227&lt;=0,0,$Q$227*$Q$3/12),2)</f>
        <v>0</v>
      </c>
      <c r="S227">
        <f>ROUND(IF($Q$227&lt;=0,0,MIN($Q$4,$Q$227+$R$227)),2)</f>
        <v>0</v>
      </c>
      <c r="T227">
        <f>ROUND(IF($Q$227&lt;=0,0,MIN(MAX(0,$Q$227+$R$227-$S$227),MAX(0,$F$227-$J$227-$O$227))),2)</f>
        <v>0</v>
      </c>
      <c r="U227">
        <f>ROUND(MAX(0,$Q$227+$R$227-$S$227-$T$227),2)</f>
        <v>0</v>
      </c>
      <c r="V227">
        <f>$Z$226</f>
        <v>0</v>
      </c>
      <c r="W227">
        <f>ROUND(IF($V$227&lt;=0,0,$V$227*$V$3/12),2)</f>
        <v>0</v>
      </c>
      <c r="X227">
        <f>ROUND(IF($V$227&lt;=0,0,MIN($V$4,$V$227+$W$227)),2)</f>
        <v>0</v>
      </c>
      <c r="Y227">
        <f>ROUND(IF($V$227&lt;=0,0,MIN(MAX(0,$V$227+$W$227-$X$227),MAX(0,$F$227-$J$227-$O$227-$T$227))),2)</f>
        <v>0</v>
      </c>
      <c r="Z227">
        <f>ROUND(MAX(0,$V$227+$W$227-$X$227-$Y$227),2)</f>
        <v>0</v>
      </c>
      <c r="AA227">
        <f>$AE$226</f>
        <v>0</v>
      </c>
      <c r="AB227">
        <f>ROUND(IF($AA$227&lt;=0,0,$AA$227*$AA$3/12),2)</f>
        <v>0</v>
      </c>
      <c r="AC227">
        <f>ROUND(IF($AA$227&lt;=0,0,MIN($AA$4,$AA$227+$AB$227)),2)</f>
        <v>0</v>
      </c>
      <c r="AD227">
        <f>ROUND(IF($AA$227&lt;=0,0,MIN(MAX(0,$AA$227+$AB$227-$AC$227),MAX(0,$F$227-$J$227-$O$227-$T$227-$Y$227))),2)</f>
        <v>0</v>
      </c>
      <c r="AE227">
        <f>ROUND(MAX(0,$AA$227+$AB$227-$AC$227-$AD$227),2)</f>
        <v>0</v>
      </c>
      <c r="AF227">
        <f>$AJ$226</f>
        <v>0</v>
      </c>
      <c r="AG227">
        <f>ROUND(IF($AF$227&lt;=0,0,$AF$227*$AF$3/12),2)</f>
        <v>0</v>
      </c>
      <c r="AH227">
        <f>ROUND(IF($AF$227&lt;=0,0,MIN($AF$4,$AF$227+$AG$227)),2)</f>
        <v>0</v>
      </c>
      <c r="AI227">
        <f>ROUND(IF($AF$227&lt;=0,0,MIN(MAX(0,$AF$227+$AG$227-$AH$227),MAX(0,$F$227-$J$227-$O$227-$T$227-$Y$227-$AD$227))),2)</f>
        <v>0</v>
      </c>
      <c r="AJ227">
        <f>ROUND(MAX(0,$AF$227+$AG$227-$AH$227-$AI$227),2)</f>
        <v>0</v>
      </c>
      <c r="AK227">
        <f>$AO$226</f>
        <v>0</v>
      </c>
      <c r="AL227">
        <f>ROUND(IF($AK$227&lt;=0,0,$AK$227*$AK$3/12),2)</f>
        <v>0</v>
      </c>
      <c r="AM227">
        <f>ROUND(IF($AK$227&lt;=0,0,MIN($AK$4,$AK$227+$AL$227)),2)</f>
        <v>0</v>
      </c>
      <c r="AN227">
        <f>ROUND(IF($AK$227&lt;=0,0,MIN(MAX(0,$AK$227+$AL$227-$AM$227),MAX(0,$F$227-$J$227-$O$227-$T$227-$Y$227-$AD$227-$AI$227))),2)</f>
        <v>0</v>
      </c>
      <c r="AO227">
        <f>ROUND(MAX(0,$AK$227+$AL$227-$AM$227-$AN$227),2)</f>
        <v>0</v>
      </c>
      <c r="AP227">
        <f>$AT$226</f>
        <v>0</v>
      </c>
      <c r="AQ227">
        <f>ROUND(IF($AP$227&lt;=0,0,$AP$227*$AP$3/12),2)</f>
        <v>0</v>
      </c>
      <c r="AR227">
        <f>ROUND(IF($AP$227&lt;=0,0,MIN($AP$4,$AP$227+$AQ$227)),2)</f>
        <v>0</v>
      </c>
      <c r="AS227">
        <f>ROUND(IF($AP$227&lt;=0,0,MIN(MAX(0,$AP$227+$AQ$227-$AR$227),MAX(0,$F$227-$J$227-$O$227-$T$227-$Y$227-$AD$227-$AI$227-$AN$227))),2)</f>
        <v>0</v>
      </c>
      <c r="AT227">
        <f>ROUND(MAX(0,$AP$227+$AQ$227-$AR$227-$AS$227),2)</f>
        <v>0</v>
      </c>
      <c r="AU227">
        <f>$AY$226</f>
        <v>0</v>
      </c>
      <c r="AV227">
        <f>ROUND(IF($AU$227&lt;=0,0,$AU$227*$AU$3/12),2)</f>
        <v>0</v>
      </c>
      <c r="AW227">
        <f>ROUND(IF($AU$227&lt;=0,0,MIN($AU$4,$AU$227+$AV$227)),2)</f>
        <v>0</v>
      </c>
      <c r="AX227">
        <f>ROUND(IF($AU$227&lt;=0,0,MIN(MAX(0,$AU$227+$AV$227-$AW$227),MAX(0,$F$227-$J$227-$O$227-$T$227-$Y$227-$AD$227-$AI$227-$AN$227-$AS$227))),2)</f>
        <v>0</v>
      </c>
      <c r="AY227">
        <f>ROUND(MAX(0,$AU$227+$AV$227-$AW$227-$AX$227),2)</f>
        <v>0</v>
      </c>
      <c r="AZ227">
        <f>$BD$226</f>
        <v>0</v>
      </c>
      <c r="BA227">
        <f>ROUND(IF($AZ$227&lt;=0,0,$AZ$227*$AZ$3/12),2)</f>
        <v>0</v>
      </c>
      <c r="BB227">
        <f>ROUND(IF($AZ$227&lt;=0,0,MIN($AZ$4,$AZ$227+$BA$227)),2)</f>
        <v>0</v>
      </c>
      <c r="BC227">
        <f>ROUND(IF($AZ$227&lt;=0,0,MIN(MAX(0,$AZ$227+$BA$227-$BB$227),MAX(0,$F$227-$J$227-$O$227-$T$227-$Y$227-$AD$227-$AI$227-$AN$227-$AS$227-$AX$227))),2)</f>
        <v>0</v>
      </c>
      <c r="BD227">
        <f>ROUND(MAX(0,$AZ$227+$BA$227-$BB$227-$BC$227),2)</f>
        <v>0</v>
      </c>
    </row>
    <row r="228" spans="1:56">
      <c r="A228">
        <f>ROW()-7</f>
        <v>221</v>
      </c>
      <c r="B228">
        <f>EDATE(StartDate,A228-1)</f>
        <v>0</v>
      </c>
      <c r="C228">
        <f>ROUND(SUM($G$228,$L$228,$Q$228,$V$228,$AA$228,$AF$228,$AK$228,$AP$228,$AU$228,$AZ$228)-SUM($K$228,$P$228,$U$228,$Z$228,$AE$228,$AJ$228,$AO$228,$AT$228,$AY$228,$BD$228),2)</f>
        <v>0</v>
      </c>
      <c r="D228">
        <f>ROUND(SUM($H$228,$M$228,$R$228,$W$228,$AB$228,$AG$228,$AL$228,$AQ$228,$AV$228,$BA$228),2)</f>
        <v>0</v>
      </c>
      <c r="E228">
        <f>ROUND(SUM($K$228,$P$228,$U$228,$Z$228,$AE$228,$AJ$228,$AO$228,$AT$228,$AY$228,$BD$228),2)</f>
        <v>0</v>
      </c>
      <c r="F228">
        <f>ROUND(MAX(MonthlyBudget-SUM($I$228,$N$228,$S$228,$X$228,$AC$228,$AH$228,$AM$228,$AR$228,$AW$228,$BB$228),0),2)</f>
        <v>0</v>
      </c>
      <c r="G228">
        <f>$K$227</f>
        <v>0</v>
      </c>
      <c r="H228">
        <f>ROUND(IF($G$228&lt;=0,0,$G$228*$G$3/12),2)</f>
        <v>0</v>
      </c>
      <c r="I228">
        <f>ROUND(IF($G$228&lt;=0,0,MIN($G$4,$G$228+$H$228)),2)</f>
        <v>0</v>
      </c>
      <c r="J228">
        <f>ROUND(IF($G$228&lt;=0,0,MIN(MAX(0,$G$228+$H$228-$I$228),$F$228)),2)</f>
        <v>0</v>
      </c>
      <c r="K228">
        <f>ROUND(MAX(0,$G$228+$H$228-$I$228-$J$228),2)</f>
        <v>0</v>
      </c>
      <c r="L228">
        <f>$P$227</f>
        <v>0</v>
      </c>
      <c r="M228">
        <f>ROUND(IF($L$228&lt;=0,0,$L$228*$L$3/12),2)</f>
        <v>0</v>
      </c>
      <c r="N228">
        <f>ROUND(IF($L$228&lt;=0,0,MIN($L$4,$L$228+$M$228)),2)</f>
        <v>0</v>
      </c>
      <c r="O228">
        <f>ROUND(IF($L$228&lt;=0,0,MIN(MAX(0,$L$228+$M$228-$N$228),MAX(0,$F$228-$J$228))),2)</f>
        <v>0</v>
      </c>
      <c r="P228">
        <f>ROUND(MAX(0,$L$228+$M$228-$N$228-$O$228),2)</f>
        <v>0</v>
      </c>
      <c r="Q228">
        <f>$U$227</f>
        <v>0</v>
      </c>
      <c r="R228">
        <f>ROUND(IF($Q$228&lt;=0,0,$Q$228*$Q$3/12),2)</f>
        <v>0</v>
      </c>
      <c r="S228">
        <f>ROUND(IF($Q$228&lt;=0,0,MIN($Q$4,$Q$228+$R$228)),2)</f>
        <v>0</v>
      </c>
      <c r="T228">
        <f>ROUND(IF($Q$228&lt;=0,0,MIN(MAX(0,$Q$228+$R$228-$S$228),MAX(0,$F$228-$J$228-$O$228))),2)</f>
        <v>0</v>
      </c>
      <c r="U228">
        <f>ROUND(MAX(0,$Q$228+$R$228-$S$228-$T$228),2)</f>
        <v>0</v>
      </c>
      <c r="V228">
        <f>$Z$227</f>
        <v>0</v>
      </c>
      <c r="W228">
        <f>ROUND(IF($V$228&lt;=0,0,$V$228*$V$3/12),2)</f>
        <v>0</v>
      </c>
      <c r="X228">
        <f>ROUND(IF($V$228&lt;=0,0,MIN($V$4,$V$228+$W$228)),2)</f>
        <v>0</v>
      </c>
      <c r="Y228">
        <f>ROUND(IF($V$228&lt;=0,0,MIN(MAX(0,$V$228+$W$228-$X$228),MAX(0,$F$228-$J$228-$O$228-$T$228))),2)</f>
        <v>0</v>
      </c>
      <c r="Z228">
        <f>ROUND(MAX(0,$V$228+$W$228-$X$228-$Y$228),2)</f>
        <v>0</v>
      </c>
      <c r="AA228">
        <f>$AE$227</f>
        <v>0</v>
      </c>
      <c r="AB228">
        <f>ROUND(IF($AA$228&lt;=0,0,$AA$228*$AA$3/12),2)</f>
        <v>0</v>
      </c>
      <c r="AC228">
        <f>ROUND(IF($AA$228&lt;=0,0,MIN($AA$4,$AA$228+$AB$228)),2)</f>
        <v>0</v>
      </c>
      <c r="AD228">
        <f>ROUND(IF($AA$228&lt;=0,0,MIN(MAX(0,$AA$228+$AB$228-$AC$228),MAX(0,$F$228-$J$228-$O$228-$T$228-$Y$228))),2)</f>
        <v>0</v>
      </c>
      <c r="AE228">
        <f>ROUND(MAX(0,$AA$228+$AB$228-$AC$228-$AD$228),2)</f>
        <v>0</v>
      </c>
      <c r="AF228">
        <f>$AJ$227</f>
        <v>0</v>
      </c>
      <c r="AG228">
        <f>ROUND(IF($AF$228&lt;=0,0,$AF$228*$AF$3/12),2)</f>
        <v>0</v>
      </c>
      <c r="AH228">
        <f>ROUND(IF($AF$228&lt;=0,0,MIN($AF$4,$AF$228+$AG$228)),2)</f>
        <v>0</v>
      </c>
      <c r="AI228">
        <f>ROUND(IF($AF$228&lt;=0,0,MIN(MAX(0,$AF$228+$AG$228-$AH$228),MAX(0,$F$228-$J$228-$O$228-$T$228-$Y$228-$AD$228))),2)</f>
        <v>0</v>
      </c>
      <c r="AJ228">
        <f>ROUND(MAX(0,$AF$228+$AG$228-$AH$228-$AI$228),2)</f>
        <v>0</v>
      </c>
      <c r="AK228">
        <f>$AO$227</f>
        <v>0</v>
      </c>
      <c r="AL228">
        <f>ROUND(IF($AK$228&lt;=0,0,$AK$228*$AK$3/12),2)</f>
        <v>0</v>
      </c>
      <c r="AM228">
        <f>ROUND(IF($AK$228&lt;=0,0,MIN($AK$4,$AK$228+$AL$228)),2)</f>
        <v>0</v>
      </c>
      <c r="AN228">
        <f>ROUND(IF($AK$228&lt;=0,0,MIN(MAX(0,$AK$228+$AL$228-$AM$228),MAX(0,$F$228-$J$228-$O$228-$T$228-$Y$228-$AD$228-$AI$228))),2)</f>
        <v>0</v>
      </c>
      <c r="AO228">
        <f>ROUND(MAX(0,$AK$228+$AL$228-$AM$228-$AN$228),2)</f>
        <v>0</v>
      </c>
      <c r="AP228">
        <f>$AT$227</f>
        <v>0</v>
      </c>
      <c r="AQ228">
        <f>ROUND(IF($AP$228&lt;=0,0,$AP$228*$AP$3/12),2)</f>
        <v>0</v>
      </c>
      <c r="AR228">
        <f>ROUND(IF($AP$228&lt;=0,0,MIN($AP$4,$AP$228+$AQ$228)),2)</f>
        <v>0</v>
      </c>
      <c r="AS228">
        <f>ROUND(IF($AP$228&lt;=0,0,MIN(MAX(0,$AP$228+$AQ$228-$AR$228),MAX(0,$F$228-$J$228-$O$228-$T$228-$Y$228-$AD$228-$AI$228-$AN$228))),2)</f>
        <v>0</v>
      </c>
      <c r="AT228">
        <f>ROUND(MAX(0,$AP$228+$AQ$228-$AR$228-$AS$228),2)</f>
        <v>0</v>
      </c>
      <c r="AU228">
        <f>$AY$227</f>
        <v>0</v>
      </c>
      <c r="AV228">
        <f>ROUND(IF($AU$228&lt;=0,0,$AU$228*$AU$3/12),2)</f>
        <v>0</v>
      </c>
      <c r="AW228">
        <f>ROUND(IF($AU$228&lt;=0,0,MIN($AU$4,$AU$228+$AV$228)),2)</f>
        <v>0</v>
      </c>
      <c r="AX228">
        <f>ROUND(IF($AU$228&lt;=0,0,MIN(MAX(0,$AU$228+$AV$228-$AW$228),MAX(0,$F$228-$J$228-$O$228-$T$228-$Y$228-$AD$228-$AI$228-$AN$228-$AS$228))),2)</f>
        <v>0</v>
      </c>
      <c r="AY228">
        <f>ROUND(MAX(0,$AU$228+$AV$228-$AW$228-$AX$228),2)</f>
        <v>0</v>
      </c>
      <c r="AZ228">
        <f>$BD$227</f>
        <v>0</v>
      </c>
      <c r="BA228">
        <f>ROUND(IF($AZ$228&lt;=0,0,$AZ$228*$AZ$3/12),2)</f>
        <v>0</v>
      </c>
      <c r="BB228">
        <f>ROUND(IF($AZ$228&lt;=0,0,MIN($AZ$4,$AZ$228+$BA$228)),2)</f>
        <v>0</v>
      </c>
      <c r="BC228">
        <f>ROUND(IF($AZ$228&lt;=0,0,MIN(MAX(0,$AZ$228+$BA$228-$BB$228),MAX(0,$F$228-$J$228-$O$228-$T$228-$Y$228-$AD$228-$AI$228-$AN$228-$AS$228-$AX$228))),2)</f>
        <v>0</v>
      </c>
      <c r="BD228">
        <f>ROUND(MAX(0,$AZ$228+$BA$228-$BB$228-$BC$228),2)</f>
        <v>0</v>
      </c>
    </row>
    <row r="229" spans="1:56">
      <c r="A229">
        <f>ROW()-7</f>
        <v>222</v>
      </c>
      <c r="B229">
        <f>EDATE(StartDate,A229-1)</f>
        <v>0</v>
      </c>
      <c r="C229">
        <f>ROUND(SUM($G$229,$L$229,$Q$229,$V$229,$AA$229,$AF$229,$AK$229,$AP$229,$AU$229,$AZ$229)-SUM($K$229,$P$229,$U$229,$Z$229,$AE$229,$AJ$229,$AO$229,$AT$229,$AY$229,$BD$229),2)</f>
        <v>0</v>
      </c>
      <c r="D229">
        <f>ROUND(SUM($H$229,$M$229,$R$229,$W$229,$AB$229,$AG$229,$AL$229,$AQ$229,$AV$229,$BA$229),2)</f>
        <v>0</v>
      </c>
      <c r="E229">
        <f>ROUND(SUM($K$229,$P$229,$U$229,$Z$229,$AE$229,$AJ$229,$AO$229,$AT$229,$AY$229,$BD$229),2)</f>
        <v>0</v>
      </c>
      <c r="F229">
        <f>ROUND(MAX(MonthlyBudget-SUM($I$229,$N$229,$S$229,$X$229,$AC$229,$AH$229,$AM$229,$AR$229,$AW$229,$BB$229),0),2)</f>
        <v>0</v>
      </c>
      <c r="G229">
        <f>$K$228</f>
        <v>0</v>
      </c>
      <c r="H229">
        <f>ROUND(IF($G$229&lt;=0,0,$G$229*$G$3/12),2)</f>
        <v>0</v>
      </c>
      <c r="I229">
        <f>ROUND(IF($G$229&lt;=0,0,MIN($G$4,$G$229+$H$229)),2)</f>
        <v>0</v>
      </c>
      <c r="J229">
        <f>ROUND(IF($G$229&lt;=0,0,MIN(MAX(0,$G$229+$H$229-$I$229),$F$229)),2)</f>
        <v>0</v>
      </c>
      <c r="K229">
        <f>ROUND(MAX(0,$G$229+$H$229-$I$229-$J$229),2)</f>
        <v>0</v>
      </c>
      <c r="L229">
        <f>$P$228</f>
        <v>0</v>
      </c>
      <c r="M229">
        <f>ROUND(IF($L$229&lt;=0,0,$L$229*$L$3/12),2)</f>
        <v>0</v>
      </c>
      <c r="N229">
        <f>ROUND(IF($L$229&lt;=0,0,MIN($L$4,$L$229+$M$229)),2)</f>
        <v>0</v>
      </c>
      <c r="O229">
        <f>ROUND(IF($L$229&lt;=0,0,MIN(MAX(0,$L$229+$M$229-$N$229),MAX(0,$F$229-$J$229))),2)</f>
        <v>0</v>
      </c>
      <c r="P229">
        <f>ROUND(MAX(0,$L$229+$M$229-$N$229-$O$229),2)</f>
        <v>0</v>
      </c>
      <c r="Q229">
        <f>$U$228</f>
        <v>0</v>
      </c>
      <c r="R229">
        <f>ROUND(IF($Q$229&lt;=0,0,$Q$229*$Q$3/12),2)</f>
        <v>0</v>
      </c>
      <c r="S229">
        <f>ROUND(IF($Q$229&lt;=0,0,MIN($Q$4,$Q$229+$R$229)),2)</f>
        <v>0</v>
      </c>
      <c r="T229">
        <f>ROUND(IF($Q$229&lt;=0,0,MIN(MAX(0,$Q$229+$R$229-$S$229),MAX(0,$F$229-$J$229-$O$229))),2)</f>
        <v>0</v>
      </c>
      <c r="U229">
        <f>ROUND(MAX(0,$Q$229+$R$229-$S$229-$T$229),2)</f>
        <v>0</v>
      </c>
      <c r="V229">
        <f>$Z$228</f>
        <v>0</v>
      </c>
      <c r="W229">
        <f>ROUND(IF($V$229&lt;=0,0,$V$229*$V$3/12),2)</f>
        <v>0</v>
      </c>
      <c r="X229">
        <f>ROUND(IF($V$229&lt;=0,0,MIN($V$4,$V$229+$W$229)),2)</f>
        <v>0</v>
      </c>
      <c r="Y229">
        <f>ROUND(IF($V$229&lt;=0,0,MIN(MAX(0,$V$229+$W$229-$X$229),MAX(0,$F$229-$J$229-$O$229-$T$229))),2)</f>
        <v>0</v>
      </c>
      <c r="Z229">
        <f>ROUND(MAX(0,$V$229+$W$229-$X$229-$Y$229),2)</f>
        <v>0</v>
      </c>
      <c r="AA229">
        <f>$AE$228</f>
        <v>0</v>
      </c>
      <c r="AB229">
        <f>ROUND(IF($AA$229&lt;=0,0,$AA$229*$AA$3/12),2)</f>
        <v>0</v>
      </c>
      <c r="AC229">
        <f>ROUND(IF($AA$229&lt;=0,0,MIN($AA$4,$AA$229+$AB$229)),2)</f>
        <v>0</v>
      </c>
      <c r="AD229">
        <f>ROUND(IF($AA$229&lt;=0,0,MIN(MAX(0,$AA$229+$AB$229-$AC$229),MAX(0,$F$229-$J$229-$O$229-$T$229-$Y$229))),2)</f>
        <v>0</v>
      </c>
      <c r="AE229">
        <f>ROUND(MAX(0,$AA$229+$AB$229-$AC$229-$AD$229),2)</f>
        <v>0</v>
      </c>
      <c r="AF229">
        <f>$AJ$228</f>
        <v>0</v>
      </c>
      <c r="AG229">
        <f>ROUND(IF($AF$229&lt;=0,0,$AF$229*$AF$3/12),2)</f>
        <v>0</v>
      </c>
      <c r="AH229">
        <f>ROUND(IF($AF$229&lt;=0,0,MIN($AF$4,$AF$229+$AG$229)),2)</f>
        <v>0</v>
      </c>
      <c r="AI229">
        <f>ROUND(IF($AF$229&lt;=0,0,MIN(MAX(0,$AF$229+$AG$229-$AH$229),MAX(0,$F$229-$J$229-$O$229-$T$229-$Y$229-$AD$229))),2)</f>
        <v>0</v>
      </c>
      <c r="AJ229">
        <f>ROUND(MAX(0,$AF$229+$AG$229-$AH$229-$AI$229),2)</f>
        <v>0</v>
      </c>
      <c r="AK229">
        <f>$AO$228</f>
        <v>0</v>
      </c>
      <c r="AL229">
        <f>ROUND(IF($AK$229&lt;=0,0,$AK$229*$AK$3/12),2)</f>
        <v>0</v>
      </c>
      <c r="AM229">
        <f>ROUND(IF($AK$229&lt;=0,0,MIN($AK$4,$AK$229+$AL$229)),2)</f>
        <v>0</v>
      </c>
      <c r="AN229">
        <f>ROUND(IF($AK$229&lt;=0,0,MIN(MAX(0,$AK$229+$AL$229-$AM$229),MAX(0,$F$229-$J$229-$O$229-$T$229-$Y$229-$AD$229-$AI$229))),2)</f>
        <v>0</v>
      </c>
      <c r="AO229">
        <f>ROUND(MAX(0,$AK$229+$AL$229-$AM$229-$AN$229),2)</f>
        <v>0</v>
      </c>
      <c r="AP229">
        <f>$AT$228</f>
        <v>0</v>
      </c>
      <c r="AQ229">
        <f>ROUND(IF($AP$229&lt;=0,0,$AP$229*$AP$3/12),2)</f>
        <v>0</v>
      </c>
      <c r="AR229">
        <f>ROUND(IF($AP$229&lt;=0,0,MIN($AP$4,$AP$229+$AQ$229)),2)</f>
        <v>0</v>
      </c>
      <c r="AS229">
        <f>ROUND(IF($AP$229&lt;=0,0,MIN(MAX(0,$AP$229+$AQ$229-$AR$229),MAX(0,$F$229-$J$229-$O$229-$T$229-$Y$229-$AD$229-$AI$229-$AN$229))),2)</f>
        <v>0</v>
      </c>
      <c r="AT229">
        <f>ROUND(MAX(0,$AP$229+$AQ$229-$AR$229-$AS$229),2)</f>
        <v>0</v>
      </c>
      <c r="AU229">
        <f>$AY$228</f>
        <v>0</v>
      </c>
      <c r="AV229">
        <f>ROUND(IF($AU$229&lt;=0,0,$AU$229*$AU$3/12),2)</f>
        <v>0</v>
      </c>
      <c r="AW229">
        <f>ROUND(IF($AU$229&lt;=0,0,MIN($AU$4,$AU$229+$AV$229)),2)</f>
        <v>0</v>
      </c>
      <c r="AX229">
        <f>ROUND(IF($AU$229&lt;=0,0,MIN(MAX(0,$AU$229+$AV$229-$AW$229),MAX(0,$F$229-$J$229-$O$229-$T$229-$Y$229-$AD$229-$AI$229-$AN$229-$AS$229))),2)</f>
        <v>0</v>
      </c>
      <c r="AY229">
        <f>ROUND(MAX(0,$AU$229+$AV$229-$AW$229-$AX$229),2)</f>
        <v>0</v>
      </c>
      <c r="AZ229">
        <f>$BD$228</f>
        <v>0</v>
      </c>
      <c r="BA229">
        <f>ROUND(IF($AZ$229&lt;=0,0,$AZ$229*$AZ$3/12),2)</f>
        <v>0</v>
      </c>
      <c r="BB229">
        <f>ROUND(IF($AZ$229&lt;=0,0,MIN($AZ$4,$AZ$229+$BA$229)),2)</f>
        <v>0</v>
      </c>
      <c r="BC229">
        <f>ROUND(IF($AZ$229&lt;=0,0,MIN(MAX(0,$AZ$229+$BA$229-$BB$229),MAX(0,$F$229-$J$229-$O$229-$T$229-$Y$229-$AD$229-$AI$229-$AN$229-$AS$229-$AX$229))),2)</f>
        <v>0</v>
      </c>
      <c r="BD229">
        <f>ROUND(MAX(0,$AZ$229+$BA$229-$BB$229-$BC$229),2)</f>
        <v>0</v>
      </c>
    </row>
    <row r="230" spans="1:56">
      <c r="A230">
        <f>ROW()-7</f>
        <v>223</v>
      </c>
      <c r="B230">
        <f>EDATE(StartDate,A230-1)</f>
        <v>0</v>
      </c>
      <c r="C230">
        <f>ROUND(SUM($G$230,$L$230,$Q$230,$V$230,$AA$230,$AF$230,$AK$230,$AP$230,$AU$230,$AZ$230)-SUM($K$230,$P$230,$U$230,$Z$230,$AE$230,$AJ$230,$AO$230,$AT$230,$AY$230,$BD$230),2)</f>
        <v>0</v>
      </c>
      <c r="D230">
        <f>ROUND(SUM($H$230,$M$230,$R$230,$W$230,$AB$230,$AG$230,$AL$230,$AQ$230,$AV$230,$BA$230),2)</f>
        <v>0</v>
      </c>
      <c r="E230">
        <f>ROUND(SUM($K$230,$P$230,$U$230,$Z$230,$AE$230,$AJ$230,$AO$230,$AT$230,$AY$230,$BD$230),2)</f>
        <v>0</v>
      </c>
      <c r="F230">
        <f>ROUND(MAX(MonthlyBudget-SUM($I$230,$N$230,$S$230,$X$230,$AC$230,$AH$230,$AM$230,$AR$230,$AW$230,$BB$230),0),2)</f>
        <v>0</v>
      </c>
      <c r="G230">
        <f>$K$229</f>
        <v>0</v>
      </c>
      <c r="H230">
        <f>ROUND(IF($G$230&lt;=0,0,$G$230*$G$3/12),2)</f>
        <v>0</v>
      </c>
      <c r="I230">
        <f>ROUND(IF($G$230&lt;=0,0,MIN($G$4,$G$230+$H$230)),2)</f>
        <v>0</v>
      </c>
      <c r="J230">
        <f>ROUND(IF($G$230&lt;=0,0,MIN(MAX(0,$G$230+$H$230-$I$230),$F$230)),2)</f>
        <v>0</v>
      </c>
      <c r="K230">
        <f>ROUND(MAX(0,$G$230+$H$230-$I$230-$J$230),2)</f>
        <v>0</v>
      </c>
      <c r="L230">
        <f>$P$229</f>
        <v>0</v>
      </c>
      <c r="M230">
        <f>ROUND(IF($L$230&lt;=0,0,$L$230*$L$3/12),2)</f>
        <v>0</v>
      </c>
      <c r="N230">
        <f>ROUND(IF($L$230&lt;=0,0,MIN($L$4,$L$230+$M$230)),2)</f>
        <v>0</v>
      </c>
      <c r="O230">
        <f>ROUND(IF($L$230&lt;=0,0,MIN(MAX(0,$L$230+$M$230-$N$230),MAX(0,$F$230-$J$230))),2)</f>
        <v>0</v>
      </c>
      <c r="P230">
        <f>ROUND(MAX(0,$L$230+$M$230-$N$230-$O$230),2)</f>
        <v>0</v>
      </c>
      <c r="Q230">
        <f>$U$229</f>
        <v>0</v>
      </c>
      <c r="R230">
        <f>ROUND(IF($Q$230&lt;=0,0,$Q$230*$Q$3/12),2)</f>
        <v>0</v>
      </c>
      <c r="S230">
        <f>ROUND(IF($Q$230&lt;=0,0,MIN($Q$4,$Q$230+$R$230)),2)</f>
        <v>0</v>
      </c>
      <c r="T230">
        <f>ROUND(IF($Q$230&lt;=0,0,MIN(MAX(0,$Q$230+$R$230-$S$230),MAX(0,$F$230-$J$230-$O$230))),2)</f>
        <v>0</v>
      </c>
      <c r="U230">
        <f>ROUND(MAX(0,$Q$230+$R$230-$S$230-$T$230),2)</f>
        <v>0</v>
      </c>
      <c r="V230">
        <f>$Z$229</f>
        <v>0</v>
      </c>
      <c r="W230">
        <f>ROUND(IF($V$230&lt;=0,0,$V$230*$V$3/12),2)</f>
        <v>0</v>
      </c>
      <c r="X230">
        <f>ROUND(IF($V$230&lt;=0,0,MIN($V$4,$V$230+$W$230)),2)</f>
        <v>0</v>
      </c>
      <c r="Y230">
        <f>ROUND(IF($V$230&lt;=0,0,MIN(MAX(0,$V$230+$W$230-$X$230),MAX(0,$F$230-$J$230-$O$230-$T$230))),2)</f>
        <v>0</v>
      </c>
      <c r="Z230">
        <f>ROUND(MAX(0,$V$230+$W$230-$X$230-$Y$230),2)</f>
        <v>0</v>
      </c>
      <c r="AA230">
        <f>$AE$229</f>
        <v>0</v>
      </c>
      <c r="AB230">
        <f>ROUND(IF($AA$230&lt;=0,0,$AA$230*$AA$3/12),2)</f>
        <v>0</v>
      </c>
      <c r="AC230">
        <f>ROUND(IF($AA$230&lt;=0,0,MIN($AA$4,$AA$230+$AB$230)),2)</f>
        <v>0</v>
      </c>
      <c r="AD230">
        <f>ROUND(IF($AA$230&lt;=0,0,MIN(MAX(0,$AA$230+$AB$230-$AC$230),MAX(0,$F$230-$J$230-$O$230-$T$230-$Y$230))),2)</f>
        <v>0</v>
      </c>
      <c r="AE230">
        <f>ROUND(MAX(0,$AA$230+$AB$230-$AC$230-$AD$230),2)</f>
        <v>0</v>
      </c>
      <c r="AF230">
        <f>$AJ$229</f>
        <v>0</v>
      </c>
      <c r="AG230">
        <f>ROUND(IF($AF$230&lt;=0,0,$AF$230*$AF$3/12),2)</f>
        <v>0</v>
      </c>
      <c r="AH230">
        <f>ROUND(IF($AF$230&lt;=0,0,MIN($AF$4,$AF$230+$AG$230)),2)</f>
        <v>0</v>
      </c>
      <c r="AI230">
        <f>ROUND(IF($AF$230&lt;=0,0,MIN(MAX(0,$AF$230+$AG$230-$AH$230),MAX(0,$F$230-$J$230-$O$230-$T$230-$Y$230-$AD$230))),2)</f>
        <v>0</v>
      </c>
      <c r="AJ230">
        <f>ROUND(MAX(0,$AF$230+$AG$230-$AH$230-$AI$230),2)</f>
        <v>0</v>
      </c>
      <c r="AK230">
        <f>$AO$229</f>
        <v>0</v>
      </c>
      <c r="AL230">
        <f>ROUND(IF($AK$230&lt;=0,0,$AK$230*$AK$3/12),2)</f>
        <v>0</v>
      </c>
      <c r="AM230">
        <f>ROUND(IF($AK$230&lt;=0,0,MIN($AK$4,$AK$230+$AL$230)),2)</f>
        <v>0</v>
      </c>
      <c r="AN230">
        <f>ROUND(IF($AK$230&lt;=0,0,MIN(MAX(0,$AK$230+$AL$230-$AM$230),MAX(0,$F$230-$J$230-$O$230-$T$230-$Y$230-$AD$230-$AI$230))),2)</f>
        <v>0</v>
      </c>
      <c r="AO230">
        <f>ROUND(MAX(0,$AK$230+$AL$230-$AM$230-$AN$230),2)</f>
        <v>0</v>
      </c>
      <c r="AP230">
        <f>$AT$229</f>
        <v>0</v>
      </c>
      <c r="AQ230">
        <f>ROUND(IF($AP$230&lt;=0,0,$AP$230*$AP$3/12),2)</f>
        <v>0</v>
      </c>
      <c r="AR230">
        <f>ROUND(IF($AP$230&lt;=0,0,MIN($AP$4,$AP$230+$AQ$230)),2)</f>
        <v>0</v>
      </c>
      <c r="AS230">
        <f>ROUND(IF($AP$230&lt;=0,0,MIN(MAX(0,$AP$230+$AQ$230-$AR$230),MAX(0,$F$230-$J$230-$O$230-$T$230-$Y$230-$AD$230-$AI$230-$AN$230))),2)</f>
        <v>0</v>
      </c>
      <c r="AT230">
        <f>ROUND(MAX(0,$AP$230+$AQ$230-$AR$230-$AS$230),2)</f>
        <v>0</v>
      </c>
      <c r="AU230">
        <f>$AY$229</f>
        <v>0</v>
      </c>
      <c r="AV230">
        <f>ROUND(IF($AU$230&lt;=0,0,$AU$230*$AU$3/12),2)</f>
        <v>0</v>
      </c>
      <c r="AW230">
        <f>ROUND(IF($AU$230&lt;=0,0,MIN($AU$4,$AU$230+$AV$230)),2)</f>
        <v>0</v>
      </c>
      <c r="AX230">
        <f>ROUND(IF($AU$230&lt;=0,0,MIN(MAX(0,$AU$230+$AV$230-$AW$230),MAX(0,$F$230-$J$230-$O$230-$T$230-$Y$230-$AD$230-$AI$230-$AN$230-$AS$230))),2)</f>
        <v>0</v>
      </c>
      <c r="AY230">
        <f>ROUND(MAX(0,$AU$230+$AV$230-$AW$230-$AX$230),2)</f>
        <v>0</v>
      </c>
      <c r="AZ230">
        <f>$BD$229</f>
        <v>0</v>
      </c>
      <c r="BA230">
        <f>ROUND(IF($AZ$230&lt;=0,0,$AZ$230*$AZ$3/12),2)</f>
        <v>0</v>
      </c>
      <c r="BB230">
        <f>ROUND(IF($AZ$230&lt;=0,0,MIN($AZ$4,$AZ$230+$BA$230)),2)</f>
        <v>0</v>
      </c>
      <c r="BC230">
        <f>ROUND(IF($AZ$230&lt;=0,0,MIN(MAX(0,$AZ$230+$BA$230-$BB$230),MAX(0,$F$230-$J$230-$O$230-$T$230-$Y$230-$AD$230-$AI$230-$AN$230-$AS$230-$AX$230))),2)</f>
        <v>0</v>
      </c>
      <c r="BD230">
        <f>ROUND(MAX(0,$AZ$230+$BA$230-$BB$230-$BC$230),2)</f>
        <v>0</v>
      </c>
    </row>
    <row r="231" spans="1:56">
      <c r="A231">
        <f>ROW()-7</f>
        <v>224</v>
      </c>
      <c r="B231">
        <f>EDATE(StartDate,A231-1)</f>
        <v>0</v>
      </c>
      <c r="C231">
        <f>ROUND(SUM($G$231,$L$231,$Q$231,$V$231,$AA$231,$AF$231,$AK$231,$AP$231,$AU$231,$AZ$231)-SUM($K$231,$P$231,$U$231,$Z$231,$AE$231,$AJ$231,$AO$231,$AT$231,$AY$231,$BD$231),2)</f>
        <v>0</v>
      </c>
      <c r="D231">
        <f>ROUND(SUM($H$231,$M$231,$R$231,$W$231,$AB$231,$AG$231,$AL$231,$AQ$231,$AV$231,$BA$231),2)</f>
        <v>0</v>
      </c>
      <c r="E231">
        <f>ROUND(SUM($K$231,$P$231,$U$231,$Z$231,$AE$231,$AJ$231,$AO$231,$AT$231,$AY$231,$BD$231),2)</f>
        <v>0</v>
      </c>
      <c r="F231">
        <f>ROUND(MAX(MonthlyBudget-SUM($I$231,$N$231,$S$231,$X$231,$AC$231,$AH$231,$AM$231,$AR$231,$AW$231,$BB$231),0),2)</f>
        <v>0</v>
      </c>
      <c r="G231">
        <f>$K$230</f>
        <v>0</v>
      </c>
      <c r="H231">
        <f>ROUND(IF($G$231&lt;=0,0,$G$231*$G$3/12),2)</f>
        <v>0</v>
      </c>
      <c r="I231">
        <f>ROUND(IF($G$231&lt;=0,0,MIN($G$4,$G$231+$H$231)),2)</f>
        <v>0</v>
      </c>
      <c r="J231">
        <f>ROUND(IF($G$231&lt;=0,0,MIN(MAX(0,$G$231+$H$231-$I$231),$F$231)),2)</f>
        <v>0</v>
      </c>
      <c r="K231">
        <f>ROUND(MAX(0,$G$231+$H$231-$I$231-$J$231),2)</f>
        <v>0</v>
      </c>
      <c r="L231">
        <f>$P$230</f>
        <v>0</v>
      </c>
      <c r="M231">
        <f>ROUND(IF($L$231&lt;=0,0,$L$231*$L$3/12),2)</f>
        <v>0</v>
      </c>
      <c r="N231">
        <f>ROUND(IF($L$231&lt;=0,0,MIN($L$4,$L$231+$M$231)),2)</f>
        <v>0</v>
      </c>
      <c r="O231">
        <f>ROUND(IF($L$231&lt;=0,0,MIN(MAX(0,$L$231+$M$231-$N$231),MAX(0,$F$231-$J$231))),2)</f>
        <v>0</v>
      </c>
      <c r="P231">
        <f>ROUND(MAX(0,$L$231+$M$231-$N$231-$O$231),2)</f>
        <v>0</v>
      </c>
      <c r="Q231">
        <f>$U$230</f>
        <v>0</v>
      </c>
      <c r="R231">
        <f>ROUND(IF($Q$231&lt;=0,0,$Q$231*$Q$3/12),2)</f>
        <v>0</v>
      </c>
      <c r="S231">
        <f>ROUND(IF($Q$231&lt;=0,0,MIN($Q$4,$Q$231+$R$231)),2)</f>
        <v>0</v>
      </c>
      <c r="T231">
        <f>ROUND(IF($Q$231&lt;=0,0,MIN(MAX(0,$Q$231+$R$231-$S$231),MAX(0,$F$231-$J$231-$O$231))),2)</f>
        <v>0</v>
      </c>
      <c r="U231">
        <f>ROUND(MAX(0,$Q$231+$R$231-$S$231-$T$231),2)</f>
        <v>0</v>
      </c>
      <c r="V231">
        <f>$Z$230</f>
        <v>0</v>
      </c>
      <c r="W231">
        <f>ROUND(IF($V$231&lt;=0,0,$V$231*$V$3/12),2)</f>
        <v>0</v>
      </c>
      <c r="X231">
        <f>ROUND(IF($V$231&lt;=0,0,MIN($V$4,$V$231+$W$231)),2)</f>
        <v>0</v>
      </c>
      <c r="Y231">
        <f>ROUND(IF($V$231&lt;=0,0,MIN(MAX(0,$V$231+$W$231-$X$231),MAX(0,$F$231-$J$231-$O$231-$T$231))),2)</f>
        <v>0</v>
      </c>
      <c r="Z231">
        <f>ROUND(MAX(0,$V$231+$W$231-$X$231-$Y$231),2)</f>
        <v>0</v>
      </c>
      <c r="AA231">
        <f>$AE$230</f>
        <v>0</v>
      </c>
      <c r="AB231">
        <f>ROUND(IF($AA$231&lt;=0,0,$AA$231*$AA$3/12),2)</f>
        <v>0</v>
      </c>
      <c r="AC231">
        <f>ROUND(IF($AA$231&lt;=0,0,MIN($AA$4,$AA$231+$AB$231)),2)</f>
        <v>0</v>
      </c>
      <c r="AD231">
        <f>ROUND(IF($AA$231&lt;=0,0,MIN(MAX(0,$AA$231+$AB$231-$AC$231),MAX(0,$F$231-$J$231-$O$231-$T$231-$Y$231))),2)</f>
        <v>0</v>
      </c>
      <c r="AE231">
        <f>ROUND(MAX(0,$AA$231+$AB$231-$AC$231-$AD$231),2)</f>
        <v>0</v>
      </c>
      <c r="AF231">
        <f>$AJ$230</f>
        <v>0</v>
      </c>
      <c r="AG231">
        <f>ROUND(IF($AF$231&lt;=0,0,$AF$231*$AF$3/12),2)</f>
        <v>0</v>
      </c>
      <c r="AH231">
        <f>ROUND(IF($AF$231&lt;=0,0,MIN($AF$4,$AF$231+$AG$231)),2)</f>
        <v>0</v>
      </c>
      <c r="AI231">
        <f>ROUND(IF($AF$231&lt;=0,0,MIN(MAX(0,$AF$231+$AG$231-$AH$231),MAX(0,$F$231-$J$231-$O$231-$T$231-$Y$231-$AD$231))),2)</f>
        <v>0</v>
      </c>
      <c r="AJ231">
        <f>ROUND(MAX(0,$AF$231+$AG$231-$AH$231-$AI$231),2)</f>
        <v>0</v>
      </c>
      <c r="AK231">
        <f>$AO$230</f>
        <v>0</v>
      </c>
      <c r="AL231">
        <f>ROUND(IF($AK$231&lt;=0,0,$AK$231*$AK$3/12),2)</f>
        <v>0</v>
      </c>
      <c r="AM231">
        <f>ROUND(IF($AK$231&lt;=0,0,MIN($AK$4,$AK$231+$AL$231)),2)</f>
        <v>0</v>
      </c>
      <c r="AN231">
        <f>ROUND(IF($AK$231&lt;=0,0,MIN(MAX(0,$AK$231+$AL$231-$AM$231),MAX(0,$F$231-$J$231-$O$231-$T$231-$Y$231-$AD$231-$AI$231))),2)</f>
        <v>0</v>
      </c>
      <c r="AO231">
        <f>ROUND(MAX(0,$AK$231+$AL$231-$AM$231-$AN$231),2)</f>
        <v>0</v>
      </c>
      <c r="AP231">
        <f>$AT$230</f>
        <v>0</v>
      </c>
      <c r="AQ231">
        <f>ROUND(IF($AP$231&lt;=0,0,$AP$231*$AP$3/12),2)</f>
        <v>0</v>
      </c>
      <c r="AR231">
        <f>ROUND(IF($AP$231&lt;=0,0,MIN($AP$4,$AP$231+$AQ$231)),2)</f>
        <v>0</v>
      </c>
      <c r="AS231">
        <f>ROUND(IF($AP$231&lt;=0,0,MIN(MAX(0,$AP$231+$AQ$231-$AR$231),MAX(0,$F$231-$J$231-$O$231-$T$231-$Y$231-$AD$231-$AI$231-$AN$231))),2)</f>
        <v>0</v>
      </c>
      <c r="AT231">
        <f>ROUND(MAX(0,$AP$231+$AQ$231-$AR$231-$AS$231),2)</f>
        <v>0</v>
      </c>
      <c r="AU231">
        <f>$AY$230</f>
        <v>0</v>
      </c>
      <c r="AV231">
        <f>ROUND(IF($AU$231&lt;=0,0,$AU$231*$AU$3/12),2)</f>
        <v>0</v>
      </c>
      <c r="AW231">
        <f>ROUND(IF($AU$231&lt;=0,0,MIN($AU$4,$AU$231+$AV$231)),2)</f>
        <v>0</v>
      </c>
      <c r="AX231">
        <f>ROUND(IF($AU$231&lt;=0,0,MIN(MAX(0,$AU$231+$AV$231-$AW$231),MAX(0,$F$231-$J$231-$O$231-$T$231-$Y$231-$AD$231-$AI$231-$AN$231-$AS$231))),2)</f>
        <v>0</v>
      </c>
      <c r="AY231">
        <f>ROUND(MAX(0,$AU$231+$AV$231-$AW$231-$AX$231),2)</f>
        <v>0</v>
      </c>
      <c r="AZ231">
        <f>$BD$230</f>
        <v>0</v>
      </c>
      <c r="BA231">
        <f>ROUND(IF($AZ$231&lt;=0,0,$AZ$231*$AZ$3/12),2)</f>
        <v>0</v>
      </c>
      <c r="BB231">
        <f>ROUND(IF($AZ$231&lt;=0,0,MIN($AZ$4,$AZ$231+$BA$231)),2)</f>
        <v>0</v>
      </c>
      <c r="BC231">
        <f>ROUND(IF($AZ$231&lt;=0,0,MIN(MAX(0,$AZ$231+$BA$231-$BB$231),MAX(0,$F$231-$J$231-$O$231-$T$231-$Y$231-$AD$231-$AI$231-$AN$231-$AS$231-$AX$231))),2)</f>
        <v>0</v>
      </c>
      <c r="BD231">
        <f>ROUND(MAX(0,$AZ$231+$BA$231-$BB$231-$BC$231),2)</f>
        <v>0</v>
      </c>
    </row>
    <row r="232" spans="1:56">
      <c r="A232">
        <f>ROW()-7</f>
        <v>225</v>
      </c>
      <c r="B232">
        <f>EDATE(StartDate,A232-1)</f>
        <v>0</v>
      </c>
      <c r="C232">
        <f>ROUND(SUM($G$232,$L$232,$Q$232,$V$232,$AA$232,$AF$232,$AK$232,$AP$232,$AU$232,$AZ$232)-SUM($K$232,$P$232,$U$232,$Z$232,$AE$232,$AJ$232,$AO$232,$AT$232,$AY$232,$BD$232),2)</f>
        <v>0</v>
      </c>
      <c r="D232">
        <f>ROUND(SUM($H$232,$M$232,$R$232,$W$232,$AB$232,$AG$232,$AL$232,$AQ$232,$AV$232,$BA$232),2)</f>
        <v>0</v>
      </c>
      <c r="E232">
        <f>ROUND(SUM($K$232,$P$232,$U$232,$Z$232,$AE$232,$AJ$232,$AO$232,$AT$232,$AY$232,$BD$232),2)</f>
        <v>0</v>
      </c>
      <c r="F232">
        <f>ROUND(MAX(MonthlyBudget-SUM($I$232,$N$232,$S$232,$X$232,$AC$232,$AH$232,$AM$232,$AR$232,$AW$232,$BB$232),0),2)</f>
        <v>0</v>
      </c>
      <c r="G232">
        <f>$K$231</f>
        <v>0</v>
      </c>
      <c r="H232">
        <f>ROUND(IF($G$232&lt;=0,0,$G$232*$G$3/12),2)</f>
        <v>0</v>
      </c>
      <c r="I232">
        <f>ROUND(IF($G$232&lt;=0,0,MIN($G$4,$G$232+$H$232)),2)</f>
        <v>0</v>
      </c>
      <c r="J232">
        <f>ROUND(IF($G$232&lt;=0,0,MIN(MAX(0,$G$232+$H$232-$I$232),$F$232)),2)</f>
        <v>0</v>
      </c>
      <c r="K232">
        <f>ROUND(MAX(0,$G$232+$H$232-$I$232-$J$232),2)</f>
        <v>0</v>
      </c>
      <c r="L232">
        <f>$P$231</f>
        <v>0</v>
      </c>
      <c r="M232">
        <f>ROUND(IF($L$232&lt;=0,0,$L$232*$L$3/12),2)</f>
        <v>0</v>
      </c>
      <c r="N232">
        <f>ROUND(IF($L$232&lt;=0,0,MIN($L$4,$L$232+$M$232)),2)</f>
        <v>0</v>
      </c>
      <c r="O232">
        <f>ROUND(IF($L$232&lt;=0,0,MIN(MAX(0,$L$232+$M$232-$N$232),MAX(0,$F$232-$J$232))),2)</f>
        <v>0</v>
      </c>
      <c r="P232">
        <f>ROUND(MAX(0,$L$232+$M$232-$N$232-$O$232),2)</f>
        <v>0</v>
      </c>
      <c r="Q232">
        <f>$U$231</f>
        <v>0</v>
      </c>
      <c r="R232">
        <f>ROUND(IF($Q$232&lt;=0,0,$Q$232*$Q$3/12),2)</f>
        <v>0</v>
      </c>
      <c r="S232">
        <f>ROUND(IF($Q$232&lt;=0,0,MIN($Q$4,$Q$232+$R$232)),2)</f>
        <v>0</v>
      </c>
      <c r="T232">
        <f>ROUND(IF($Q$232&lt;=0,0,MIN(MAX(0,$Q$232+$R$232-$S$232),MAX(0,$F$232-$J$232-$O$232))),2)</f>
        <v>0</v>
      </c>
      <c r="U232">
        <f>ROUND(MAX(0,$Q$232+$R$232-$S$232-$T$232),2)</f>
        <v>0</v>
      </c>
      <c r="V232">
        <f>$Z$231</f>
        <v>0</v>
      </c>
      <c r="W232">
        <f>ROUND(IF($V$232&lt;=0,0,$V$232*$V$3/12),2)</f>
        <v>0</v>
      </c>
      <c r="X232">
        <f>ROUND(IF($V$232&lt;=0,0,MIN($V$4,$V$232+$W$232)),2)</f>
        <v>0</v>
      </c>
      <c r="Y232">
        <f>ROUND(IF($V$232&lt;=0,0,MIN(MAX(0,$V$232+$W$232-$X$232),MAX(0,$F$232-$J$232-$O$232-$T$232))),2)</f>
        <v>0</v>
      </c>
      <c r="Z232">
        <f>ROUND(MAX(0,$V$232+$W$232-$X$232-$Y$232),2)</f>
        <v>0</v>
      </c>
      <c r="AA232">
        <f>$AE$231</f>
        <v>0</v>
      </c>
      <c r="AB232">
        <f>ROUND(IF($AA$232&lt;=0,0,$AA$232*$AA$3/12),2)</f>
        <v>0</v>
      </c>
      <c r="AC232">
        <f>ROUND(IF($AA$232&lt;=0,0,MIN($AA$4,$AA$232+$AB$232)),2)</f>
        <v>0</v>
      </c>
      <c r="AD232">
        <f>ROUND(IF($AA$232&lt;=0,0,MIN(MAX(0,$AA$232+$AB$232-$AC$232),MAX(0,$F$232-$J$232-$O$232-$T$232-$Y$232))),2)</f>
        <v>0</v>
      </c>
      <c r="AE232">
        <f>ROUND(MAX(0,$AA$232+$AB$232-$AC$232-$AD$232),2)</f>
        <v>0</v>
      </c>
      <c r="AF232">
        <f>$AJ$231</f>
        <v>0</v>
      </c>
      <c r="AG232">
        <f>ROUND(IF($AF$232&lt;=0,0,$AF$232*$AF$3/12),2)</f>
        <v>0</v>
      </c>
      <c r="AH232">
        <f>ROUND(IF($AF$232&lt;=0,0,MIN($AF$4,$AF$232+$AG$232)),2)</f>
        <v>0</v>
      </c>
      <c r="AI232">
        <f>ROUND(IF($AF$232&lt;=0,0,MIN(MAX(0,$AF$232+$AG$232-$AH$232),MAX(0,$F$232-$J$232-$O$232-$T$232-$Y$232-$AD$232))),2)</f>
        <v>0</v>
      </c>
      <c r="AJ232">
        <f>ROUND(MAX(0,$AF$232+$AG$232-$AH$232-$AI$232),2)</f>
        <v>0</v>
      </c>
      <c r="AK232">
        <f>$AO$231</f>
        <v>0</v>
      </c>
      <c r="AL232">
        <f>ROUND(IF($AK$232&lt;=0,0,$AK$232*$AK$3/12),2)</f>
        <v>0</v>
      </c>
      <c r="AM232">
        <f>ROUND(IF($AK$232&lt;=0,0,MIN($AK$4,$AK$232+$AL$232)),2)</f>
        <v>0</v>
      </c>
      <c r="AN232">
        <f>ROUND(IF($AK$232&lt;=0,0,MIN(MAX(0,$AK$232+$AL$232-$AM$232),MAX(0,$F$232-$J$232-$O$232-$T$232-$Y$232-$AD$232-$AI$232))),2)</f>
        <v>0</v>
      </c>
      <c r="AO232">
        <f>ROUND(MAX(0,$AK$232+$AL$232-$AM$232-$AN$232),2)</f>
        <v>0</v>
      </c>
      <c r="AP232">
        <f>$AT$231</f>
        <v>0</v>
      </c>
      <c r="AQ232">
        <f>ROUND(IF($AP$232&lt;=0,0,$AP$232*$AP$3/12),2)</f>
        <v>0</v>
      </c>
      <c r="AR232">
        <f>ROUND(IF($AP$232&lt;=0,0,MIN($AP$4,$AP$232+$AQ$232)),2)</f>
        <v>0</v>
      </c>
      <c r="AS232">
        <f>ROUND(IF($AP$232&lt;=0,0,MIN(MAX(0,$AP$232+$AQ$232-$AR$232),MAX(0,$F$232-$J$232-$O$232-$T$232-$Y$232-$AD$232-$AI$232-$AN$232))),2)</f>
        <v>0</v>
      </c>
      <c r="AT232">
        <f>ROUND(MAX(0,$AP$232+$AQ$232-$AR$232-$AS$232),2)</f>
        <v>0</v>
      </c>
      <c r="AU232">
        <f>$AY$231</f>
        <v>0</v>
      </c>
      <c r="AV232">
        <f>ROUND(IF($AU$232&lt;=0,0,$AU$232*$AU$3/12),2)</f>
        <v>0</v>
      </c>
      <c r="AW232">
        <f>ROUND(IF($AU$232&lt;=0,0,MIN($AU$4,$AU$232+$AV$232)),2)</f>
        <v>0</v>
      </c>
      <c r="AX232">
        <f>ROUND(IF($AU$232&lt;=0,0,MIN(MAX(0,$AU$232+$AV$232-$AW$232),MAX(0,$F$232-$J$232-$O$232-$T$232-$Y$232-$AD$232-$AI$232-$AN$232-$AS$232))),2)</f>
        <v>0</v>
      </c>
      <c r="AY232">
        <f>ROUND(MAX(0,$AU$232+$AV$232-$AW$232-$AX$232),2)</f>
        <v>0</v>
      </c>
      <c r="AZ232">
        <f>$BD$231</f>
        <v>0</v>
      </c>
      <c r="BA232">
        <f>ROUND(IF($AZ$232&lt;=0,0,$AZ$232*$AZ$3/12),2)</f>
        <v>0</v>
      </c>
      <c r="BB232">
        <f>ROUND(IF($AZ$232&lt;=0,0,MIN($AZ$4,$AZ$232+$BA$232)),2)</f>
        <v>0</v>
      </c>
      <c r="BC232">
        <f>ROUND(IF($AZ$232&lt;=0,0,MIN(MAX(0,$AZ$232+$BA$232-$BB$232),MAX(0,$F$232-$J$232-$O$232-$T$232-$Y$232-$AD$232-$AI$232-$AN$232-$AS$232-$AX$232))),2)</f>
        <v>0</v>
      </c>
      <c r="BD232">
        <f>ROUND(MAX(0,$AZ$232+$BA$232-$BB$232-$BC$232),2)</f>
        <v>0</v>
      </c>
    </row>
    <row r="233" spans="1:56">
      <c r="A233">
        <f>ROW()-7</f>
        <v>226</v>
      </c>
      <c r="B233">
        <f>EDATE(StartDate,A233-1)</f>
        <v>0</v>
      </c>
      <c r="C233">
        <f>ROUND(SUM($G$233,$L$233,$Q$233,$V$233,$AA$233,$AF$233,$AK$233,$AP$233,$AU$233,$AZ$233)-SUM($K$233,$P$233,$U$233,$Z$233,$AE$233,$AJ$233,$AO$233,$AT$233,$AY$233,$BD$233),2)</f>
        <v>0</v>
      </c>
      <c r="D233">
        <f>ROUND(SUM($H$233,$M$233,$R$233,$W$233,$AB$233,$AG$233,$AL$233,$AQ$233,$AV$233,$BA$233),2)</f>
        <v>0</v>
      </c>
      <c r="E233">
        <f>ROUND(SUM($K$233,$P$233,$U$233,$Z$233,$AE$233,$AJ$233,$AO$233,$AT$233,$AY$233,$BD$233),2)</f>
        <v>0</v>
      </c>
      <c r="F233">
        <f>ROUND(MAX(MonthlyBudget-SUM($I$233,$N$233,$S$233,$X$233,$AC$233,$AH$233,$AM$233,$AR$233,$AW$233,$BB$233),0),2)</f>
        <v>0</v>
      </c>
      <c r="G233">
        <f>$K$232</f>
        <v>0</v>
      </c>
      <c r="H233">
        <f>ROUND(IF($G$233&lt;=0,0,$G$233*$G$3/12),2)</f>
        <v>0</v>
      </c>
      <c r="I233">
        <f>ROUND(IF($G$233&lt;=0,0,MIN($G$4,$G$233+$H$233)),2)</f>
        <v>0</v>
      </c>
      <c r="J233">
        <f>ROUND(IF($G$233&lt;=0,0,MIN(MAX(0,$G$233+$H$233-$I$233),$F$233)),2)</f>
        <v>0</v>
      </c>
      <c r="K233">
        <f>ROUND(MAX(0,$G$233+$H$233-$I$233-$J$233),2)</f>
        <v>0</v>
      </c>
      <c r="L233">
        <f>$P$232</f>
        <v>0</v>
      </c>
      <c r="M233">
        <f>ROUND(IF($L$233&lt;=0,0,$L$233*$L$3/12),2)</f>
        <v>0</v>
      </c>
      <c r="N233">
        <f>ROUND(IF($L$233&lt;=0,0,MIN($L$4,$L$233+$M$233)),2)</f>
        <v>0</v>
      </c>
      <c r="O233">
        <f>ROUND(IF($L$233&lt;=0,0,MIN(MAX(0,$L$233+$M$233-$N$233),MAX(0,$F$233-$J$233))),2)</f>
        <v>0</v>
      </c>
      <c r="P233">
        <f>ROUND(MAX(0,$L$233+$M$233-$N$233-$O$233),2)</f>
        <v>0</v>
      </c>
      <c r="Q233">
        <f>$U$232</f>
        <v>0</v>
      </c>
      <c r="R233">
        <f>ROUND(IF($Q$233&lt;=0,0,$Q$233*$Q$3/12),2)</f>
        <v>0</v>
      </c>
      <c r="S233">
        <f>ROUND(IF($Q$233&lt;=0,0,MIN($Q$4,$Q$233+$R$233)),2)</f>
        <v>0</v>
      </c>
      <c r="T233">
        <f>ROUND(IF($Q$233&lt;=0,0,MIN(MAX(0,$Q$233+$R$233-$S$233),MAX(0,$F$233-$J$233-$O$233))),2)</f>
        <v>0</v>
      </c>
      <c r="U233">
        <f>ROUND(MAX(0,$Q$233+$R$233-$S$233-$T$233),2)</f>
        <v>0</v>
      </c>
      <c r="V233">
        <f>$Z$232</f>
        <v>0</v>
      </c>
      <c r="W233">
        <f>ROUND(IF($V$233&lt;=0,0,$V$233*$V$3/12),2)</f>
        <v>0</v>
      </c>
      <c r="X233">
        <f>ROUND(IF($V$233&lt;=0,0,MIN($V$4,$V$233+$W$233)),2)</f>
        <v>0</v>
      </c>
      <c r="Y233">
        <f>ROUND(IF($V$233&lt;=0,0,MIN(MAX(0,$V$233+$W$233-$X$233),MAX(0,$F$233-$J$233-$O$233-$T$233))),2)</f>
        <v>0</v>
      </c>
      <c r="Z233">
        <f>ROUND(MAX(0,$V$233+$W$233-$X$233-$Y$233),2)</f>
        <v>0</v>
      </c>
      <c r="AA233">
        <f>$AE$232</f>
        <v>0</v>
      </c>
      <c r="AB233">
        <f>ROUND(IF($AA$233&lt;=0,0,$AA$233*$AA$3/12),2)</f>
        <v>0</v>
      </c>
      <c r="AC233">
        <f>ROUND(IF($AA$233&lt;=0,0,MIN($AA$4,$AA$233+$AB$233)),2)</f>
        <v>0</v>
      </c>
      <c r="AD233">
        <f>ROUND(IF($AA$233&lt;=0,0,MIN(MAX(0,$AA$233+$AB$233-$AC$233),MAX(0,$F$233-$J$233-$O$233-$T$233-$Y$233))),2)</f>
        <v>0</v>
      </c>
      <c r="AE233">
        <f>ROUND(MAX(0,$AA$233+$AB$233-$AC$233-$AD$233),2)</f>
        <v>0</v>
      </c>
      <c r="AF233">
        <f>$AJ$232</f>
        <v>0</v>
      </c>
      <c r="AG233">
        <f>ROUND(IF($AF$233&lt;=0,0,$AF$233*$AF$3/12),2)</f>
        <v>0</v>
      </c>
      <c r="AH233">
        <f>ROUND(IF($AF$233&lt;=0,0,MIN($AF$4,$AF$233+$AG$233)),2)</f>
        <v>0</v>
      </c>
      <c r="AI233">
        <f>ROUND(IF($AF$233&lt;=0,0,MIN(MAX(0,$AF$233+$AG$233-$AH$233),MAX(0,$F$233-$J$233-$O$233-$T$233-$Y$233-$AD$233))),2)</f>
        <v>0</v>
      </c>
      <c r="AJ233">
        <f>ROUND(MAX(0,$AF$233+$AG$233-$AH$233-$AI$233),2)</f>
        <v>0</v>
      </c>
      <c r="AK233">
        <f>$AO$232</f>
        <v>0</v>
      </c>
      <c r="AL233">
        <f>ROUND(IF($AK$233&lt;=0,0,$AK$233*$AK$3/12),2)</f>
        <v>0</v>
      </c>
      <c r="AM233">
        <f>ROUND(IF($AK$233&lt;=0,0,MIN($AK$4,$AK$233+$AL$233)),2)</f>
        <v>0</v>
      </c>
      <c r="AN233">
        <f>ROUND(IF($AK$233&lt;=0,0,MIN(MAX(0,$AK$233+$AL$233-$AM$233),MAX(0,$F$233-$J$233-$O$233-$T$233-$Y$233-$AD$233-$AI$233))),2)</f>
        <v>0</v>
      </c>
      <c r="AO233">
        <f>ROUND(MAX(0,$AK$233+$AL$233-$AM$233-$AN$233),2)</f>
        <v>0</v>
      </c>
      <c r="AP233">
        <f>$AT$232</f>
        <v>0</v>
      </c>
      <c r="AQ233">
        <f>ROUND(IF($AP$233&lt;=0,0,$AP$233*$AP$3/12),2)</f>
        <v>0</v>
      </c>
      <c r="AR233">
        <f>ROUND(IF($AP$233&lt;=0,0,MIN($AP$4,$AP$233+$AQ$233)),2)</f>
        <v>0</v>
      </c>
      <c r="AS233">
        <f>ROUND(IF($AP$233&lt;=0,0,MIN(MAX(0,$AP$233+$AQ$233-$AR$233),MAX(0,$F$233-$J$233-$O$233-$T$233-$Y$233-$AD$233-$AI$233-$AN$233))),2)</f>
        <v>0</v>
      </c>
      <c r="AT233">
        <f>ROUND(MAX(0,$AP$233+$AQ$233-$AR$233-$AS$233),2)</f>
        <v>0</v>
      </c>
      <c r="AU233">
        <f>$AY$232</f>
        <v>0</v>
      </c>
      <c r="AV233">
        <f>ROUND(IF($AU$233&lt;=0,0,$AU$233*$AU$3/12),2)</f>
        <v>0</v>
      </c>
      <c r="AW233">
        <f>ROUND(IF($AU$233&lt;=0,0,MIN($AU$4,$AU$233+$AV$233)),2)</f>
        <v>0</v>
      </c>
      <c r="AX233">
        <f>ROUND(IF($AU$233&lt;=0,0,MIN(MAX(0,$AU$233+$AV$233-$AW$233),MAX(0,$F$233-$J$233-$O$233-$T$233-$Y$233-$AD$233-$AI$233-$AN$233-$AS$233))),2)</f>
        <v>0</v>
      </c>
      <c r="AY233">
        <f>ROUND(MAX(0,$AU$233+$AV$233-$AW$233-$AX$233),2)</f>
        <v>0</v>
      </c>
      <c r="AZ233">
        <f>$BD$232</f>
        <v>0</v>
      </c>
      <c r="BA233">
        <f>ROUND(IF($AZ$233&lt;=0,0,$AZ$233*$AZ$3/12),2)</f>
        <v>0</v>
      </c>
      <c r="BB233">
        <f>ROUND(IF($AZ$233&lt;=0,0,MIN($AZ$4,$AZ$233+$BA$233)),2)</f>
        <v>0</v>
      </c>
      <c r="BC233">
        <f>ROUND(IF($AZ$233&lt;=0,0,MIN(MAX(0,$AZ$233+$BA$233-$BB$233),MAX(0,$F$233-$J$233-$O$233-$T$233-$Y$233-$AD$233-$AI$233-$AN$233-$AS$233-$AX$233))),2)</f>
        <v>0</v>
      </c>
      <c r="BD233">
        <f>ROUND(MAX(0,$AZ$233+$BA$233-$BB$233-$BC$233),2)</f>
        <v>0</v>
      </c>
    </row>
    <row r="234" spans="1:56">
      <c r="A234">
        <f>ROW()-7</f>
        <v>227</v>
      </c>
      <c r="B234">
        <f>EDATE(StartDate,A234-1)</f>
        <v>0</v>
      </c>
      <c r="C234">
        <f>ROUND(SUM($G$234,$L$234,$Q$234,$V$234,$AA$234,$AF$234,$AK$234,$AP$234,$AU$234,$AZ$234)-SUM($K$234,$P$234,$U$234,$Z$234,$AE$234,$AJ$234,$AO$234,$AT$234,$AY$234,$BD$234),2)</f>
        <v>0</v>
      </c>
      <c r="D234">
        <f>ROUND(SUM($H$234,$M$234,$R$234,$W$234,$AB$234,$AG$234,$AL$234,$AQ$234,$AV$234,$BA$234),2)</f>
        <v>0</v>
      </c>
      <c r="E234">
        <f>ROUND(SUM($K$234,$P$234,$U$234,$Z$234,$AE$234,$AJ$234,$AO$234,$AT$234,$AY$234,$BD$234),2)</f>
        <v>0</v>
      </c>
      <c r="F234">
        <f>ROUND(MAX(MonthlyBudget-SUM($I$234,$N$234,$S$234,$X$234,$AC$234,$AH$234,$AM$234,$AR$234,$AW$234,$BB$234),0),2)</f>
        <v>0</v>
      </c>
      <c r="G234">
        <f>$K$233</f>
        <v>0</v>
      </c>
      <c r="H234">
        <f>ROUND(IF($G$234&lt;=0,0,$G$234*$G$3/12),2)</f>
        <v>0</v>
      </c>
      <c r="I234">
        <f>ROUND(IF($G$234&lt;=0,0,MIN($G$4,$G$234+$H$234)),2)</f>
        <v>0</v>
      </c>
      <c r="J234">
        <f>ROUND(IF($G$234&lt;=0,0,MIN(MAX(0,$G$234+$H$234-$I$234),$F$234)),2)</f>
        <v>0</v>
      </c>
      <c r="K234">
        <f>ROUND(MAX(0,$G$234+$H$234-$I$234-$J$234),2)</f>
        <v>0</v>
      </c>
      <c r="L234">
        <f>$P$233</f>
        <v>0</v>
      </c>
      <c r="M234">
        <f>ROUND(IF($L$234&lt;=0,0,$L$234*$L$3/12),2)</f>
        <v>0</v>
      </c>
      <c r="N234">
        <f>ROUND(IF($L$234&lt;=0,0,MIN($L$4,$L$234+$M$234)),2)</f>
        <v>0</v>
      </c>
      <c r="O234">
        <f>ROUND(IF($L$234&lt;=0,0,MIN(MAX(0,$L$234+$M$234-$N$234),MAX(0,$F$234-$J$234))),2)</f>
        <v>0</v>
      </c>
      <c r="P234">
        <f>ROUND(MAX(0,$L$234+$M$234-$N$234-$O$234),2)</f>
        <v>0</v>
      </c>
      <c r="Q234">
        <f>$U$233</f>
        <v>0</v>
      </c>
      <c r="R234">
        <f>ROUND(IF($Q$234&lt;=0,0,$Q$234*$Q$3/12),2)</f>
        <v>0</v>
      </c>
      <c r="S234">
        <f>ROUND(IF($Q$234&lt;=0,0,MIN($Q$4,$Q$234+$R$234)),2)</f>
        <v>0</v>
      </c>
      <c r="T234">
        <f>ROUND(IF($Q$234&lt;=0,0,MIN(MAX(0,$Q$234+$R$234-$S$234),MAX(0,$F$234-$J$234-$O$234))),2)</f>
        <v>0</v>
      </c>
      <c r="U234">
        <f>ROUND(MAX(0,$Q$234+$R$234-$S$234-$T$234),2)</f>
        <v>0</v>
      </c>
      <c r="V234">
        <f>$Z$233</f>
        <v>0</v>
      </c>
      <c r="W234">
        <f>ROUND(IF($V$234&lt;=0,0,$V$234*$V$3/12),2)</f>
        <v>0</v>
      </c>
      <c r="X234">
        <f>ROUND(IF($V$234&lt;=0,0,MIN($V$4,$V$234+$W$234)),2)</f>
        <v>0</v>
      </c>
      <c r="Y234">
        <f>ROUND(IF($V$234&lt;=0,0,MIN(MAX(0,$V$234+$W$234-$X$234),MAX(0,$F$234-$J$234-$O$234-$T$234))),2)</f>
        <v>0</v>
      </c>
      <c r="Z234">
        <f>ROUND(MAX(0,$V$234+$W$234-$X$234-$Y$234),2)</f>
        <v>0</v>
      </c>
      <c r="AA234">
        <f>$AE$233</f>
        <v>0</v>
      </c>
      <c r="AB234">
        <f>ROUND(IF($AA$234&lt;=0,0,$AA$234*$AA$3/12),2)</f>
        <v>0</v>
      </c>
      <c r="AC234">
        <f>ROUND(IF($AA$234&lt;=0,0,MIN($AA$4,$AA$234+$AB$234)),2)</f>
        <v>0</v>
      </c>
      <c r="AD234">
        <f>ROUND(IF($AA$234&lt;=0,0,MIN(MAX(0,$AA$234+$AB$234-$AC$234),MAX(0,$F$234-$J$234-$O$234-$T$234-$Y$234))),2)</f>
        <v>0</v>
      </c>
      <c r="AE234">
        <f>ROUND(MAX(0,$AA$234+$AB$234-$AC$234-$AD$234),2)</f>
        <v>0</v>
      </c>
      <c r="AF234">
        <f>$AJ$233</f>
        <v>0</v>
      </c>
      <c r="AG234">
        <f>ROUND(IF($AF$234&lt;=0,0,$AF$234*$AF$3/12),2)</f>
        <v>0</v>
      </c>
      <c r="AH234">
        <f>ROUND(IF($AF$234&lt;=0,0,MIN($AF$4,$AF$234+$AG$234)),2)</f>
        <v>0</v>
      </c>
      <c r="AI234">
        <f>ROUND(IF($AF$234&lt;=0,0,MIN(MAX(0,$AF$234+$AG$234-$AH$234),MAX(0,$F$234-$J$234-$O$234-$T$234-$Y$234-$AD$234))),2)</f>
        <v>0</v>
      </c>
      <c r="AJ234">
        <f>ROUND(MAX(0,$AF$234+$AG$234-$AH$234-$AI$234),2)</f>
        <v>0</v>
      </c>
      <c r="AK234">
        <f>$AO$233</f>
        <v>0</v>
      </c>
      <c r="AL234">
        <f>ROUND(IF($AK$234&lt;=0,0,$AK$234*$AK$3/12),2)</f>
        <v>0</v>
      </c>
      <c r="AM234">
        <f>ROUND(IF($AK$234&lt;=0,0,MIN($AK$4,$AK$234+$AL$234)),2)</f>
        <v>0</v>
      </c>
      <c r="AN234">
        <f>ROUND(IF($AK$234&lt;=0,0,MIN(MAX(0,$AK$234+$AL$234-$AM$234),MAX(0,$F$234-$J$234-$O$234-$T$234-$Y$234-$AD$234-$AI$234))),2)</f>
        <v>0</v>
      </c>
      <c r="AO234">
        <f>ROUND(MAX(0,$AK$234+$AL$234-$AM$234-$AN$234),2)</f>
        <v>0</v>
      </c>
      <c r="AP234">
        <f>$AT$233</f>
        <v>0</v>
      </c>
      <c r="AQ234">
        <f>ROUND(IF($AP$234&lt;=0,0,$AP$234*$AP$3/12),2)</f>
        <v>0</v>
      </c>
      <c r="AR234">
        <f>ROUND(IF($AP$234&lt;=0,0,MIN($AP$4,$AP$234+$AQ$234)),2)</f>
        <v>0</v>
      </c>
      <c r="AS234">
        <f>ROUND(IF($AP$234&lt;=0,0,MIN(MAX(0,$AP$234+$AQ$234-$AR$234),MAX(0,$F$234-$J$234-$O$234-$T$234-$Y$234-$AD$234-$AI$234-$AN$234))),2)</f>
        <v>0</v>
      </c>
      <c r="AT234">
        <f>ROUND(MAX(0,$AP$234+$AQ$234-$AR$234-$AS$234),2)</f>
        <v>0</v>
      </c>
      <c r="AU234">
        <f>$AY$233</f>
        <v>0</v>
      </c>
      <c r="AV234">
        <f>ROUND(IF($AU$234&lt;=0,0,$AU$234*$AU$3/12),2)</f>
        <v>0</v>
      </c>
      <c r="AW234">
        <f>ROUND(IF($AU$234&lt;=0,0,MIN($AU$4,$AU$234+$AV$234)),2)</f>
        <v>0</v>
      </c>
      <c r="AX234">
        <f>ROUND(IF($AU$234&lt;=0,0,MIN(MAX(0,$AU$234+$AV$234-$AW$234),MAX(0,$F$234-$J$234-$O$234-$T$234-$Y$234-$AD$234-$AI$234-$AN$234-$AS$234))),2)</f>
        <v>0</v>
      </c>
      <c r="AY234">
        <f>ROUND(MAX(0,$AU$234+$AV$234-$AW$234-$AX$234),2)</f>
        <v>0</v>
      </c>
      <c r="AZ234">
        <f>$BD$233</f>
        <v>0</v>
      </c>
      <c r="BA234">
        <f>ROUND(IF($AZ$234&lt;=0,0,$AZ$234*$AZ$3/12),2)</f>
        <v>0</v>
      </c>
      <c r="BB234">
        <f>ROUND(IF($AZ$234&lt;=0,0,MIN($AZ$4,$AZ$234+$BA$234)),2)</f>
        <v>0</v>
      </c>
      <c r="BC234">
        <f>ROUND(IF($AZ$234&lt;=0,0,MIN(MAX(0,$AZ$234+$BA$234-$BB$234),MAX(0,$F$234-$J$234-$O$234-$T$234-$Y$234-$AD$234-$AI$234-$AN$234-$AS$234-$AX$234))),2)</f>
        <v>0</v>
      </c>
      <c r="BD234">
        <f>ROUND(MAX(0,$AZ$234+$BA$234-$BB$234-$BC$234),2)</f>
        <v>0</v>
      </c>
    </row>
    <row r="235" spans="1:56">
      <c r="A235">
        <f>ROW()-7</f>
        <v>228</v>
      </c>
      <c r="B235">
        <f>EDATE(StartDate,A235-1)</f>
        <v>0</v>
      </c>
      <c r="C235">
        <f>ROUND(SUM($G$235,$L$235,$Q$235,$V$235,$AA$235,$AF$235,$AK$235,$AP$235,$AU$235,$AZ$235)-SUM($K$235,$P$235,$U$235,$Z$235,$AE$235,$AJ$235,$AO$235,$AT$235,$AY$235,$BD$235),2)</f>
        <v>0</v>
      </c>
      <c r="D235">
        <f>ROUND(SUM($H$235,$M$235,$R$235,$W$235,$AB$235,$AG$235,$AL$235,$AQ$235,$AV$235,$BA$235),2)</f>
        <v>0</v>
      </c>
      <c r="E235">
        <f>ROUND(SUM($K$235,$P$235,$U$235,$Z$235,$AE$235,$AJ$235,$AO$235,$AT$235,$AY$235,$BD$235),2)</f>
        <v>0</v>
      </c>
      <c r="F235">
        <f>ROUND(MAX(MonthlyBudget-SUM($I$235,$N$235,$S$235,$X$235,$AC$235,$AH$235,$AM$235,$AR$235,$AW$235,$BB$235),0),2)</f>
        <v>0</v>
      </c>
      <c r="G235">
        <f>$K$234</f>
        <v>0</v>
      </c>
      <c r="H235">
        <f>ROUND(IF($G$235&lt;=0,0,$G$235*$G$3/12),2)</f>
        <v>0</v>
      </c>
      <c r="I235">
        <f>ROUND(IF($G$235&lt;=0,0,MIN($G$4,$G$235+$H$235)),2)</f>
        <v>0</v>
      </c>
      <c r="J235">
        <f>ROUND(IF($G$235&lt;=0,0,MIN(MAX(0,$G$235+$H$235-$I$235),$F$235)),2)</f>
        <v>0</v>
      </c>
      <c r="K235">
        <f>ROUND(MAX(0,$G$235+$H$235-$I$235-$J$235),2)</f>
        <v>0</v>
      </c>
      <c r="L235">
        <f>$P$234</f>
        <v>0</v>
      </c>
      <c r="M235">
        <f>ROUND(IF($L$235&lt;=0,0,$L$235*$L$3/12),2)</f>
        <v>0</v>
      </c>
      <c r="N235">
        <f>ROUND(IF($L$235&lt;=0,0,MIN($L$4,$L$235+$M$235)),2)</f>
        <v>0</v>
      </c>
      <c r="O235">
        <f>ROUND(IF($L$235&lt;=0,0,MIN(MAX(0,$L$235+$M$235-$N$235),MAX(0,$F$235-$J$235))),2)</f>
        <v>0</v>
      </c>
      <c r="P235">
        <f>ROUND(MAX(0,$L$235+$M$235-$N$235-$O$235),2)</f>
        <v>0</v>
      </c>
      <c r="Q235">
        <f>$U$234</f>
        <v>0</v>
      </c>
      <c r="R235">
        <f>ROUND(IF($Q$235&lt;=0,0,$Q$235*$Q$3/12),2)</f>
        <v>0</v>
      </c>
      <c r="S235">
        <f>ROUND(IF($Q$235&lt;=0,0,MIN($Q$4,$Q$235+$R$235)),2)</f>
        <v>0</v>
      </c>
      <c r="T235">
        <f>ROUND(IF($Q$235&lt;=0,0,MIN(MAX(0,$Q$235+$R$235-$S$235),MAX(0,$F$235-$J$235-$O$235))),2)</f>
        <v>0</v>
      </c>
      <c r="U235">
        <f>ROUND(MAX(0,$Q$235+$R$235-$S$235-$T$235),2)</f>
        <v>0</v>
      </c>
      <c r="V235">
        <f>$Z$234</f>
        <v>0</v>
      </c>
      <c r="W235">
        <f>ROUND(IF($V$235&lt;=0,0,$V$235*$V$3/12),2)</f>
        <v>0</v>
      </c>
      <c r="X235">
        <f>ROUND(IF($V$235&lt;=0,0,MIN($V$4,$V$235+$W$235)),2)</f>
        <v>0</v>
      </c>
      <c r="Y235">
        <f>ROUND(IF($V$235&lt;=0,0,MIN(MAX(0,$V$235+$W$235-$X$235),MAX(0,$F$235-$J$235-$O$235-$T$235))),2)</f>
        <v>0</v>
      </c>
      <c r="Z235">
        <f>ROUND(MAX(0,$V$235+$W$235-$X$235-$Y$235),2)</f>
        <v>0</v>
      </c>
      <c r="AA235">
        <f>$AE$234</f>
        <v>0</v>
      </c>
      <c r="AB235">
        <f>ROUND(IF($AA$235&lt;=0,0,$AA$235*$AA$3/12),2)</f>
        <v>0</v>
      </c>
      <c r="AC235">
        <f>ROUND(IF($AA$235&lt;=0,0,MIN($AA$4,$AA$235+$AB$235)),2)</f>
        <v>0</v>
      </c>
      <c r="AD235">
        <f>ROUND(IF($AA$235&lt;=0,0,MIN(MAX(0,$AA$235+$AB$235-$AC$235),MAX(0,$F$235-$J$235-$O$235-$T$235-$Y$235))),2)</f>
        <v>0</v>
      </c>
      <c r="AE235">
        <f>ROUND(MAX(0,$AA$235+$AB$235-$AC$235-$AD$235),2)</f>
        <v>0</v>
      </c>
      <c r="AF235">
        <f>$AJ$234</f>
        <v>0</v>
      </c>
      <c r="AG235">
        <f>ROUND(IF($AF$235&lt;=0,0,$AF$235*$AF$3/12),2)</f>
        <v>0</v>
      </c>
      <c r="AH235">
        <f>ROUND(IF($AF$235&lt;=0,0,MIN($AF$4,$AF$235+$AG$235)),2)</f>
        <v>0</v>
      </c>
      <c r="AI235">
        <f>ROUND(IF($AF$235&lt;=0,0,MIN(MAX(0,$AF$235+$AG$235-$AH$235),MAX(0,$F$235-$J$235-$O$235-$T$235-$Y$235-$AD$235))),2)</f>
        <v>0</v>
      </c>
      <c r="AJ235">
        <f>ROUND(MAX(0,$AF$235+$AG$235-$AH$235-$AI$235),2)</f>
        <v>0</v>
      </c>
      <c r="AK235">
        <f>$AO$234</f>
        <v>0</v>
      </c>
      <c r="AL235">
        <f>ROUND(IF($AK$235&lt;=0,0,$AK$235*$AK$3/12),2)</f>
        <v>0</v>
      </c>
      <c r="AM235">
        <f>ROUND(IF($AK$235&lt;=0,0,MIN($AK$4,$AK$235+$AL$235)),2)</f>
        <v>0</v>
      </c>
      <c r="AN235">
        <f>ROUND(IF($AK$235&lt;=0,0,MIN(MAX(0,$AK$235+$AL$235-$AM$235),MAX(0,$F$235-$J$235-$O$235-$T$235-$Y$235-$AD$235-$AI$235))),2)</f>
        <v>0</v>
      </c>
      <c r="AO235">
        <f>ROUND(MAX(0,$AK$235+$AL$235-$AM$235-$AN$235),2)</f>
        <v>0</v>
      </c>
      <c r="AP235">
        <f>$AT$234</f>
        <v>0</v>
      </c>
      <c r="AQ235">
        <f>ROUND(IF($AP$235&lt;=0,0,$AP$235*$AP$3/12),2)</f>
        <v>0</v>
      </c>
      <c r="AR235">
        <f>ROUND(IF($AP$235&lt;=0,0,MIN($AP$4,$AP$235+$AQ$235)),2)</f>
        <v>0</v>
      </c>
      <c r="AS235">
        <f>ROUND(IF($AP$235&lt;=0,0,MIN(MAX(0,$AP$235+$AQ$235-$AR$235),MAX(0,$F$235-$J$235-$O$235-$T$235-$Y$235-$AD$235-$AI$235-$AN$235))),2)</f>
        <v>0</v>
      </c>
      <c r="AT235">
        <f>ROUND(MAX(0,$AP$235+$AQ$235-$AR$235-$AS$235),2)</f>
        <v>0</v>
      </c>
      <c r="AU235">
        <f>$AY$234</f>
        <v>0</v>
      </c>
      <c r="AV235">
        <f>ROUND(IF($AU$235&lt;=0,0,$AU$235*$AU$3/12),2)</f>
        <v>0</v>
      </c>
      <c r="AW235">
        <f>ROUND(IF($AU$235&lt;=0,0,MIN($AU$4,$AU$235+$AV$235)),2)</f>
        <v>0</v>
      </c>
      <c r="AX235">
        <f>ROUND(IF($AU$235&lt;=0,0,MIN(MAX(0,$AU$235+$AV$235-$AW$235),MAX(0,$F$235-$J$235-$O$235-$T$235-$Y$235-$AD$235-$AI$235-$AN$235-$AS$235))),2)</f>
        <v>0</v>
      </c>
      <c r="AY235">
        <f>ROUND(MAX(0,$AU$235+$AV$235-$AW$235-$AX$235),2)</f>
        <v>0</v>
      </c>
      <c r="AZ235">
        <f>$BD$234</f>
        <v>0</v>
      </c>
      <c r="BA235">
        <f>ROUND(IF($AZ$235&lt;=0,0,$AZ$235*$AZ$3/12),2)</f>
        <v>0</v>
      </c>
      <c r="BB235">
        <f>ROUND(IF($AZ$235&lt;=0,0,MIN($AZ$4,$AZ$235+$BA$235)),2)</f>
        <v>0</v>
      </c>
      <c r="BC235">
        <f>ROUND(IF($AZ$235&lt;=0,0,MIN(MAX(0,$AZ$235+$BA$235-$BB$235),MAX(0,$F$235-$J$235-$O$235-$T$235-$Y$235-$AD$235-$AI$235-$AN$235-$AS$235-$AX$235))),2)</f>
        <v>0</v>
      </c>
      <c r="BD235">
        <f>ROUND(MAX(0,$AZ$235+$BA$235-$BB$235-$BC$235),2)</f>
        <v>0</v>
      </c>
    </row>
    <row r="236" spans="1:56">
      <c r="A236">
        <f>ROW()-7</f>
        <v>229</v>
      </c>
      <c r="B236">
        <f>EDATE(StartDate,A236-1)</f>
        <v>0</v>
      </c>
      <c r="C236">
        <f>ROUND(SUM($G$236,$L$236,$Q$236,$V$236,$AA$236,$AF$236,$AK$236,$AP$236,$AU$236,$AZ$236)-SUM($K$236,$P$236,$U$236,$Z$236,$AE$236,$AJ$236,$AO$236,$AT$236,$AY$236,$BD$236),2)</f>
        <v>0</v>
      </c>
      <c r="D236">
        <f>ROUND(SUM($H$236,$M$236,$R$236,$W$236,$AB$236,$AG$236,$AL$236,$AQ$236,$AV$236,$BA$236),2)</f>
        <v>0</v>
      </c>
      <c r="E236">
        <f>ROUND(SUM($K$236,$P$236,$U$236,$Z$236,$AE$236,$AJ$236,$AO$236,$AT$236,$AY$236,$BD$236),2)</f>
        <v>0</v>
      </c>
      <c r="F236">
        <f>ROUND(MAX(MonthlyBudget-SUM($I$236,$N$236,$S$236,$X$236,$AC$236,$AH$236,$AM$236,$AR$236,$AW$236,$BB$236),0),2)</f>
        <v>0</v>
      </c>
      <c r="G236">
        <f>$K$235</f>
        <v>0</v>
      </c>
      <c r="H236">
        <f>ROUND(IF($G$236&lt;=0,0,$G$236*$G$3/12),2)</f>
        <v>0</v>
      </c>
      <c r="I236">
        <f>ROUND(IF($G$236&lt;=0,0,MIN($G$4,$G$236+$H$236)),2)</f>
        <v>0</v>
      </c>
      <c r="J236">
        <f>ROUND(IF($G$236&lt;=0,0,MIN(MAX(0,$G$236+$H$236-$I$236),$F$236)),2)</f>
        <v>0</v>
      </c>
      <c r="K236">
        <f>ROUND(MAX(0,$G$236+$H$236-$I$236-$J$236),2)</f>
        <v>0</v>
      </c>
      <c r="L236">
        <f>$P$235</f>
        <v>0</v>
      </c>
      <c r="M236">
        <f>ROUND(IF($L$236&lt;=0,0,$L$236*$L$3/12),2)</f>
        <v>0</v>
      </c>
      <c r="N236">
        <f>ROUND(IF($L$236&lt;=0,0,MIN($L$4,$L$236+$M$236)),2)</f>
        <v>0</v>
      </c>
      <c r="O236">
        <f>ROUND(IF($L$236&lt;=0,0,MIN(MAX(0,$L$236+$M$236-$N$236),MAX(0,$F$236-$J$236))),2)</f>
        <v>0</v>
      </c>
      <c r="P236">
        <f>ROUND(MAX(0,$L$236+$M$236-$N$236-$O$236),2)</f>
        <v>0</v>
      </c>
      <c r="Q236">
        <f>$U$235</f>
        <v>0</v>
      </c>
      <c r="R236">
        <f>ROUND(IF($Q$236&lt;=0,0,$Q$236*$Q$3/12),2)</f>
        <v>0</v>
      </c>
      <c r="S236">
        <f>ROUND(IF($Q$236&lt;=0,0,MIN($Q$4,$Q$236+$R$236)),2)</f>
        <v>0</v>
      </c>
      <c r="T236">
        <f>ROUND(IF($Q$236&lt;=0,0,MIN(MAX(0,$Q$236+$R$236-$S$236),MAX(0,$F$236-$J$236-$O$236))),2)</f>
        <v>0</v>
      </c>
      <c r="U236">
        <f>ROUND(MAX(0,$Q$236+$R$236-$S$236-$T$236),2)</f>
        <v>0</v>
      </c>
      <c r="V236">
        <f>$Z$235</f>
        <v>0</v>
      </c>
      <c r="W236">
        <f>ROUND(IF($V$236&lt;=0,0,$V$236*$V$3/12),2)</f>
        <v>0</v>
      </c>
      <c r="X236">
        <f>ROUND(IF($V$236&lt;=0,0,MIN($V$4,$V$236+$W$236)),2)</f>
        <v>0</v>
      </c>
      <c r="Y236">
        <f>ROUND(IF($V$236&lt;=0,0,MIN(MAX(0,$V$236+$W$236-$X$236),MAX(0,$F$236-$J$236-$O$236-$T$236))),2)</f>
        <v>0</v>
      </c>
      <c r="Z236">
        <f>ROUND(MAX(0,$V$236+$W$236-$X$236-$Y$236),2)</f>
        <v>0</v>
      </c>
      <c r="AA236">
        <f>$AE$235</f>
        <v>0</v>
      </c>
      <c r="AB236">
        <f>ROUND(IF($AA$236&lt;=0,0,$AA$236*$AA$3/12),2)</f>
        <v>0</v>
      </c>
      <c r="AC236">
        <f>ROUND(IF($AA$236&lt;=0,0,MIN($AA$4,$AA$236+$AB$236)),2)</f>
        <v>0</v>
      </c>
      <c r="AD236">
        <f>ROUND(IF($AA$236&lt;=0,0,MIN(MAX(0,$AA$236+$AB$236-$AC$236),MAX(0,$F$236-$J$236-$O$236-$T$236-$Y$236))),2)</f>
        <v>0</v>
      </c>
      <c r="AE236">
        <f>ROUND(MAX(0,$AA$236+$AB$236-$AC$236-$AD$236),2)</f>
        <v>0</v>
      </c>
      <c r="AF236">
        <f>$AJ$235</f>
        <v>0</v>
      </c>
      <c r="AG236">
        <f>ROUND(IF($AF$236&lt;=0,0,$AF$236*$AF$3/12),2)</f>
        <v>0</v>
      </c>
      <c r="AH236">
        <f>ROUND(IF($AF$236&lt;=0,0,MIN($AF$4,$AF$236+$AG$236)),2)</f>
        <v>0</v>
      </c>
      <c r="AI236">
        <f>ROUND(IF($AF$236&lt;=0,0,MIN(MAX(0,$AF$236+$AG$236-$AH$236),MAX(0,$F$236-$J$236-$O$236-$T$236-$Y$236-$AD$236))),2)</f>
        <v>0</v>
      </c>
      <c r="AJ236">
        <f>ROUND(MAX(0,$AF$236+$AG$236-$AH$236-$AI$236),2)</f>
        <v>0</v>
      </c>
      <c r="AK236">
        <f>$AO$235</f>
        <v>0</v>
      </c>
      <c r="AL236">
        <f>ROUND(IF($AK$236&lt;=0,0,$AK$236*$AK$3/12),2)</f>
        <v>0</v>
      </c>
      <c r="AM236">
        <f>ROUND(IF($AK$236&lt;=0,0,MIN($AK$4,$AK$236+$AL$236)),2)</f>
        <v>0</v>
      </c>
      <c r="AN236">
        <f>ROUND(IF($AK$236&lt;=0,0,MIN(MAX(0,$AK$236+$AL$236-$AM$236),MAX(0,$F$236-$J$236-$O$236-$T$236-$Y$236-$AD$236-$AI$236))),2)</f>
        <v>0</v>
      </c>
      <c r="AO236">
        <f>ROUND(MAX(0,$AK$236+$AL$236-$AM$236-$AN$236),2)</f>
        <v>0</v>
      </c>
      <c r="AP236">
        <f>$AT$235</f>
        <v>0</v>
      </c>
      <c r="AQ236">
        <f>ROUND(IF($AP$236&lt;=0,0,$AP$236*$AP$3/12),2)</f>
        <v>0</v>
      </c>
      <c r="AR236">
        <f>ROUND(IF($AP$236&lt;=0,0,MIN($AP$4,$AP$236+$AQ$236)),2)</f>
        <v>0</v>
      </c>
      <c r="AS236">
        <f>ROUND(IF($AP$236&lt;=0,0,MIN(MAX(0,$AP$236+$AQ$236-$AR$236),MAX(0,$F$236-$J$236-$O$236-$T$236-$Y$236-$AD$236-$AI$236-$AN$236))),2)</f>
        <v>0</v>
      </c>
      <c r="AT236">
        <f>ROUND(MAX(0,$AP$236+$AQ$236-$AR$236-$AS$236),2)</f>
        <v>0</v>
      </c>
      <c r="AU236">
        <f>$AY$235</f>
        <v>0</v>
      </c>
      <c r="AV236">
        <f>ROUND(IF($AU$236&lt;=0,0,$AU$236*$AU$3/12),2)</f>
        <v>0</v>
      </c>
      <c r="AW236">
        <f>ROUND(IF($AU$236&lt;=0,0,MIN($AU$4,$AU$236+$AV$236)),2)</f>
        <v>0</v>
      </c>
      <c r="AX236">
        <f>ROUND(IF($AU$236&lt;=0,0,MIN(MAX(0,$AU$236+$AV$236-$AW$236),MAX(0,$F$236-$J$236-$O$236-$T$236-$Y$236-$AD$236-$AI$236-$AN$236-$AS$236))),2)</f>
        <v>0</v>
      </c>
      <c r="AY236">
        <f>ROUND(MAX(0,$AU$236+$AV$236-$AW$236-$AX$236),2)</f>
        <v>0</v>
      </c>
      <c r="AZ236">
        <f>$BD$235</f>
        <v>0</v>
      </c>
      <c r="BA236">
        <f>ROUND(IF($AZ$236&lt;=0,0,$AZ$236*$AZ$3/12),2)</f>
        <v>0</v>
      </c>
      <c r="BB236">
        <f>ROUND(IF($AZ$236&lt;=0,0,MIN($AZ$4,$AZ$236+$BA$236)),2)</f>
        <v>0</v>
      </c>
      <c r="BC236">
        <f>ROUND(IF($AZ$236&lt;=0,0,MIN(MAX(0,$AZ$236+$BA$236-$BB$236),MAX(0,$F$236-$J$236-$O$236-$T$236-$Y$236-$AD$236-$AI$236-$AN$236-$AS$236-$AX$236))),2)</f>
        <v>0</v>
      </c>
      <c r="BD236">
        <f>ROUND(MAX(0,$AZ$236+$BA$236-$BB$236-$BC$236),2)</f>
        <v>0</v>
      </c>
    </row>
    <row r="237" spans="1:56">
      <c r="A237">
        <f>ROW()-7</f>
        <v>230</v>
      </c>
      <c r="B237">
        <f>EDATE(StartDate,A237-1)</f>
        <v>0</v>
      </c>
      <c r="C237">
        <f>ROUND(SUM($G$237,$L$237,$Q$237,$V$237,$AA$237,$AF$237,$AK$237,$AP$237,$AU$237,$AZ$237)-SUM($K$237,$P$237,$U$237,$Z$237,$AE$237,$AJ$237,$AO$237,$AT$237,$AY$237,$BD$237),2)</f>
        <v>0</v>
      </c>
      <c r="D237">
        <f>ROUND(SUM($H$237,$M$237,$R$237,$W$237,$AB$237,$AG$237,$AL$237,$AQ$237,$AV$237,$BA$237),2)</f>
        <v>0</v>
      </c>
      <c r="E237">
        <f>ROUND(SUM($K$237,$P$237,$U$237,$Z$237,$AE$237,$AJ$237,$AO$237,$AT$237,$AY$237,$BD$237),2)</f>
        <v>0</v>
      </c>
      <c r="F237">
        <f>ROUND(MAX(MonthlyBudget-SUM($I$237,$N$237,$S$237,$X$237,$AC$237,$AH$237,$AM$237,$AR$237,$AW$237,$BB$237),0),2)</f>
        <v>0</v>
      </c>
      <c r="G237">
        <f>$K$236</f>
        <v>0</v>
      </c>
      <c r="H237">
        <f>ROUND(IF($G$237&lt;=0,0,$G$237*$G$3/12),2)</f>
        <v>0</v>
      </c>
      <c r="I237">
        <f>ROUND(IF($G$237&lt;=0,0,MIN($G$4,$G$237+$H$237)),2)</f>
        <v>0</v>
      </c>
      <c r="J237">
        <f>ROUND(IF($G$237&lt;=0,0,MIN(MAX(0,$G$237+$H$237-$I$237),$F$237)),2)</f>
        <v>0</v>
      </c>
      <c r="K237">
        <f>ROUND(MAX(0,$G$237+$H$237-$I$237-$J$237),2)</f>
        <v>0</v>
      </c>
      <c r="L237">
        <f>$P$236</f>
        <v>0</v>
      </c>
      <c r="M237">
        <f>ROUND(IF($L$237&lt;=0,0,$L$237*$L$3/12),2)</f>
        <v>0</v>
      </c>
      <c r="N237">
        <f>ROUND(IF($L$237&lt;=0,0,MIN($L$4,$L$237+$M$237)),2)</f>
        <v>0</v>
      </c>
      <c r="O237">
        <f>ROUND(IF($L$237&lt;=0,0,MIN(MAX(0,$L$237+$M$237-$N$237),MAX(0,$F$237-$J$237))),2)</f>
        <v>0</v>
      </c>
      <c r="P237">
        <f>ROUND(MAX(0,$L$237+$M$237-$N$237-$O$237),2)</f>
        <v>0</v>
      </c>
      <c r="Q237">
        <f>$U$236</f>
        <v>0</v>
      </c>
      <c r="R237">
        <f>ROUND(IF($Q$237&lt;=0,0,$Q$237*$Q$3/12),2)</f>
        <v>0</v>
      </c>
      <c r="S237">
        <f>ROUND(IF($Q$237&lt;=0,0,MIN($Q$4,$Q$237+$R$237)),2)</f>
        <v>0</v>
      </c>
      <c r="T237">
        <f>ROUND(IF($Q$237&lt;=0,0,MIN(MAX(0,$Q$237+$R$237-$S$237),MAX(0,$F$237-$J$237-$O$237))),2)</f>
        <v>0</v>
      </c>
      <c r="U237">
        <f>ROUND(MAX(0,$Q$237+$R$237-$S$237-$T$237),2)</f>
        <v>0</v>
      </c>
      <c r="V237">
        <f>$Z$236</f>
        <v>0</v>
      </c>
      <c r="W237">
        <f>ROUND(IF($V$237&lt;=0,0,$V$237*$V$3/12),2)</f>
        <v>0</v>
      </c>
      <c r="X237">
        <f>ROUND(IF($V$237&lt;=0,0,MIN($V$4,$V$237+$W$237)),2)</f>
        <v>0</v>
      </c>
      <c r="Y237">
        <f>ROUND(IF($V$237&lt;=0,0,MIN(MAX(0,$V$237+$W$237-$X$237),MAX(0,$F$237-$J$237-$O$237-$T$237))),2)</f>
        <v>0</v>
      </c>
      <c r="Z237">
        <f>ROUND(MAX(0,$V$237+$W$237-$X$237-$Y$237),2)</f>
        <v>0</v>
      </c>
      <c r="AA237">
        <f>$AE$236</f>
        <v>0</v>
      </c>
      <c r="AB237">
        <f>ROUND(IF($AA$237&lt;=0,0,$AA$237*$AA$3/12),2)</f>
        <v>0</v>
      </c>
      <c r="AC237">
        <f>ROUND(IF($AA$237&lt;=0,0,MIN($AA$4,$AA$237+$AB$237)),2)</f>
        <v>0</v>
      </c>
      <c r="AD237">
        <f>ROUND(IF($AA$237&lt;=0,0,MIN(MAX(0,$AA$237+$AB$237-$AC$237),MAX(0,$F$237-$J$237-$O$237-$T$237-$Y$237))),2)</f>
        <v>0</v>
      </c>
      <c r="AE237">
        <f>ROUND(MAX(0,$AA$237+$AB$237-$AC$237-$AD$237),2)</f>
        <v>0</v>
      </c>
      <c r="AF237">
        <f>$AJ$236</f>
        <v>0</v>
      </c>
      <c r="AG237">
        <f>ROUND(IF($AF$237&lt;=0,0,$AF$237*$AF$3/12),2)</f>
        <v>0</v>
      </c>
      <c r="AH237">
        <f>ROUND(IF($AF$237&lt;=0,0,MIN($AF$4,$AF$237+$AG$237)),2)</f>
        <v>0</v>
      </c>
      <c r="AI237">
        <f>ROUND(IF($AF$237&lt;=0,0,MIN(MAX(0,$AF$237+$AG$237-$AH$237),MAX(0,$F$237-$J$237-$O$237-$T$237-$Y$237-$AD$237))),2)</f>
        <v>0</v>
      </c>
      <c r="AJ237">
        <f>ROUND(MAX(0,$AF$237+$AG$237-$AH$237-$AI$237),2)</f>
        <v>0</v>
      </c>
      <c r="AK237">
        <f>$AO$236</f>
        <v>0</v>
      </c>
      <c r="AL237">
        <f>ROUND(IF($AK$237&lt;=0,0,$AK$237*$AK$3/12),2)</f>
        <v>0</v>
      </c>
      <c r="AM237">
        <f>ROUND(IF($AK$237&lt;=0,0,MIN($AK$4,$AK$237+$AL$237)),2)</f>
        <v>0</v>
      </c>
      <c r="AN237">
        <f>ROUND(IF($AK$237&lt;=0,0,MIN(MAX(0,$AK$237+$AL$237-$AM$237),MAX(0,$F$237-$J$237-$O$237-$T$237-$Y$237-$AD$237-$AI$237))),2)</f>
        <v>0</v>
      </c>
      <c r="AO237">
        <f>ROUND(MAX(0,$AK$237+$AL$237-$AM$237-$AN$237),2)</f>
        <v>0</v>
      </c>
      <c r="AP237">
        <f>$AT$236</f>
        <v>0</v>
      </c>
      <c r="AQ237">
        <f>ROUND(IF($AP$237&lt;=0,0,$AP$237*$AP$3/12),2)</f>
        <v>0</v>
      </c>
      <c r="AR237">
        <f>ROUND(IF($AP$237&lt;=0,0,MIN($AP$4,$AP$237+$AQ$237)),2)</f>
        <v>0</v>
      </c>
      <c r="AS237">
        <f>ROUND(IF($AP$237&lt;=0,0,MIN(MAX(0,$AP$237+$AQ$237-$AR$237),MAX(0,$F$237-$J$237-$O$237-$T$237-$Y$237-$AD$237-$AI$237-$AN$237))),2)</f>
        <v>0</v>
      </c>
      <c r="AT237">
        <f>ROUND(MAX(0,$AP$237+$AQ$237-$AR$237-$AS$237),2)</f>
        <v>0</v>
      </c>
      <c r="AU237">
        <f>$AY$236</f>
        <v>0</v>
      </c>
      <c r="AV237">
        <f>ROUND(IF($AU$237&lt;=0,0,$AU$237*$AU$3/12),2)</f>
        <v>0</v>
      </c>
      <c r="AW237">
        <f>ROUND(IF($AU$237&lt;=0,0,MIN($AU$4,$AU$237+$AV$237)),2)</f>
        <v>0</v>
      </c>
      <c r="AX237">
        <f>ROUND(IF($AU$237&lt;=0,0,MIN(MAX(0,$AU$237+$AV$237-$AW$237),MAX(0,$F$237-$J$237-$O$237-$T$237-$Y$237-$AD$237-$AI$237-$AN$237-$AS$237))),2)</f>
        <v>0</v>
      </c>
      <c r="AY237">
        <f>ROUND(MAX(0,$AU$237+$AV$237-$AW$237-$AX$237),2)</f>
        <v>0</v>
      </c>
      <c r="AZ237">
        <f>$BD$236</f>
        <v>0</v>
      </c>
      <c r="BA237">
        <f>ROUND(IF($AZ$237&lt;=0,0,$AZ$237*$AZ$3/12),2)</f>
        <v>0</v>
      </c>
      <c r="BB237">
        <f>ROUND(IF($AZ$237&lt;=0,0,MIN($AZ$4,$AZ$237+$BA$237)),2)</f>
        <v>0</v>
      </c>
      <c r="BC237">
        <f>ROUND(IF($AZ$237&lt;=0,0,MIN(MAX(0,$AZ$237+$BA$237-$BB$237),MAX(0,$F$237-$J$237-$O$237-$T$237-$Y$237-$AD$237-$AI$237-$AN$237-$AS$237-$AX$237))),2)</f>
        <v>0</v>
      </c>
      <c r="BD237">
        <f>ROUND(MAX(0,$AZ$237+$BA$237-$BB$237-$BC$237),2)</f>
        <v>0</v>
      </c>
    </row>
    <row r="238" spans="1:56">
      <c r="A238">
        <f>ROW()-7</f>
        <v>231</v>
      </c>
      <c r="B238">
        <f>EDATE(StartDate,A238-1)</f>
        <v>0</v>
      </c>
      <c r="C238">
        <f>ROUND(SUM($G$238,$L$238,$Q$238,$V$238,$AA$238,$AF$238,$AK$238,$AP$238,$AU$238,$AZ$238)-SUM($K$238,$P$238,$U$238,$Z$238,$AE$238,$AJ$238,$AO$238,$AT$238,$AY$238,$BD$238),2)</f>
        <v>0</v>
      </c>
      <c r="D238">
        <f>ROUND(SUM($H$238,$M$238,$R$238,$W$238,$AB$238,$AG$238,$AL$238,$AQ$238,$AV$238,$BA$238),2)</f>
        <v>0</v>
      </c>
      <c r="E238">
        <f>ROUND(SUM($K$238,$P$238,$U$238,$Z$238,$AE$238,$AJ$238,$AO$238,$AT$238,$AY$238,$BD$238),2)</f>
        <v>0</v>
      </c>
      <c r="F238">
        <f>ROUND(MAX(MonthlyBudget-SUM($I$238,$N$238,$S$238,$X$238,$AC$238,$AH$238,$AM$238,$AR$238,$AW$238,$BB$238),0),2)</f>
        <v>0</v>
      </c>
      <c r="G238">
        <f>$K$237</f>
        <v>0</v>
      </c>
      <c r="H238">
        <f>ROUND(IF($G$238&lt;=0,0,$G$238*$G$3/12),2)</f>
        <v>0</v>
      </c>
      <c r="I238">
        <f>ROUND(IF($G$238&lt;=0,0,MIN($G$4,$G$238+$H$238)),2)</f>
        <v>0</v>
      </c>
      <c r="J238">
        <f>ROUND(IF($G$238&lt;=0,0,MIN(MAX(0,$G$238+$H$238-$I$238),$F$238)),2)</f>
        <v>0</v>
      </c>
      <c r="K238">
        <f>ROUND(MAX(0,$G$238+$H$238-$I$238-$J$238),2)</f>
        <v>0</v>
      </c>
      <c r="L238">
        <f>$P$237</f>
        <v>0</v>
      </c>
      <c r="M238">
        <f>ROUND(IF($L$238&lt;=0,0,$L$238*$L$3/12),2)</f>
        <v>0</v>
      </c>
      <c r="N238">
        <f>ROUND(IF($L$238&lt;=0,0,MIN($L$4,$L$238+$M$238)),2)</f>
        <v>0</v>
      </c>
      <c r="O238">
        <f>ROUND(IF($L$238&lt;=0,0,MIN(MAX(0,$L$238+$M$238-$N$238),MAX(0,$F$238-$J$238))),2)</f>
        <v>0</v>
      </c>
      <c r="P238">
        <f>ROUND(MAX(0,$L$238+$M$238-$N$238-$O$238),2)</f>
        <v>0</v>
      </c>
      <c r="Q238">
        <f>$U$237</f>
        <v>0</v>
      </c>
      <c r="R238">
        <f>ROUND(IF($Q$238&lt;=0,0,$Q$238*$Q$3/12),2)</f>
        <v>0</v>
      </c>
      <c r="S238">
        <f>ROUND(IF($Q$238&lt;=0,0,MIN($Q$4,$Q$238+$R$238)),2)</f>
        <v>0</v>
      </c>
      <c r="T238">
        <f>ROUND(IF($Q$238&lt;=0,0,MIN(MAX(0,$Q$238+$R$238-$S$238),MAX(0,$F$238-$J$238-$O$238))),2)</f>
        <v>0</v>
      </c>
      <c r="U238">
        <f>ROUND(MAX(0,$Q$238+$R$238-$S$238-$T$238),2)</f>
        <v>0</v>
      </c>
      <c r="V238">
        <f>$Z$237</f>
        <v>0</v>
      </c>
      <c r="W238">
        <f>ROUND(IF($V$238&lt;=0,0,$V$238*$V$3/12),2)</f>
        <v>0</v>
      </c>
      <c r="X238">
        <f>ROUND(IF($V$238&lt;=0,0,MIN($V$4,$V$238+$W$238)),2)</f>
        <v>0</v>
      </c>
      <c r="Y238">
        <f>ROUND(IF($V$238&lt;=0,0,MIN(MAX(0,$V$238+$W$238-$X$238),MAX(0,$F$238-$J$238-$O$238-$T$238))),2)</f>
        <v>0</v>
      </c>
      <c r="Z238">
        <f>ROUND(MAX(0,$V$238+$W$238-$X$238-$Y$238),2)</f>
        <v>0</v>
      </c>
      <c r="AA238">
        <f>$AE$237</f>
        <v>0</v>
      </c>
      <c r="AB238">
        <f>ROUND(IF($AA$238&lt;=0,0,$AA$238*$AA$3/12),2)</f>
        <v>0</v>
      </c>
      <c r="AC238">
        <f>ROUND(IF($AA$238&lt;=0,0,MIN($AA$4,$AA$238+$AB$238)),2)</f>
        <v>0</v>
      </c>
      <c r="AD238">
        <f>ROUND(IF($AA$238&lt;=0,0,MIN(MAX(0,$AA$238+$AB$238-$AC$238),MAX(0,$F$238-$J$238-$O$238-$T$238-$Y$238))),2)</f>
        <v>0</v>
      </c>
      <c r="AE238">
        <f>ROUND(MAX(0,$AA$238+$AB$238-$AC$238-$AD$238),2)</f>
        <v>0</v>
      </c>
      <c r="AF238">
        <f>$AJ$237</f>
        <v>0</v>
      </c>
      <c r="AG238">
        <f>ROUND(IF($AF$238&lt;=0,0,$AF$238*$AF$3/12),2)</f>
        <v>0</v>
      </c>
      <c r="AH238">
        <f>ROUND(IF($AF$238&lt;=0,0,MIN($AF$4,$AF$238+$AG$238)),2)</f>
        <v>0</v>
      </c>
      <c r="AI238">
        <f>ROUND(IF($AF$238&lt;=0,0,MIN(MAX(0,$AF$238+$AG$238-$AH$238),MAX(0,$F$238-$J$238-$O$238-$T$238-$Y$238-$AD$238))),2)</f>
        <v>0</v>
      </c>
      <c r="AJ238">
        <f>ROUND(MAX(0,$AF$238+$AG$238-$AH$238-$AI$238),2)</f>
        <v>0</v>
      </c>
      <c r="AK238">
        <f>$AO$237</f>
        <v>0</v>
      </c>
      <c r="AL238">
        <f>ROUND(IF($AK$238&lt;=0,0,$AK$238*$AK$3/12),2)</f>
        <v>0</v>
      </c>
      <c r="AM238">
        <f>ROUND(IF($AK$238&lt;=0,0,MIN($AK$4,$AK$238+$AL$238)),2)</f>
        <v>0</v>
      </c>
      <c r="AN238">
        <f>ROUND(IF($AK$238&lt;=0,0,MIN(MAX(0,$AK$238+$AL$238-$AM$238),MAX(0,$F$238-$J$238-$O$238-$T$238-$Y$238-$AD$238-$AI$238))),2)</f>
        <v>0</v>
      </c>
      <c r="AO238">
        <f>ROUND(MAX(0,$AK$238+$AL$238-$AM$238-$AN$238),2)</f>
        <v>0</v>
      </c>
      <c r="AP238">
        <f>$AT$237</f>
        <v>0</v>
      </c>
      <c r="AQ238">
        <f>ROUND(IF($AP$238&lt;=0,0,$AP$238*$AP$3/12),2)</f>
        <v>0</v>
      </c>
      <c r="AR238">
        <f>ROUND(IF($AP$238&lt;=0,0,MIN($AP$4,$AP$238+$AQ$238)),2)</f>
        <v>0</v>
      </c>
      <c r="AS238">
        <f>ROUND(IF($AP$238&lt;=0,0,MIN(MAX(0,$AP$238+$AQ$238-$AR$238),MAX(0,$F$238-$J$238-$O$238-$T$238-$Y$238-$AD$238-$AI$238-$AN$238))),2)</f>
        <v>0</v>
      </c>
      <c r="AT238">
        <f>ROUND(MAX(0,$AP$238+$AQ$238-$AR$238-$AS$238),2)</f>
        <v>0</v>
      </c>
      <c r="AU238">
        <f>$AY$237</f>
        <v>0</v>
      </c>
      <c r="AV238">
        <f>ROUND(IF($AU$238&lt;=0,0,$AU$238*$AU$3/12),2)</f>
        <v>0</v>
      </c>
      <c r="AW238">
        <f>ROUND(IF($AU$238&lt;=0,0,MIN($AU$4,$AU$238+$AV$238)),2)</f>
        <v>0</v>
      </c>
      <c r="AX238">
        <f>ROUND(IF($AU$238&lt;=0,0,MIN(MAX(0,$AU$238+$AV$238-$AW$238),MAX(0,$F$238-$J$238-$O$238-$T$238-$Y$238-$AD$238-$AI$238-$AN$238-$AS$238))),2)</f>
        <v>0</v>
      </c>
      <c r="AY238">
        <f>ROUND(MAX(0,$AU$238+$AV$238-$AW$238-$AX$238),2)</f>
        <v>0</v>
      </c>
      <c r="AZ238">
        <f>$BD$237</f>
        <v>0</v>
      </c>
      <c r="BA238">
        <f>ROUND(IF($AZ$238&lt;=0,0,$AZ$238*$AZ$3/12),2)</f>
        <v>0</v>
      </c>
      <c r="BB238">
        <f>ROUND(IF($AZ$238&lt;=0,0,MIN($AZ$4,$AZ$238+$BA$238)),2)</f>
        <v>0</v>
      </c>
      <c r="BC238">
        <f>ROUND(IF($AZ$238&lt;=0,0,MIN(MAX(0,$AZ$238+$BA$238-$BB$238),MAX(0,$F$238-$J$238-$O$238-$T$238-$Y$238-$AD$238-$AI$238-$AN$238-$AS$238-$AX$238))),2)</f>
        <v>0</v>
      </c>
      <c r="BD238">
        <f>ROUND(MAX(0,$AZ$238+$BA$238-$BB$238-$BC$238),2)</f>
        <v>0</v>
      </c>
    </row>
    <row r="239" spans="1:56">
      <c r="A239">
        <f>ROW()-7</f>
        <v>232</v>
      </c>
      <c r="B239">
        <f>EDATE(StartDate,A239-1)</f>
        <v>0</v>
      </c>
      <c r="C239">
        <f>ROUND(SUM($G$239,$L$239,$Q$239,$V$239,$AA$239,$AF$239,$AK$239,$AP$239,$AU$239,$AZ$239)-SUM($K$239,$P$239,$U$239,$Z$239,$AE$239,$AJ$239,$AO$239,$AT$239,$AY$239,$BD$239),2)</f>
        <v>0</v>
      </c>
      <c r="D239">
        <f>ROUND(SUM($H$239,$M$239,$R$239,$W$239,$AB$239,$AG$239,$AL$239,$AQ$239,$AV$239,$BA$239),2)</f>
        <v>0</v>
      </c>
      <c r="E239">
        <f>ROUND(SUM($K$239,$P$239,$U$239,$Z$239,$AE$239,$AJ$239,$AO$239,$AT$239,$AY$239,$BD$239),2)</f>
        <v>0</v>
      </c>
      <c r="F239">
        <f>ROUND(MAX(MonthlyBudget-SUM($I$239,$N$239,$S$239,$X$239,$AC$239,$AH$239,$AM$239,$AR$239,$AW$239,$BB$239),0),2)</f>
        <v>0</v>
      </c>
      <c r="G239">
        <f>$K$238</f>
        <v>0</v>
      </c>
      <c r="H239">
        <f>ROUND(IF($G$239&lt;=0,0,$G$239*$G$3/12),2)</f>
        <v>0</v>
      </c>
      <c r="I239">
        <f>ROUND(IF($G$239&lt;=0,0,MIN($G$4,$G$239+$H$239)),2)</f>
        <v>0</v>
      </c>
      <c r="J239">
        <f>ROUND(IF($G$239&lt;=0,0,MIN(MAX(0,$G$239+$H$239-$I$239),$F$239)),2)</f>
        <v>0</v>
      </c>
      <c r="K239">
        <f>ROUND(MAX(0,$G$239+$H$239-$I$239-$J$239),2)</f>
        <v>0</v>
      </c>
      <c r="L239">
        <f>$P$238</f>
        <v>0</v>
      </c>
      <c r="M239">
        <f>ROUND(IF($L$239&lt;=0,0,$L$239*$L$3/12),2)</f>
        <v>0</v>
      </c>
      <c r="N239">
        <f>ROUND(IF($L$239&lt;=0,0,MIN($L$4,$L$239+$M$239)),2)</f>
        <v>0</v>
      </c>
      <c r="O239">
        <f>ROUND(IF($L$239&lt;=0,0,MIN(MAX(0,$L$239+$M$239-$N$239),MAX(0,$F$239-$J$239))),2)</f>
        <v>0</v>
      </c>
      <c r="P239">
        <f>ROUND(MAX(0,$L$239+$M$239-$N$239-$O$239),2)</f>
        <v>0</v>
      </c>
      <c r="Q239">
        <f>$U$238</f>
        <v>0</v>
      </c>
      <c r="R239">
        <f>ROUND(IF($Q$239&lt;=0,0,$Q$239*$Q$3/12),2)</f>
        <v>0</v>
      </c>
      <c r="S239">
        <f>ROUND(IF($Q$239&lt;=0,0,MIN($Q$4,$Q$239+$R$239)),2)</f>
        <v>0</v>
      </c>
      <c r="T239">
        <f>ROUND(IF($Q$239&lt;=0,0,MIN(MAX(0,$Q$239+$R$239-$S$239),MAX(0,$F$239-$J$239-$O$239))),2)</f>
        <v>0</v>
      </c>
      <c r="U239">
        <f>ROUND(MAX(0,$Q$239+$R$239-$S$239-$T$239),2)</f>
        <v>0</v>
      </c>
      <c r="V239">
        <f>$Z$238</f>
        <v>0</v>
      </c>
      <c r="W239">
        <f>ROUND(IF($V$239&lt;=0,0,$V$239*$V$3/12),2)</f>
        <v>0</v>
      </c>
      <c r="X239">
        <f>ROUND(IF($V$239&lt;=0,0,MIN($V$4,$V$239+$W$239)),2)</f>
        <v>0</v>
      </c>
      <c r="Y239">
        <f>ROUND(IF($V$239&lt;=0,0,MIN(MAX(0,$V$239+$W$239-$X$239),MAX(0,$F$239-$J$239-$O$239-$T$239))),2)</f>
        <v>0</v>
      </c>
      <c r="Z239">
        <f>ROUND(MAX(0,$V$239+$W$239-$X$239-$Y$239),2)</f>
        <v>0</v>
      </c>
      <c r="AA239">
        <f>$AE$238</f>
        <v>0</v>
      </c>
      <c r="AB239">
        <f>ROUND(IF($AA$239&lt;=0,0,$AA$239*$AA$3/12),2)</f>
        <v>0</v>
      </c>
      <c r="AC239">
        <f>ROUND(IF($AA$239&lt;=0,0,MIN($AA$4,$AA$239+$AB$239)),2)</f>
        <v>0</v>
      </c>
      <c r="AD239">
        <f>ROUND(IF($AA$239&lt;=0,0,MIN(MAX(0,$AA$239+$AB$239-$AC$239),MAX(0,$F$239-$J$239-$O$239-$T$239-$Y$239))),2)</f>
        <v>0</v>
      </c>
      <c r="AE239">
        <f>ROUND(MAX(0,$AA$239+$AB$239-$AC$239-$AD$239),2)</f>
        <v>0</v>
      </c>
      <c r="AF239">
        <f>$AJ$238</f>
        <v>0</v>
      </c>
      <c r="AG239">
        <f>ROUND(IF($AF$239&lt;=0,0,$AF$239*$AF$3/12),2)</f>
        <v>0</v>
      </c>
      <c r="AH239">
        <f>ROUND(IF($AF$239&lt;=0,0,MIN($AF$4,$AF$239+$AG$239)),2)</f>
        <v>0</v>
      </c>
      <c r="AI239">
        <f>ROUND(IF($AF$239&lt;=0,0,MIN(MAX(0,$AF$239+$AG$239-$AH$239),MAX(0,$F$239-$J$239-$O$239-$T$239-$Y$239-$AD$239))),2)</f>
        <v>0</v>
      </c>
      <c r="AJ239">
        <f>ROUND(MAX(0,$AF$239+$AG$239-$AH$239-$AI$239),2)</f>
        <v>0</v>
      </c>
      <c r="AK239">
        <f>$AO$238</f>
        <v>0</v>
      </c>
      <c r="AL239">
        <f>ROUND(IF($AK$239&lt;=0,0,$AK$239*$AK$3/12),2)</f>
        <v>0</v>
      </c>
      <c r="AM239">
        <f>ROUND(IF($AK$239&lt;=0,0,MIN($AK$4,$AK$239+$AL$239)),2)</f>
        <v>0</v>
      </c>
      <c r="AN239">
        <f>ROUND(IF($AK$239&lt;=0,0,MIN(MAX(0,$AK$239+$AL$239-$AM$239),MAX(0,$F$239-$J$239-$O$239-$T$239-$Y$239-$AD$239-$AI$239))),2)</f>
        <v>0</v>
      </c>
      <c r="AO239">
        <f>ROUND(MAX(0,$AK$239+$AL$239-$AM$239-$AN$239),2)</f>
        <v>0</v>
      </c>
      <c r="AP239">
        <f>$AT$238</f>
        <v>0</v>
      </c>
      <c r="AQ239">
        <f>ROUND(IF($AP$239&lt;=0,0,$AP$239*$AP$3/12),2)</f>
        <v>0</v>
      </c>
      <c r="AR239">
        <f>ROUND(IF($AP$239&lt;=0,0,MIN($AP$4,$AP$239+$AQ$239)),2)</f>
        <v>0</v>
      </c>
      <c r="AS239">
        <f>ROUND(IF($AP$239&lt;=0,0,MIN(MAX(0,$AP$239+$AQ$239-$AR$239),MAX(0,$F$239-$J$239-$O$239-$T$239-$Y$239-$AD$239-$AI$239-$AN$239))),2)</f>
        <v>0</v>
      </c>
      <c r="AT239">
        <f>ROUND(MAX(0,$AP$239+$AQ$239-$AR$239-$AS$239),2)</f>
        <v>0</v>
      </c>
      <c r="AU239">
        <f>$AY$238</f>
        <v>0</v>
      </c>
      <c r="AV239">
        <f>ROUND(IF($AU$239&lt;=0,0,$AU$239*$AU$3/12),2)</f>
        <v>0</v>
      </c>
      <c r="AW239">
        <f>ROUND(IF($AU$239&lt;=0,0,MIN($AU$4,$AU$239+$AV$239)),2)</f>
        <v>0</v>
      </c>
      <c r="AX239">
        <f>ROUND(IF($AU$239&lt;=0,0,MIN(MAX(0,$AU$239+$AV$239-$AW$239),MAX(0,$F$239-$J$239-$O$239-$T$239-$Y$239-$AD$239-$AI$239-$AN$239-$AS$239))),2)</f>
        <v>0</v>
      </c>
      <c r="AY239">
        <f>ROUND(MAX(0,$AU$239+$AV$239-$AW$239-$AX$239),2)</f>
        <v>0</v>
      </c>
      <c r="AZ239">
        <f>$BD$238</f>
        <v>0</v>
      </c>
      <c r="BA239">
        <f>ROUND(IF($AZ$239&lt;=0,0,$AZ$239*$AZ$3/12),2)</f>
        <v>0</v>
      </c>
      <c r="BB239">
        <f>ROUND(IF($AZ$239&lt;=0,0,MIN($AZ$4,$AZ$239+$BA$239)),2)</f>
        <v>0</v>
      </c>
      <c r="BC239">
        <f>ROUND(IF($AZ$239&lt;=0,0,MIN(MAX(0,$AZ$239+$BA$239-$BB$239),MAX(0,$F$239-$J$239-$O$239-$T$239-$Y$239-$AD$239-$AI$239-$AN$239-$AS$239-$AX$239))),2)</f>
        <v>0</v>
      </c>
      <c r="BD239">
        <f>ROUND(MAX(0,$AZ$239+$BA$239-$BB$239-$BC$239),2)</f>
        <v>0</v>
      </c>
    </row>
    <row r="240" spans="1:56">
      <c r="A240">
        <f>ROW()-7</f>
        <v>233</v>
      </c>
      <c r="B240">
        <f>EDATE(StartDate,A240-1)</f>
        <v>0</v>
      </c>
      <c r="C240">
        <f>ROUND(SUM($G$240,$L$240,$Q$240,$V$240,$AA$240,$AF$240,$AK$240,$AP$240,$AU$240,$AZ$240)-SUM($K$240,$P$240,$U$240,$Z$240,$AE$240,$AJ$240,$AO$240,$AT$240,$AY$240,$BD$240),2)</f>
        <v>0</v>
      </c>
      <c r="D240">
        <f>ROUND(SUM($H$240,$M$240,$R$240,$W$240,$AB$240,$AG$240,$AL$240,$AQ$240,$AV$240,$BA$240),2)</f>
        <v>0</v>
      </c>
      <c r="E240">
        <f>ROUND(SUM($K$240,$P$240,$U$240,$Z$240,$AE$240,$AJ$240,$AO$240,$AT$240,$AY$240,$BD$240),2)</f>
        <v>0</v>
      </c>
      <c r="F240">
        <f>ROUND(MAX(MonthlyBudget-SUM($I$240,$N$240,$S$240,$X$240,$AC$240,$AH$240,$AM$240,$AR$240,$AW$240,$BB$240),0),2)</f>
        <v>0</v>
      </c>
      <c r="G240">
        <f>$K$239</f>
        <v>0</v>
      </c>
      <c r="H240">
        <f>ROUND(IF($G$240&lt;=0,0,$G$240*$G$3/12),2)</f>
        <v>0</v>
      </c>
      <c r="I240">
        <f>ROUND(IF($G$240&lt;=0,0,MIN($G$4,$G$240+$H$240)),2)</f>
        <v>0</v>
      </c>
      <c r="J240">
        <f>ROUND(IF($G$240&lt;=0,0,MIN(MAX(0,$G$240+$H$240-$I$240),$F$240)),2)</f>
        <v>0</v>
      </c>
      <c r="K240">
        <f>ROUND(MAX(0,$G$240+$H$240-$I$240-$J$240),2)</f>
        <v>0</v>
      </c>
      <c r="L240">
        <f>$P$239</f>
        <v>0</v>
      </c>
      <c r="M240">
        <f>ROUND(IF($L$240&lt;=0,0,$L$240*$L$3/12),2)</f>
        <v>0</v>
      </c>
      <c r="N240">
        <f>ROUND(IF($L$240&lt;=0,0,MIN($L$4,$L$240+$M$240)),2)</f>
        <v>0</v>
      </c>
      <c r="O240">
        <f>ROUND(IF($L$240&lt;=0,0,MIN(MAX(0,$L$240+$M$240-$N$240),MAX(0,$F$240-$J$240))),2)</f>
        <v>0</v>
      </c>
      <c r="P240">
        <f>ROUND(MAX(0,$L$240+$M$240-$N$240-$O$240),2)</f>
        <v>0</v>
      </c>
      <c r="Q240">
        <f>$U$239</f>
        <v>0</v>
      </c>
      <c r="R240">
        <f>ROUND(IF($Q$240&lt;=0,0,$Q$240*$Q$3/12),2)</f>
        <v>0</v>
      </c>
      <c r="S240">
        <f>ROUND(IF($Q$240&lt;=0,0,MIN($Q$4,$Q$240+$R$240)),2)</f>
        <v>0</v>
      </c>
      <c r="T240">
        <f>ROUND(IF($Q$240&lt;=0,0,MIN(MAX(0,$Q$240+$R$240-$S$240),MAX(0,$F$240-$J$240-$O$240))),2)</f>
        <v>0</v>
      </c>
      <c r="U240">
        <f>ROUND(MAX(0,$Q$240+$R$240-$S$240-$T$240),2)</f>
        <v>0</v>
      </c>
      <c r="V240">
        <f>$Z$239</f>
        <v>0</v>
      </c>
      <c r="W240">
        <f>ROUND(IF($V$240&lt;=0,0,$V$240*$V$3/12),2)</f>
        <v>0</v>
      </c>
      <c r="X240">
        <f>ROUND(IF($V$240&lt;=0,0,MIN($V$4,$V$240+$W$240)),2)</f>
        <v>0</v>
      </c>
      <c r="Y240">
        <f>ROUND(IF($V$240&lt;=0,0,MIN(MAX(0,$V$240+$W$240-$X$240),MAX(0,$F$240-$J$240-$O$240-$T$240))),2)</f>
        <v>0</v>
      </c>
      <c r="Z240">
        <f>ROUND(MAX(0,$V$240+$W$240-$X$240-$Y$240),2)</f>
        <v>0</v>
      </c>
      <c r="AA240">
        <f>$AE$239</f>
        <v>0</v>
      </c>
      <c r="AB240">
        <f>ROUND(IF($AA$240&lt;=0,0,$AA$240*$AA$3/12),2)</f>
        <v>0</v>
      </c>
      <c r="AC240">
        <f>ROUND(IF($AA$240&lt;=0,0,MIN($AA$4,$AA$240+$AB$240)),2)</f>
        <v>0</v>
      </c>
      <c r="AD240">
        <f>ROUND(IF($AA$240&lt;=0,0,MIN(MAX(0,$AA$240+$AB$240-$AC$240),MAX(0,$F$240-$J$240-$O$240-$T$240-$Y$240))),2)</f>
        <v>0</v>
      </c>
      <c r="AE240">
        <f>ROUND(MAX(0,$AA$240+$AB$240-$AC$240-$AD$240),2)</f>
        <v>0</v>
      </c>
      <c r="AF240">
        <f>$AJ$239</f>
        <v>0</v>
      </c>
      <c r="AG240">
        <f>ROUND(IF($AF$240&lt;=0,0,$AF$240*$AF$3/12),2)</f>
        <v>0</v>
      </c>
      <c r="AH240">
        <f>ROUND(IF($AF$240&lt;=0,0,MIN($AF$4,$AF$240+$AG$240)),2)</f>
        <v>0</v>
      </c>
      <c r="AI240">
        <f>ROUND(IF($AF$240&lt;=0,0,MIN(MAX(0,$AF$240+$AG$240-$AH$240),MAX(0,$F$240-$J$240-$O$240-$T$240-$Y$240-$AD$240))),2)</f>
        <v>0</v>
      </c>
      <c r="AJ240">
        <f>ROUND(MAX(0,$AF$240+$AG$240-$AH$240-$AI$240),2)</f>
        <v>0</v>
      </c>
      <c r="AK240">
        <f>$AO$239</f>
        <v>0</v>
      </c>
      <c r="AL240">
        <f>ROUND(IF($AK$240&lt;=0,0,$AK$240*$AK$3/12),2)</f>
        <v>0</v>
      </c>
      <c r="AM240">
        <f>ROUND(IF($AK$240&lt;=0,0,MIN($AK$4,$AK$240+$AL$240)),2)</f>
        <v>0</v>
      </c>
      <c r="AN240">
        <f>ROUND(IF($AK$240&lt;=0,0,MIN(MAX(0,$AK$240+$AL$240-$AM$240),MAX(0,$F$240-$J$240-$O$240-$T$240-$Y$240-$AD$240-$AI$240))),2)</f>
        <v>0</v>
      </c>
      <c r="AO240">
        <f>ROUND(MAX(0,$AK$240+$AL$240-$AM$240-$AN$240),2)</f>
        <v>0</v>
      </c>
      <c r="AP240">
        <f>$AT$239</f>
        <v>0</v>
      </c>
      <c r="AQ240">
        <f>ROUND(IF($AP$240&lt;=0,0,$AP$240*$AP$3/12),2)</f>
        <v>0</v>
      </c>
      <c r="AR240">
        <f>ROUND(IF($AP$240&lt;=0,0,MIN($AP$4,$AP$240+$AQ$240)),2)</f>
        <v>0</v>
      </c>
      <c r="AS240">
        <f>ROUND(IF($AP$240&lt;=0,0,MIN(MAX(0,$AP$240+$AQ$240-$AR$240),MAX(0,$F$240-$J$240-$O$240-$T$240-$Y$240-$AD$240-$AI$240-$AN$240))),2)</f>
        <v>0</v>
      </c>
      <c r="AT240">
        <f>ROUND(MAX(0,$AP$240+$AQ$240-$AR$240-$AS$240),2)</f>
        <v>0</v>
      </c>
      <c r="AU240">
        <f>$AY$239</f>
        <v>0</v>
      </c>
      <c r="AV240">
        <f>ROUND(IF($AU$240&lt;=0,0,$AU$240*$AU$3/12),2)</f>
        <v>0</v>
      </c>
      <c r="AW240">
        <f>ROUND(IF($AU$240&lt;=0,0,MIN($AU$4,$AU$240+$AV$240)),2)</f>
        <v>0</v>
      </c>
      <c r="AX240">
        <f>ROUND(IF($AU$240&lt;=0,0,MIN(MAX(0,$AU$240+$AV$240-$AW$240),MAX(0,$F$240-$J$240-$O$240-$T$240-$Y$240-$AD$240-$AI$240-$AN$240-$AS$240))),2)</f>
        <v>0</v>
      </c>
      <c r="AY240">
        <f>ROUND(MAX(0,$AU$240+$AV$240-$AW$240-$AX$240),2)</f>
        <v>0</v>
      </c>
      <c r="AZ240">
        <f>$BD$239</f>
        <v>0</v>
      </c>
      <c r="BA240">
        <f>ROUND(IF($AZ$240&lt;=0,0,$AZ$240*$AZ$3/12),2)</f>
        <v>0</v>
      </c>
      <c r="BB240">
        <f>ROUND(IF($AZ$240&lt;=0,0,MIN($AZ$4,$AZ$240+$BA$240)),2)</f>
        <v>0</v>
      </c>
      <c r="BC240">
        <f>ROUND(IF($AZ$240&lt;=0,0,MIN(MAX(0,$AZ$240+$BA$240-$BB$240),MAX(0,$F$240-$J$240-$O$240-$T$240-$Y$240-$AD$240-$AI$240-$AN$240-$AS$240-$AX$240))),2)</f>
        <v>0</v>
      </c>
      <c r="BD240">
        <f>ROUND(MAX(0,$AZ$240+$BA$240-$BB$240-$BC$240),2)</f>
        <v>0</v>
      </c>
    </row>
    <row r="241" spans="1:56">
      <c r="A241">
        <f>ROW()-7</f>
        <v>234</v>
      </c>
      <c r="B241">
        <f>EDATE(StartDate,A241-1)</f>
        <v>0</v>
      </c>
      <c r="C241">
        <f>ROUND(SUM($G$241,$L$241,$Q$241,$V$241,$AA$241,$AF$241,$AK$241,$AP$241,$AU$241,$AZ$241)-SUM($K$241,$P$241,$U$241,$Z$241,$AE$241,$AJ$241,$AO$241,$AT$241,$AY$241,$BD$241),2)</f>
        <v>0</v>
      </c>
      <c r="D241">
        <f>ROUND(SUM($H$241,$M$241,$R$241,$W$241,$AB$241,$AG$241,$AL$241,$AQ$241,$AV$241,$BA$241),2)</f>
        <v>0</v>
      </c>
      <c r="E241">
        <f>ROUND(SUM($K$241,$P$241,$U$241,$Z$241,$AE$241,$AJ$241,$AO$241,$AT$241,$AY$241,$BD$241),2)</f>
        <v>0</v>
      </c>
      <c r="F241">
        <f>ROUND(MAX(MonthlyBudget-SUM($I$241,$N$241,$S$241,$X$241,$AC$241,$AH$241,$AM$241,$AR$241,$AW$241,$BB$241),0),2)</f>
        <v>0</v>
      </c>
      <c r="G241">
        <f>$K$240</f>
        <v>0</v>
      </c>
      <c r="H241">
        <f>ROUND(IF($G$241&lt;=0,0,$G$241*$G$3/12),2)</f>
        <v>0</v>
      </c>
      <c r="I241">
        <f>ROUND(IF($G$241&lt;=0,0,MIN($G$4,$G$241+$H$241)),2)</f>
        <v>0</v>
      </c>
      <c r="J241">
        <f>ROUND(IF($G$241&lt;=0,0,MIN(MAX(0,$G$241+$H$241-$I$241),$F$241)),2)</f>
        <v>0</v>
      </c>
      <c r="K241">
        <f>ROUND(MAX(0,$G$241+$H$241-$I$241-$J$241),2)</f>
        <v>0</v>
      </c>
      <c r="L241">
        <f>$P$240</f>
        <v>0</v>
      </c>
      <c r="M241">
        <f>ROUND(IF($L$241&lt;=0,0,$L$241*$L$3/12),2)</f>
        <v>0</v>
      </c>
      <c r="N241">
        <f>ROUND(IF($L$241&lt;=0,0,MIN($L$4,$L$241+$M$241)),2)</f>
        <v>0</v>
      </c>
      <c r="O241">
        <f>ROUND(IF($L$241&lt;=0,0,MIN(MAX(0,$L$241+$M$241-$N$241),MAX(0,$F$241-$J$241))),2)</f>
        <v>0</v>
      </c>
      <c r="P241">
        <f>ROUND(MAX(0,$L$241+$M$241-$N$241-$O$241),2)</f>
        <v>0</v>
      </c>
      <c r="Q241">
        <f>$U$240</f>
        <v>0</v>
      </c>
      <c r="R241">
        <f>ROUND(IF($Q$241&lt;=0,0,$Q$241*$Q$3/12),2)</f>
        <v>0</v>
      </c>
      <c r="S241">
        <f>ROUND(IF($Q$241&lt;=0,0,MIN($Q$4,$Q$241+$R$241)),2)</f>
        <v>0</v>
      </c>
      <c r="T241">
        <f>ROUND(IF($Q$241&lt;=0,0,MIN(MAX(0,$Q$241+$R$241-$S$241),MAX(0,$F$241-$J$241-$O$241))),2)</f>
        <v>0</v>
      </c>
      <c r="U241">
        <f>ROUND(MAX(0,$Q$241+$R$241-$S$241-$T$241),2)</f>
        <v>0</v>
      </c>
      <c r="V241">
        <f>$Z$240</f>
        <v>0</v>
      </c>
      <c r="W241">
        <f>ROUND(IF($V$241&lt;=0,0,$V$241*$V$3/12),2)</f>
        <v>0</v>
      </c>
      <c r="X241">
        <f>ROUND(IF($V$241&lt;=0,0,MIN($V$4,$V$241+$W$241)),2)</f>
        <v>0</v>
      </c>
      <c r="Y241">
        <f>ROUND(IF($V$241&lt;=0,0,MIN(MAX(0,$V$241+$W$241-$X$241),MAX(0,$F$241-$J$241-$O$241-$T$241))),2)</f>
        <v>0</v>
      </c>
      <c r="Z241">
        <f>ROUND(MAX(0,$V$241+$W$241-$X$241-$Y$241),2)</f>
        <v>0</v>
      </c>
      <c r="AA241">
        <f>$AE$240</f>
        <v>0</v>
      </c>
      <c r="AB241">
        <f>ROUND(IF($AA$241&lt;=0,0,$AA$241*$AA$3/12),2)</f>
        <v>0</v>
      </c>
      <c r="AC241">
        <f>ROUND(IF($AA$241&lt;=0,0,MIN($AA$4,$AA$241+$AB$241)),2)</f>
        <v>0</v>
      </c>
      <c r="AD241">
        <f>ROUND(IF($AA$241&lt;=0,0,MIN(MAX(0,$AA$241+$AB$241-$AC$241),MAX(0,$F$241-$J$241-$O$241-$T$241-$Y$241))),2)</f>
        <v>0</v>
      </c>
      <c r="AE241">
        <f>ROUND(MAX(0,$AA$241+$AB$241-$AC$241-$AD$241),2)</f>
        <v>0</v>
      </c>
      <c r="AF241">
        <f>$AJ$240</f>
        <v>0</v>
      </c>
      <c r="AG241">
        <f>ROUND(IF($AF$241&lt;=0,0,$AF$241*$AF$3/12),2)</f>
        <v>0</v>
      </c>
      <c r="AH241">
        <f>ROUND(IF($AF$241&lt;=0,0,MIN($AF$4,$AF$241+$AG$241)),2)</f>
        <v>0</v>
      </c>
      <c r="AI241">
        <f>ROUND(IF($AF$241&lt;=0,0,MIN(MAX(0,$AF$241+$AG$241-$AH$241),MAX(0,$F$241-$J$241-$O$241-$T$241-$Y$241-$AD$241))),2)</f>
        <v>0</v>
      </c>
      <c r="AJ241">
        <f>ROUND(MAX(0,$AF$241+$AG$241-$AH$241-$AI$241),2)</f>
        <v>0</v>
      </c>
      <c r="AK241">
        <f>$AO$240</f>
        <v>0</v>
      </c>
      <c r="AL241">
        <f>ROUND(IF($AK$241&lt;=0,0,$AK$241*$AK$3/12),2)</f>
        <v>0</v>
      </c>
      <c r="AM241">
        <f>ROUND(IF($AK$241&lt;=0,0,MIN($AK$4,$AK$241+$AL$241)),2)</f>
        <v>0</v>
      </c>
      <c r="AN241">
        <f>ROUND(IF($AK$241&lt;=0,0,MIN(MAX(0,$AK$241+$AL$241-$AM$241),MAX(0,$F$241-$J$241-$O$241-$T$241-$Y$241-$AD$241-$AI$241))),2)</f>
        <v>0</v>
      </c>
      <c r="AO241">
        <f>ROUND(MAX(0,$AK$241+$AL$241-$AM$241-$AN$241),2)</f>
        <v>0</v>
      </c>
      <c r="AP241">
        <f>$AT$240</f>
        <v>0</v>
      </c>
      <c r="AQ241">
        <f>ROUND(IF($AP$241&lt;=0,0,$AP$241*$AP$3/12),2)</f>
        <v>0</v>
      </c>
      <c r="AR241">
        <f>ROUND(IF($AP$241&lt;=0,0,MIN($AP$4,$AP$241+$AQ$241)),2)</f>
        <v>0</v>
      </c>
      <c r="AS241">
        <f>ROUND(IF($AP$241&lt;=0,0,MIN(MAX(0,$AP$241+$AQ$241-$AR$241),MAX(0,$F$241-$J$241-$O$241-$T$241-$Y$241-$AD$241-$AI$241-$AN$241))),2)</f>
        <v>0</v>
      </c>
      <c r="AT241">
        <f>ROUND(MAX(0,$AP$241+$AQ$241-$AR$241-$AS$241),2)</f>
        <v>0</v>
      </c>
      <c r="AU241">
        <f>$AY$240</f>
        <v>0</v>
      </c>
      <c r="AV241">
        <f>ROUND(IF($AU$241&lt;=0,0,$AU$241*$AU$3/12),2)</f>
        <v>0</v>
      </c>
      <c r="AW241">
        <f>ROUND(IF($AU$241&lt;=0,0,MIN($AU$4,$AU$241+$AV$241)),2)</f>
        <v>0</v>
      </c>
      <c r="AX241">
        <f>ROUND(IF($AU$241&lt;=0,0,MIN(MAX(0,$AU$241+$AV$241-$AW$241),MAX(0,$F$241-$J$241-$O$241-$T$241-$Y$241-$AD$241-$AI$241-$AN$241-$AS$241))),2)</f>
        <v>0</v>
      </c>
      <c r="AY241">
        <f>ROUND(MAX(0,$AU$241+$AV$241-$AW$241-$AX$241),2)</f>
        <v>0</v>
      </c>
      <c r="AZ241">
        <f>$BD$240</f>
        <v>0</v>
      </c>
      <c r="BA241">
        <f>ROUND(IF($AZ$241&lt;=0,0,$AZ$241*$AZ$3/12),2)</f>
        <v>0</v>
      </c>
      <c r="BB241">
        <f>ROUND(IF($AZ$241&lt;=0,0,MIN($AZ$4,$AZ$241+$BA$241)),2)</f>
        <v>0</v>
      </c>
      <c r="BC241">
        <f>ROUND(IF($AZ$241&lt;=0,0,MIN(MAX(0,$AZ$241+$BA$241-$BB$241),MAX(0,$F$241-$J$241-$O$241-$T$241-$Y$241-$AD$241-$AI$241-$AN$241-$AS$241-$AX$241))),2)</f>
        <v>0</v>
      </c>
      <c r="BD241">
        <f>ROUND(MAX(0,$AZ$241+$BA$241-$BB$241-$BC$241),2)</f>
        <v>0</v>
      </c>
    </row>
    <row r="242" spans="1:56">
      <c r="A242">
        <f>ROW()-7</f>
        <v>235</v>
      </c>
      <c r="B242">
        <f>EDATE(StartDate,A242-1)</f>
        <v>0</v>
      </c>
      <c r="C242">
        <f>ROUND(SUM($G$242,$L$242,$Q$242,$V$242,$AA$242,$AF$242,$AK$242,$AP$242,$AU$242,$AZ$242)-SUM($K$242,$P$242,$U$242,$Z$242,$AE$242,$AJ$242,$AO$242,$AT$242,$AY$242,$BD$242),2)</f>
        <v>0</v>
      </c>
      <c r="D242">
        <f>ROUND(SUM($H$242,$M$242,$R$242,$W$242,$AB$242,$AG$242,$AL$242,$AQ$242,$AV$242,$BA$242),2)</f>
        <v>0</v>
      </c>
      <c r="E242">
        <f>ROUND(SUM($K$242,$P$242,$U$242,$Z$242,$AE$242,$AJ$242,$AO$242,$AT$242,$AY$242,$BD$242),2)</f>
        <v>0</v>
      </c>
      <c r="F242">
        <f>ROUND(MAX(MonthlyBudget-SUM($I$242,$N$242,$S$242,$X$242,$AC$242,$AH$242,$AM$242,$AR$242,$AW$242,$BB$242),0),2)</f>
        <v>0</v>
      </c>
      <c r="G242">
        <f>$K$241</f>
        <v>0</v>
      </c>
      <c r="H242">
        <f>ROUND(IF($G$242&lt;=0,0,$G$242*$G$3/12),2)</f>
        <v>0</v>
      </c>
      <c r="I242">
        <f>ROUND(IF($G$242&lt;=0,0,MIN($G$4,$G$242+$H$242)),2)</f>
        <v>0</v>
      </c>
      <c r="J242">
        <f>ROUND(IF($G$242&lt;=0,0,MIN(MAX(0,$G$242+$H$242-$I$242),$F$242)),2)</f>
        <v>0</v>
      </c>
      <c r="K242">
        <f>ROUND(MAX(0,$G$242+$H$242-$I$242-$J$242),2)</f>
        <v>0</v>
      </c>
      <c r="L242">
        <f>$P$241</f>
        <v>0</v>
      </c>
      <c r="M242">
        <f>ROUND(IF($L$242&lt;=0,0,$L$242*$L$3/12),2)</f>
        <v>0</v>
      </c>
      <c r="N242">
        <f>ROUND(IF($L$242&lt;=0,0,MIN($L$4,$L$242+$M$242)),2)</f>
        <v>0</v>
      </c>
      <c r="O242">
        <f>ROUND(IF($L$242&lt;=0,0,MIN(MAX(0,$L$242+$M$242-$N$242),MAX(0,$F$242-$J$242))),2)</f>
        <v>0</v>
      </c>
      <c r="P242">
        <f>ROUND(MAX(0,$L$242+$M$242-$N$242-$O$242),2)</f>
        <v>0</v>
      </c>
      <c r="Q242">
        <f>$U$241</f>
        <v>0</v>
      </c>
      <c r="R242">
        <f>ROUND(IF($Q$242&lt;=0,0,$Q$242*$Q$3/12),2)</f>
        <v>0</v>
      </c>
      <c r="S242">
        <f>ROUND(IF($Q$242&lt;=0,0,MIN($Q$4,$Q$242+$R$242)),2)</f>
        <v>0</v>
      </c>
      <c r="T242">
        <f>ROUND(IF($Q$242&lt;=0,0,MIN(MAX(0,$Q$242+$R$242-$S$242),MAX(0,$F$242-$J$242-$O$242))),2)</f>
        <v>0</v>
      </c>
      <c r="U242">
        <f>ROUND(MAX(0,$Q$242+$R$242-$S$242-$T$242),2)</f>
        <v>0</v>
      </c>
      <c r="V242">
        <f>$Z$241</f>
        <v>0</v>
      </c>
      <c r="W242">
        <f>ROUND(IF($V$242&lt;=0,0,$V$242*$V$3/12),2)</f>
        <v>0</v>
      </c>
      <c r="X242">
        <f>ROUND(IF($V$242&lt;=0,0,MIN($V$4,$V$242+$W$242)),2)</f>
        <v>0</v>
      </c>
      <c r="Y242">
        <f>ROUND(IF($V$242&lt;=0,0,MIN(MAX(0,$V$242+$W$242-$X$242),MAX(0,$F$242-$J$242-$O$242-$T$242))),2)</f>
        <v>0</v>
      </c>
      <c r="Z242">
        <f>ROUND(MAX(0,$V$242+$W$242-$X$242-$Y$242),2)</f>
        <v>0</v>
      </c>
      <c r="AA242">
        <f>$AE$241</f>
        <v>0</v>
      </c>
      <c r="AB242">
        <f>ROUND(IF($AA$242&lt;=0,0,$AA$242*$AA$3/12),2)</f>
        <v>0</v>
      </c>
      <c r="AC242">
        <f>ROUND(IF($AA$242&lt;=0,0,MIN($AA$4,$AA$242+$AB$242)),2)</f>
        <v>0</v>
      </c>
      <c r="AD242">
        <f>ROUND(IF($AA$242&lt;=0,0,MIN(MAX(0,$AA$242+$AB$242-$AC$242),MAX(0,$F$242-$J$242-$O$242-$T$242-$Y$242))),2)</f>
        <v>0</v>
      </c>
      <c r="AE242">
        <f>ROUND(MAX(0,$AA$242+$AB$242-$AC$242-$AD$242),2)</f>
        <v>0</v>
      </c>
      <c r="AF242">
        <f>$AJ$241</f>
        <v>0</v>
      </c>
      <c r="AG242">
        <f>ROUND(IF($AF$242&lt;=0,0,$AF$242*$AF$3/12),2)</f>
        <v>0</v>
      </c>
      <c r="AH242">
        <f>ROUND(IF($AF$242&lt;=0,0,MIN($AF$4,$AF$242+$AG$242)),2)</f>
        <v>0</v>
      </c>
      <c r="AI242">
        <f>ROUND(IF($AF$242&lt;=0,0,MIN(MAX(0,$AF$242+$AG$242-$AH$242),MAX(0,$F$242-$J$242-$O$242-$T$242-$Y$242-$AD$242))),2)</f>
        <v>0</v>
      </c>
      <c r="AJ242">
        <f>ROUND(MAX(0,$AF$242+$AG$242-$AH$242-$AI$242),2)</f>
        <v>0</v>
      </c>
      <c r="AK242">
        <f>$AO$241</f>
        <v>0</v>
      </c>
      <c r="AL242">
        <f>ROUND(IF($AK$242&lt;=0,0,$AK$242*$AK$3/12),2)</f>
        <v>0</v>
      </c>
      <c r="AM242">
        <f>ROUND(IF($AK$242&lt;=0,0,MIN($AK$4,$AK$242+$AL$242)),2)</f>
        <v>0</v>
      </c>
      <c r="AN242">
        <f>ROUND(IF($AK$242&lt;=0,0,MIN(MAX(0,$AK$242+$AL$242-$AM$242),MAX(0,$F$242-$J$242-$O$242-$T$242-$Y$242-$AD$242-$AI$242))),2)</f>
        <v>0</v>
      </c>
      <c r="AO242">
        <f>ROUND(MAX(0,$AK$242+$AL$242-$AM$242-$AN$242),2)</f>
        <v>0</v>
      </c>
      <c r="AP242">
        <f>$AT$241</f>
        <v>0</v>
      </c>
      <c r="AQ242">
        <f>ROUND(IF($AP$242&lt;=0,0,$AP$242*$AP$3/12),2)</f>
        <v>0</v>
      </c>
      <c r="AR242">
        <f>ROUND(IF($AP$242&lt;=0,0,MIN($AP$4,$AP$242+$AQ$242)),2)</f>
        <v>0</v>
      </c>
      <c r="AS242">
        <f>ROUND(IF($AP$242&lt;=0,0,MIN(MAX(0,$AP$242+$AQ$242-$AR$242),MAX(0,$F$242-$J$242-$O$242-$T$242-$Y$242-$AD$242-$AI$242-$AN$242))),2)</f>
        <v>0</v>
      </c>
      <c r="AT242">
        <f>ROUND(MAX(0,$AP$242+$AQ$242-$AR$242-$AS$242),2)</f>
        <v>0</v>
      </c>
      <c r="AU242">
        <f>$AY$241</f>
        <v>0</v>
      </c>
      <c r="AV242">
        <f>ROUND(IF($AU$242&lt;=0,0,$AU$242*$AU$3/12),2)</f>
        <v>0</v>
      </c>
      <c r="AW242">
        <f>ROUND(IF($AU$242&lt;=0,0,MIN($AU$4,$AU$242+$AV$242)),2)</f>
        <v>0</v>
      </c>
      <c r="AX242">
        <f>ROUND(IF($AU$242&lt;=0,0,MIN(MAX(0,$AU$242+$AV$242-$AW$242),MAX(0,$F$242-$J$242-$O$242-$T$242-$Y$242-$AD$242-$AI$242-$AN$242-$AS$242))),2)</f>
        <v>0</v>
      </c>
      <c r="AY242">
        <f>ROUND(MAX(0,$AU$242+$AV$242-$AW$242-$AX$242),2)</f>
        <v>0</v>
      </c>
      <c r="AZ242">
        <f>$BD$241</f>
        <v>0</v>
      </c>
      <c r="BA242">
        <f>ROUND(IF($AZ$242&lt;=0,0,$AZ$242*$AZ$3/12),2)</f>
        <v>0</v>
      </c>
      <c r="BB242">
        <f>ROUND(IF($AZ$242&lt;=0,0,MIN($AZ$4,$AZ$242+$BA$242)),2)</f>
        <v>0</v>
      </c>
      <c r="BC242">
        <f>ROUND(IF($AZ$242&lt;=0,0,MIN(MAX(0,$AZ$242+$BA$242-$BB$242),MAX(0,$F$242-$J$242-$O$242-$T$242-$Y$242-$AD$242-$AI$242-$AN$242-$AS$242-$AX$242))),2)</f>
        <v>0</v>
      </c>
      <c r="BD242">
        <f>ROUND(MAX(0,$AZ$242+$BA$242-$BB$242-$BC$242),2)</f>
        <v>0</v>
      </c>
    </row>
    <row r="243" spans="1:56">
      <c r="A243">
        <f>ROW()-7</f>
        <v>236</v>
      </c>
      <c r="B243">
        <f>EDATE(StartDate,A243-1)</f>
        <v>0</v>
      </c>
      <c r="C243">
        <f>ROUND(SUM($G$243,$L$243,$Q$243,$V$243,$AA$243,$AF$243,$AK$243,$AP$243,$AU$243,$AZ$243)-SUM($K$243,$P$243,$U$243,$Z$243,$AE$243,$AJ$243,$AO$243,$AT$243,$AY$243,$BD$243),2)</f>
        <v>0</v>
      </c>
      <c r="D243">
        <f>ROUND(SUM($H$243,$M$243,$R$243,$W$243,$AB$243,$AG$243,$AL$243,$AQ$243,$AV$243,$BA$243),2)</f>
        <v>0</v>
      </c>
      <c r="E243">
        <f>ROUND(SUM($K$243,$P$243,$U$243,$Z$243,$AE$243,$AJ$243,$AO$243,$AT$243,$AY$243,$BD$243),2)</f>
        <v>0</v>
      </c>
      <c r="F243">
        <f>ROUND(MAX(MonthlyBudget-SUM($I$243,$N$243,$S$243,$X$243,$AC$243,$AH$243,$AM$243,$AR$243,$AW$243,$BB$243),0),2)</f>
        <v>0</v>
      </c>
      <c r="G243">
        <f>$K$242</f>
        <v>0</v>
      </c>
      <c r="H243">
        <f>ROUND(IF($G$243&lt;=0,0,$G$243*$G$3/12),2)</f>
        <v>0</v>
      </c>
      <c r="I243">
        <f>ROUND(IF($G$243&lt;=0,0,MIN($G$4,$G$243+$H$243)),2)</f>
        <v>0</v>
      </c>
      <c r="J243">
        <f>ROUND(IF($G$243&lt;=0,0,MIN(MAX(0,$G$243+$H$243-$I$243),$F$243)),2)</f>
        <v>0</v>
      </c>
      <c r="K243">
        <f>ROUND(MAX(0,$G$243+$H$243-$I$243-$J$243),2)</f>
        <v>0</v>
      </c>
      <c r="L243">
        <f>$P$242</f>
        <v>0</v>
      </c>
      <c r="M243">
        <f>ROUND(IF($L$243&lt;=0,0,$L$243*$L$3/12),2)</f>
        <v>0</v>
      </c>
      <c r="N243">
        <f>ROUND(IF($L$243&lt;=0,0,MIN($L$4,$L$243+$M$243)),2)</f>
        <v>0</v>
      </c>
      <c r="O243">
        <f>ROUND(IF($L$243&lt;=0,0,MIN(MAX(0,$L$243+$M$243-$N$243),MAX(0,$F$243-$J$243))),2)</f>
        <v>0</v>
      </c>
      <c r="P243">
        <f>ROUND(MAX(0,$L$243+$M$243-$N$243-$O$243),2)</f>
        <v>0</v>
      </c>
      <c r="Q243">
        <f>$U$242</f>
        <v>0</v>
      </c>
      <c r="R243">
        <f>ROUND(IF($Q$243&lt;=0,0,$Q$243*$Q$3/12),2)</f>
        <v>0</v>
      </c>
      <c r="S243">
        <f>ROUND(IF($Q$243&lt;=0,0,MIN($Q$4,$Q$243+$R$243)),2)</f>
        <v>0</v>
      </c>
      <c r="T243">
        <f>ROUND(IF($Q$243&lt;=0,0,MIN(MAX(0,$Q$243+$R$243-$S$243),MAX(0,$F$243-$J$243-$O$243))),2)</f>
        <v>0</v>
      </c>
      <c r="U243">
        <f>ROUND(MAX(0,$Q$243+$R$243-$S$243-$T$243),2)</f>
        <v>0</v>
      </c>
      <c r="V243">
        <f>$Z$242</f>
        <v>0</v>
      </c>
      <c r="W243">
        <f>ROUND(IF($V$243&lt;=0,0,$V$243*$V$3/12),2)</f>
        <v>0</v>
      </c>
      <c r="X243">
        <f>ROUND(IF($V$243&lt;=0,0,MIN($V$4,$V$243+$W$243)),2)</f>
        <v>0</v>
      </c>
      <c r="Y243">
        <f>ROUND(IF($V$243&lt;=0,0,MIN(MAX(0,$V$243+$W$243-$X$243),MAX(0,$F$243-$J$243-$O$243-$T$243))),2)</f>
        <v>0</v>
      </c>
      <c r="Z243">
        <f>ROUND(MAX(0,$V$243+$W$243-$X$243-$Y$243),2)</f>
        <v>0</v>
      </c>
      <c r="AA243">
        <f>$AE$242</f>
        <v>0</v>
      </c>
      <c r="AB243">
        <f>ROUND(IF($AA$243&lt;=0,0,$AA$243*$AA$3/12),2)</f>
        <v>0</v>
      </c>
      <c r="AC243">
        <f>ROUND(IF($AA$243&lt;=0,0,MIN($AA$4,$AA$243+$AB$243)),2)</f>
        <v>0</v>
      </c>
      <c r="AD243">
        <f>ROUND(IF($AA$243&lt;=0,0,MIN(MAX(0,$AA$243+$AB$243-$AC$243),MAX(0,$F$243-$J$243-$O$243-$T$243-$Y$243))),2)</f>
        <v>0</v>
      </c>
      <c r="AE243">
        <f>ROUND(MAX(0,$AA$243+$AB$243-$AC$243-$AD$243),2)</f>
        <v>0</v>
      </c>
      <c r="AF243">
        <f>$AJ$242</f>
        <v>0</v>
      </c>
      <c r="AG243">
        <f>ROUND(IF($AF$243&lt;=0,0,$AF$243*$AF$3/12),2)</f>
        <v>0</v>
      </c>
      <c r="AH243">
        <f>ROUND(IF($AF$243&lt;=0,0,MIN($AF$4,$AF$243+$AG$243)),2)</f>
        <v>0</v>
      </c>
      <c r="AI243">
        <f>ROUND(IF($AF$243&lt;=0,0,MIN(MAX(0,$AF$243+$AG$243-$AH$243),MAX(0,$F$243-$J$243-$O$243-$T$243-$Y$243-$AD$243))),2)</f>
        <v>0</v>
      </c>
      <c r="AJ243">
        <f>ROUND(MAX(0,$AF$243+$AG$243-$AH$243-$AI$243),2)</f>
        <v>0</v>
      </c>
      <c r="AK243">
        <f>$AO$242</f>
        <v>0</v>
      </c>
      <c r="AL243">
        <f>ROUND(IF($AK$243&lt;=0,0,$AK$243*$AK$3/12),2)</f>
        <v>0</v>
      </c>
      <c r="AM243">
        <f>ROUND(IF($AK$243&lt;=0,0,MIN($AK$4,$AK$243+$AL$243)),2)</f>
        <v>0</v>
      </c>
      <c r="AN243">
        <f>ROUND(IF($AK$243&lt;=0,0,MIN(MAX(0,$AK$243+$AL$243-$AM$243),MAX(0,$F$243-$J$243-$O$243-$T$243-$Y$243-$AD$243-$AI$243))),2)</f>
        <v>0</v>
      </c>
      <c r="AO243">
        <f>ROUND(MAX(0,$AK$243+$AL$243-$AM$243-$AN$243),2)</f>
        <v>0</v>
      </c>
      <c r="AP243">
        <f>$AT$242</f>
        <v>0</v>
      </c>
      <c r="AQ243">
        <f>ROUND(IF($AP$243&lt;=0,0,$AP$243*$AP$3/12),2)</f>
        <v>0</v>
      </c>
      <c r="AR243">
        <f>ROUND(IF($AP$243&lt;=0,0,MIN($AP$4,$AP$243+$AQ$243)),2)</f>
        <v>0</v>
      </c>
      <c r="AS243">
        <f>ROUND(IF($AP$243&lt;=0,0,MIN(MAX(0,$AP$243+$AQ$243-$AR$243),MAX(0,$F$243-$J$243-$O$243-$T$243-$Y$243-$AD$243-$AI$243-$AN$243))),2)</f>
        <v>0</v>
      </c>
      <c r="AT243">
        <f>ROUND(MAX(0,$AP$243+$AQ$243-$AR$243-$AS$243),2)</f>
        <v>0</v>
      </c>
      <c r="AU243">
        <f>$AY$242</f>
        <v>0</v>
      </c>
      <c r="AV243">
        <f>ROUND(IF($AU$243&lt;=0,0,$AU$243*$AU$3/12),2)</f>
        <v>0</v>
      </c>
      <c r="AW243">
        <f>ROUND(IF($AU$243&lt;=0,0,MIN($AU$4,$AU$243+$AV$243)),2)</f>
        <v>0</v>
      </c>
      <c r="AX243">
        <f>ROUND(IF($AU$243&lt;=0,0,MIN(MAX(0,$AU$243+$AV$243-$AW$243),MAX(0,$F$243-$J$243-$O$243-$T$243-$Y$243-$AD$243-$AI$243-$AN$243-$AS$243))),2)</f>
        <v>0</v>
      </c>
      <c r="AY243">
        <f>ROUND(MAX(0,$AU$243+$AV$243-$AW$243-$AX$243),2)</f>
        <v>0</v>
      </c>
      <c r="AZ243">
        <f>$BD$242</f>
        <v>0</v>
      </c>
      <c r="BA243">
        <f>ROUND(IF($AZ$243&lt;=0,0,$AZ$243*$AZ$3/12),2)</f>
        <v>0</v>
      </c>
      <c r="BB243">
        <f>ROUND(IF($AZ$243&lt;=0,0,MIN($AZ$4,$AZ$243+$BA$243)),2)</f>
        <v>0</v>
      </c>
      <c r="BC243">
        <f>ROUND(IF($AZ$243&lt;=0,0,MIN(MAX(0,$AZ$243+$BA$243-$BB$243),MAX(0,$F$243-$J$243-$O$243-$T$243-$Y$243-$AD$243-$AI$243-$AN$243-$AS$243-$AX$243))),2)</f>
        <v>0</v>
      </c>
      <c r="BD243">
        <f>ROUND(MAX(0,$AZ$243+$BA$243-$BB$243-$BC$243),2)</f>
        <v>0</v>
      </c>
    </row>
    <row r="244" spans="1:56">
      <c r="A244">
        <f>ROW()-7</f>
        <v>237</v>
      </c>
      <c r="B244">
        <f>EDATE(StartDate,A244-1)</f>
        <v>0</v>
      </c>
      <c r="C244">
        <f>ROUND(SUM($G$244,$L$244,$Q$244,$V$244,$AA$244,$AF$244,$AK$244,$AP$244,$AU$244,$AZ$244)-SUM($K$244,$P$244,$U$244,$Z$244,$AE$244,$AJ$244,$AO$244,$AT$244,$AY$244,$BD$244),2)</f>
        <v>0</v>
      </c>
      <c r="D244">
        <f>ROUND(SUM($H$244,$M$244,$R$244,$W$244,$AB$244,$AG$244,$AL$244,$AQ$244,$AV$244,$BA$244),2)</f>
        <v>0</v>
      </c>
      <c r="E244">
        <f>ROUND(SUM($K$244,$P$244,$U$244,$Z$244,$AE$244,$AJ$244,$AO$244,$AT$244,$AY$244,$BD$244),2)</f>
        <v>0</v>
      </c>
      <c r="F244">
        <f>ROUND(MAX(MonthlyBudget-SUM($I$244,$N$244,$S$244,$X$244,$AC$244,$AH$244,$AM$244,$AR$244,$AW$244,$BB$244),0),2)</f>
        <v>0</v>
      </c>
      <c r="G244">
        <f>$K$243</f>
        <v>0</v>
      </c>
      <c r="H244">
        <f>ROUND(IF($G$244&lt;=0,0,$G$244*$G$3/12),2)</f>
        <v>0</v>
      </c>
      <c r="I244">
        <f>ROUND(IF($G$244&lt;=0,0,MIN($G$4,$G$244+$H$244)),2)</f>
        <v>0</v>
      </c>
      <c r="J244">
        <f>ROUND(IF($G$244&lt;=0,0,MIN(MAX(0,$G$244+$H$244-$I$244),$F$244)),2)</f>
        <v>0</v>
      </c>
      <c r="K244">
        <f>ROUND(MAX(0,$G$244+$H$244-$I$244-$J$244),2)</f>
        <v>0</v>
      </c>
      <c r="L244">
        <f>$P$243</f>
        <v>0</v>
      </c>
      <c r="M244">
        <f>ROUND(IF($L$244&lt;=0,0,$L$244*$L$3/12),2)</f>
        <v>0</v>
      </c>
      <c r="N244">
        <f>ROUND(IF($L$244&lt;=0,0,MIN($L$4,$L$244+$M$244)),2)</f>
        <v>0</v>
      </c>
      <c r="O244">
        <f>ROUND(IF($L$244&lt;=0,0,MIN(MAX(0,$L$244+$M$244-$N$244),MAX(0,$F$244-$J$244))),2)</f>
        <v>0</v>
      </c>
      <c r="P244">
        <f>ROUND(MAX(0,$L$244+$M$244-$N$244-$O$244),2)</f>
        <v>0</v>
      </c>
      <c r="Q244">
        <f>$U$243</f>
        <v>0</v>
      </c>
      <c r="R244">
        <f>ROUND(IF($Q$244&lt;=0,0,$Q$244*$Q$3/12),2)</f>
        <v>0</v>
      </c>
      <c r="S244">
        <f>ROUND(IF($Q$244&lt;=0,0,MIN($Q$4,$Q$244+$R$244)),2)</f>
        <v>0</v>
      </c>
      <c r="T244">
        <f>ROUND(IF($Q$244&lt;=0,0,MIN(MAX(0,$Q$244+$R$244-$S$244),MAX(0,$F$244-$J$244-$O$244))),2)</f>
        <v>0</v>
      </c>
      <c r="U244">
        <f>ROUND(MAX(0,$Q$244+$R$244-$S$244-$T$244),2)</f>
        <v>0</v>
      </c>
      <c r="V244">
        <f>$Z$243</f>
        <v>0</v>
      </c>
      <c r="W244">
        <f>ROUND(IF($V$244&lt;=0,0,$V$244*$V$3/12),2)</f>
        <v>0</v>
      </c>
      <c r="X244">
        <f>ROUND(IF($V$244&lt;=0,0,MIN($V$4,$V$244+$W$244)),2)</f>
        <v>0</v>
      </c>
      <c r="Y244">
        <f>ROUND(IF($V$244&lt;=0,0,MIN(MAX(0,$V$244+$W$244-$X$244),MAX(0,$F$244-$J$244-$O$244-$T$244))),2)</f>
        <v>0</v>
      </c>
      <c r="Z244">
        <f>ROUND(MAX(0,$V$244+$W$244-$X$244-$Y$244),2)</f>
        <v>0</v>
      </c>
      <c r="AA244">
        <f>$AE$243</f>
        <v>0</v>
      </c>
      <c r="AB244">
        <f>ROUND(IF($AA$244&lt;=0,0,$AA$244*$AA$3/12),2)</f>
        <v>0</v>
      </c>
      <c r="AC244">
        <f>ROUND(IF($AA$244&lt;=0,0,MIN($AA$4,$AA$244+$AB$244)),2)</f>
        <v>0</v>
      </c>
      <c r="AD244">
        <f>ROUND(IF($AA$244&lt;=0,0,MIN(MAX(0,$AA$244+$AB$244-$AC$244),MAX(0,$F$244-$J$244-$O$244-$T$244-$Y$244))),2)</f>
        <v>0</v>
      </c>
      <c r="AE244">
        <f>ROUND(MAX(0,$AA$244+$AB$244-$AC$244-$AD$244),2)</f>
        <v>0</v>
      </c>
      <c r="AF244">
        <f>$AJ$243</f>
        <v>0</v>
      </c>
      <c r="AG244">
        <f>ROUND(IF($AF$244&lt;=0,0,$AF$244*$AF$3/12),2)</f>
        <v>0</v>
      </c>
      <c r="AH244">
        <f>ROUND(IF($AF$244&lt;=0,0,MIN($AF$4,$AF$244+$AG$244)),2)</f>
        <v>0</v>
      </c>
      <c r="AI244">
        <f>ROUND(IF($AF$244&lt;=0,0,MIN(MAX(0,$AF$244+$AG$244-$AH$244),MAX(0,$F$244-$J$244-$O$244-$T$244-$Y$244-$AD$244))),2)</f>
        <v>0</v>
      </c>
      <c r="AJ244">
        <f>ROUND(MAX(0,$AF$244+$AG$244-$AH$244-$AI$244),2)</f>
        <v>0</v>
      </c>
      <c r="AK244">
        <f>$AO$243</f>
        <v>0</v>
      </c>
      <c r="AL244">
        <f>ROUND(IF($AK$244&lt;=0,0,$AK$244*$AK$3/12),2)</f>
        <v>0</v>
      </c>
      <c r="AM244">
        <f>ROUND(IF($AK$244&lt;=0,0,MIN($AK$4,$AK$244+$AL$244)),2)</f>
        <v>0</v>
      </c>
      <c r="AN244">
        <f>ROUND(IF($AK$244&lt;=0,0,MIN(MAX(0,$AK$244+$AL$244-$AM$244),MAX(0,$F$244-$J$244-$O$244-$T$244-$Y$244-$AD$244-$AI$244))),2)</f>
        <v>0</v>
      </c>
      <c r="AO244">
        <f>ROUND(MAX(0,$AK$244+$AL$244-$AM$244-$AN$244),2)</f>
        <v>0</v>
      </c>
      <c r="AP244">
        <f>$AT$243</f>
        <v>0</v>
      </c>
      <c r="AQ244">
        <f>ROUND(IF($AP$244&lt;=0,0,$AP$244*$AP$3/12),2)</f>
        <v>0</v>
      </c>
      <c r="AR244">
        <f>ROUND(IF($AP$244&lt;=0,0,MIN($AP$4,$AP$244+$AQ$244)),2)</f>
        <v>0</v>
      </c>
      <c r="AS244">
        <f>ROUND(IF($AP$244&lt;=0,0,MIN(MAX(0,$AP$244+$AQ$244-$AR$244),MAX(0,$F$244-$J$244-$O$244-$T$244-$Y$244-$AD$244-$AI$244-$AN$244))),2)</f>
        <v>0</v>
      </c>
      <c r="AT244">
        <f>ROUND(MAX(0,$AP$244+$AQ$244-$AR$244-$AS$244),2)</f>
        <v>0</v>
      </c>
      <c r="AU244">
        <f>$AY$243</f>
        <v>0</v>
      </c>
      <c r="AV244">
        <f>ROUND(IF($AU$244&lt;=0,0,$AU$244*$AU$3/12),2)</f>
        <v>0</v>
      </c>
      <c r="AW244">
        <f>ROUND(IF($AU$244&lt;=0,0,MIN($AU$4,$AU$244+$AV$244)),2)</f>
        <v>0</v>
      </c>
      <c r="AX244">
        <f>ROUND(IF($AU$244&lt;=0,0,MIN(MAX(0,$AU$244+$AV$244-$AW$244),MAX(0,$F$244-$J$244-$O$244-$T$244-$Y$244-$AD$244-$AI$244-$AN$244-$AS$244))),2)</f>
        <v>0</v>
      </c>
      <c r="AY244">
        <f>ROUND(MAX(0,$AU$244+$AV$244-$AW$244-$AX$244),2)</f>
        <v>0</v>
      </c>
      <c r="AZ244">
        <f>$BD$243</f>
        <v>0</v>
      </c>
      <c r="BA244">
        <f>ROUND(IF($AZ$244&lt;=0,0,$AZ$244*$AZ$3/12),2)</f>
        <v>0</v>
      </c>
      <c r="BB244">
        <f>ROUND(IF($AZ$244&lt;=0,0,MIN($AZ$4,$AZ$244+$BA$244)),2)</f>
        <v>0</v>
      </c>
      <c r="BC244">
        <f>ROUND(IF($AZ$244&lt;=0,0,MIN(MAX(0,$AZ$244+$BA$244-$BB$244),MAX(0,$F$244-$J$244-$O$244-$T$244-$Y$244-$AD$244-$AI$244-$AN$244-$AS$244-$AX$244))),2)</f>
        <v>0</v>
      </c>
      <c r="BD244">
        <f>ROUND(MAX(0,$AZ$244+$BA$244-$BB$244-$BC$244),2)</f>
        <v>0</v>
      </c>
    </row>
    <row r="245" spans="1:56">
      <c r="A245">
        <f>ROW()-7</f>
        <v>238</v>
      </c>
      <c r="B245">
        <f>EDATE(StartDate,A245-1)</f>
        <v>0</v>
      </c>
      <c r="C245">
        <f>ROUND(SUM($G$245,$L$245,$Q$245,$V$245,$AA$245,$AF$245,$AK$245,$AP$245,$AU$245,$AZ$245)-SUM($K$245,$P$245,$U$245,$Z$245,$AE$245,$AJ$245,$AO$245,$AT$245,$AY$245,$BD$245),2)</f>
        <v>0</v>
      </c>
      <c r="D245">
        <f>ROUND(SUM($H$245,$M$245,$R$245,$W$245,$AB$245,$AG$245,$AL$245,$AQ$245,$AV$245,$BA$245),2)</f>
        <v>0</v>
      </c>
      <c r="E245">
        <f>ROUND(SUM($K$245,$P$245,$U$245,$Z$245,$AE$245,$AJ$245,$AO$245,$AT$245,$AY$245,$BD$245),2)</f>
        <v>0</v>
      </c>
      <c r="F245">
        <f>ROUND(MAX(MonthlyBudget-SUM($I$245,$N$245,$S$245,$X$245,$AC$245,$AH$245,$AM$245,$AR$245,$AW$245,$BB$245),0),2)</f>
        <v>0</v>
      </c>
      <c r="G245">
        <f>$K$244</f>
        <v>0</v>
      </c>
      <c r="H245">
        <f>ROUND(IF($G$245&lt;=0,0,$G$245*$G$3/12),2)</f>
        <v>0</v>
      </c>
      <c r="I245">
        <f>ROUND(IF($G$245&lt;=0,0,MIN($G$4,$G$245+$H$245)),2)</f>
        <v>0</v>
      </c>
      <c r="J245">
        <f>ROUND(IF($G$245&lt;=0,0,MIN(MAX(0,$G$245+$H$245-$I$245),$F$245)),2)</f>
        <v>0</v>
      </c>
      <c r="K245">
        <f>ROUND(MAX(0,$G$245+$H$245-$I$245-$J$245),2)</f>
        <v>0</v>
      </c>
      <c r="L245">
        <f>$P$244</f>
        <v>0</v>
      </c>
      <c r="M245">
        <f>ROUND(IF($L$245&lt;=0,0,$L$245*$L$3/12),2)</f>
        <v>0</v>
      </c>
      <c r="N245">
        <f>ROUND(IF($L$245&lt;=0,0,MIN($L$4,$L$245+$M$245)),2)</f>
        <v>0</v>
      </c>
      <c r="O245">
        <f>ROUND(IF($L$245&lt;=0,0,MIN(MAX(0,$L$245+$M$245-$N$245),MAX(0,$F$245-$J$245))),2)</f>
        <v>0</v>
      </c>
      <c r="P245">
        <f>ROUND(MAX(0,$L$245+$M$245-$N$245-$O$245),2)</f>
        <v>0</v>
      </c>
      <c r="Q245">
        <f>$U$244</f>
        <v>0</v>
      </c>
      <c r="R245">
        <f>ROUND(IF($Q$245&lt;=0,0,$Q$245*$Q$3/12),2)</f>
        <v>0</v>
      </c>
      <c r="S245">
        <f>ROUND(IF($Q$245&lt;=0,0,MIN($Q$4,$Q$245+$R$245)),2)</f>
        <v>0</v>
      </c>
      <c r="T245">
        <f>ROUND(IF($Q$245&lt;=0,0,MIN(MAX(0,$Q$245+$R$245-$S$245),MAX(0,$F$245-$J$245-$O$245))),2)</f>
        <v>0</v>
      </c>
      <c r="U245">
        <f>ROUND(MAX(0,$Q$245+$R$245-$S$245-$T$245),2)</f>
        <v>0</v>
      </c>
      <c r="V245">
        <f>$Z$244</f>
        <v>0</v>
      </c>
      <c r="W245">
        <f>ROUND(IF($V$245&lt;=0,0,$V$245*$V$3/12),2)</f>
        <v>0</v>
      </c>
      <c r="X245">
        <f>ROUND(IF($V$245&lt;=0,0,MIN($V$4,$V$245+$W$245)),2)</f>
        <v>0</v>
      </c>
      <c r="Y245">
        <f>ROUND(IF($V$245&lt;=0,0,MIN(MAX(0,$V$245+$W$245-$X$245),MAX(0,$F$245-$J$245-$O$245-$T$245))),2)</f>
        <v>0</v>
      </c>
      <c r="Z245">
        <f>ROUND(MAX(0,$V$245+$W$245-$X$245-$Y$245),2)</f>
        <v>0</v>
      </c>
      <c r="AA245">
        <f>$AE$244</f>
        <v>0</v>
      </c>
      <c r="AB245">
        <f>ROUND(IF($AA$245&lt;=0,0,$AA$245*$AA$3/12),2)</f>
        <v>0</v>
      </c>
      <c r="AC245">
        <f>ROUND(IF($AA$245&lt;=0,0,MIN($AA$4,$AA$245+$AB$245)),2)</f>
        <v>0</v>
      </c>
      <c r="AD245">
        <f>ROUND(IF($AA$245&lt;=0,0,MIN(MAX(0,$AA$245+$AB$245-$AC$245),MAX(0,$F$245-$J$245-$O$245-$T$245-$Y$245))),2)</f>
        <v>0</v>
      </c>
      <c r="AE245">
        <f>ROUND(MAX(0,$AA$245+$AB$245-$AC$245-$AD$245),2)</f>
        <v>0</v>
      </c>
      <c r="AF245">
        <f>$AJ$244</f>
        <v>0</v>
      </c>
      <c r="AG245">
        <f>ROUND(IF($AF$245&lt;=0,0,$AF$245*$AF$3/12),2)</f>
        <v>0</v>
      </c>
      <c r="AH245">
        <f>ROUND(IF($AF$245&lt;=0,0,MIN($AF$4,$AF$245+$AG$245)),2)</f>
        <v>0</v>
      </c>
      <c r="AI245">
        <f>ROUND(IF($AF$245&lt;=0,0,MIN(MAX(0,$AF$245+$AG$245-$AH$245),MAX(0,$F$245-$J$245-$O$245-$T$245-$Y$245-$AD$245))),2)</f>
        <v>0</v>
      </c>
      <c r="AJ245">
        <f>ROUND(MAX(0,$AF$245+$AG$245-$AH$245-$AI$245),2)</f>
        <v>0</v>
      </c>
      <c r="AK245">
        <f>$AO$244</f>
        <v>0</v>
      </c>
      <c r="AL245">
        <f>ROUND(IF($AK$245&lt;=0,0,$AK$245*$AK$3/12),2)</f>
        <v>0</v>
      </c>
      <c r="AM245">
        <f>ROUND(IF($AK$245&lt;=0,0,MIN($AK$4,$AK$245+$AL$245)),2)</f>
        <v>0</v>
      </c>
      <c r="AN245">
        <f>ROUND(IF($AK$245&lt;=0,0,MIN(MAX(0,$AK$245+$AL$245-$AM$245),MAX(0,$F$245-$J$245-$O$245-$T$245-$Y$245-$AD$245-$AI$245))),2)</f>
        <v>0</v>
      </c>
      <c r="AO245">
        <f>ROUND(MAX(0,$AK$245+$AL$245-$AM$245-$AN$245),2)</f>
        <v>0</v>
      </c>
      <c r="AP245">
        <f>$AT$244</f>
        <v>0</v>
      </c>
      <c r="AQ245">
        <f>ROUND(IF($AP$245&lt;=0,0,$AP$245*$AP$3/12),2)</f>
        <v>0</v>
      </c>
      <c r="AR245">
        <f>ROUND(IF($AP$245&lt;=0,0,MIN($AP$4,$AP$245+$AQ$245)),2)</f>
        <v>0</v>
      </c>
      <c r="AS245">
        <f>ROUND(IF($AP$245&lt;=0,0,MIN(MAX(0,$AP$245+$AQ$245-$AR$245),MAX(0,$F$245-$J$245-$O$245-$T$245-$Y$245-$AD$245-$AI$245-$AN$245))),2)</f>
        <v>0</v>
      </c>
      <c r="AT245">
        <f>ROUND(MAX(0,$AP$245+$AQ$245-$AR$245-$AS$245),2)</f>
        <v>0</v>
      </c>
      <c r="AU245">
        <f>$AY$244</f>
        <v>0</v>
      </c>
      <c r="AV245">
        <f>ROUND(IF($AU$245&lt;=0,0,$AU$245*$AU$3/12),2)</f>
        <v>0</v>
      </c>
      <c r="AW245">
        <f>ROUND(IF($AU$245&lt;=0,0,MIN($AU$4,$AU$245+$AV$245)),2)</f>
        <v>0</v>
      </c>
      <c r="AX245">
        <f>ROUND(IF($AU$245&lt;=0,0,MIN(MAX(0,$AU$245+$AV$245-$AW$245),MAX(0,$F$245-$J$245-$O$245-$T$245-$Y$245-$AD$245-$AI$245-$AN$245-$AS$245))),2)</f>
        <v>0</v>
      </c>
      <c r="AY245">
        <f>ROUND(MAX(0,$AU$245+$AV$245-$AW$245-$AX$245),2)</f>
        <v>0</v>
      </c>
      <c r="AZ245">
        <f>$BD$244</f>
        <v>0</v>
      </c>
      <c r="BA245">
        <f>ROUND(IF($AZ$245&lt;=0,0,$AZ$245*$AZ$3/12),2)</f>
        <v>0</v>
      </c>
      <c r="BB245">
        <f>ROUND(IF($AZ$245&lt;=0,0,MIN($AZ$4,$AZ$245+$BA$245)),2)</f>
        <v>0</v>
      </c>
      <c r="BC245">
        <f>ROUND(IF($AZ$245&lt;=0,0,MIN(MAX(0,$AZ$245+$BA$245-$BB$245),MAX(0,$F$245-$J$245-$O$245-$T$245-$Y$245-$AD$245-$AI$245-$AN$245-$AS$245-$AX$245))),2)</f>
        <v>0</v>
      </c>
      <c r="BD245">
        <f>ROUND(MAX(0,$AZ$245+$BA$245-$BB$245-$BC$245),2)</f>
        <v>0</v>
      </c>
    </row>
    <row r="246" spans="1:56">
      <c r="A246">
        <f>ROW()-7</f>
        <v>239</v>
      </c>
      <c r="B246">
        <f>EDATE(StartDate,A246-1)</f>
        <v>0</v>
      </c>
      <c r="C246">
        <f>ROUND(SUM($G$246,$L$246,$Q$246,$V$246,$AA$246,$AF$246,$AK$246,$AP$246,$AU$246,$AZ$246)-SUM($K$246,$P$246,$U$246,$Z$246,$AE$246,$AJ$246,$AO$246,$AT$246,$AY$246,$BD$246),2)</f>
        <v>0</v>
      </c>
      <c r="D246">
        <f>ROUND(SUM($H$246,$M$246,$R$246,$W$246,$AB$246,$AG$246,$AL$246,$AQ$246,$AV$246,$BA$246),2)</f>
        <v>0</v>
      </c>
      <c r="E246">
        <f>ROUND(SUM($K$246,$P$246,$U$246,$Z$246,$AE$246,$AJ$246,$AO$246,$AT$246,$AY$246,$BD$246),2)</f>
        <v>0</v>
      </c>
      <c r="F246">
        <f>ROUND(MAX(MonthlyBudget-SUM($I$246,$N$246,$S$246,$X$246,$AC$246,$AH$246,$AM$246,$AR$246,$AW$246,$BB$246),0),2)</f>
        <v>0</v>
      </c>
      <c r="G246">
        <f>$K$245</f>
        <v>0</v>
      </c>
      <c r="H246">
        <f>ROUND(IF($G$246&lt;=0,0,$G$246*$G$3/12),2)</f>
        <v>0</v>
      </c>
      <c r="I246">
        <f>ROUND(IF($G$246&lt;=0,0,MIN($G$4,$G$246+$H$246)),2)</f>
        <v>0</v>
      </c>
      <c r="J246">
        <f>ROUND(IF($G$246&lt;=0,0,MIN(MAX(0,$G$246+$H$246-$I$246),$F$246)),2)</f>
        <v>0</v>
      </c>
      <c r="K246">
        <f>ROUND(MAX(0,$G$246+$H$246-$I$246-$J$246),2)</f>
        <v>0</v>
      </c>
      <c r="L246">
        <f>$P$245</f>
        <v>0</v>
      </c>
      <c r="M246">
        <f>ROUND(IF($L$246&lt;=0,0,$L$246*$L$3/12),2)</f>
        <v>0</v>
      </c>
      <c r="N246">
        <f>ROUND(IF($L$246&lt;=0,0,MIN($L$4,$L$246+$M$246)),2)</f>
        <v>0</v>
      </c>
      <c r="O246">
        <f>ROUND(IF($L$246&lt;=0,0,MIN(MAX(0,$L$246+$M$246-$N$246),MAX(0,$F$246-$J$246))),2)</f>
        <v>0</v>
      </c>
      <c r="P246">
        <f>ROUND(MAX(0,$L$246+$M$246-$N$246-$O$246),2)</f>
        <v>0</v>
      </c>
      <c r="Q246">
        <f>$U$245</f>
        <v>0</v>
      </c>
      <c r="R246">
        <f>ROUND(IF($Q$246&lt;=0,0,$Q$246*$Q$3/12),2)</f>
        <v>0</v>
      </c>
      <c r="S246">
        <f>ROUND(IF($Q$246&lt;=0,0,MIN($Q$4,$Q$246+$R$246)),2)</f>
        <v>0</v>
      </c>
      <c r="T246">
        <f>ROUND(IF($Q$246&lt;=0,0,MIN(MAX(0,$Q$246+$R$246-$S$246),MAX(0,$F$246-$J$246-$O$246))),2)</f>
        <v>0</v>
      </c>
      <c r="U246">
        <f>ROUND(MAX(0,$Q$246+$R$246-$S$246-$T$246),2)</f>
        <v>0</v>
      </c>
      <c r="V246">
        <f>$Z$245</f>
        <v>0</v>
      </c>
      <c r="W246">
        <f>ROUND(IF($V$246&lt;=0,0,$V$246*$V$3/12),2)</f>
        <v>0</v>
      </c>
      <c r="X246">
        <f>ROUND(IF($V$246&lt;=0,0,MIN($V$4,$V$246+$W$246)),2)</f>
        <v>0</v>
      </c>
      <c r="Y246">
        <f>ROUND(IF($V$246&lt;=0,0,MIN(MAX(0,$V$246+$W$246-$X$246),MAX(0,$F$246-$J$246-$O$246-$T$246))),2)</f>
        <v>0</v>
      </c>
      <c r="Z246">
        <f>ROUND(MAX(0,$V$246+$W$246-$X$246-$Y$246),2)</f>
        <v>0</v>
      </c>
      <c r="AA246">
        <f>$AE$245</f>
        <v>0</v>
      </c>
      <c r="AB246">
        <f>ROUND(IF($AA$246&lt;=0,0,$AA$246*$AA$3/12),2)</f>
        <v>0</v>
      </c>
      <c r="AC246">
        <f>ROUND(IF($AA$246&lt;=0,0,MIN($AA$4,$AA$246+$AB$246)),2)</f>
        <v>0</v>
      </c>
      <c r="AD246">
        <f>ROUND(IF($AA$246&lt;=0,0,MIN(MAX(0,$AA$246+$AB$246-$AC$246),MAX(0,$F$246-$J$246-$O$246-$T$246-$Y$246))),2)</f>
        <v>0</v>
      </c>
      <c r="AE246">
        <f>ROUND(MAX(0,$AA$246+$AB$246-$AC$246-$AD$246),2)</f>
        <v>0</v>
      </c>
      <c r="AF246">
        <f>$AJ$245</f>
        <v>0</v>
      </c>
      <c r="AG246">
        <f>ROUND(IF($AF$246&lt;=0,0,$AF$246*$AF$3/12),2)</f>
        <v>0</v>
      </c>
      <c r="AH246">
        <f>ROUND(IF($AF$246&lt;=0,0,MIN($AF$4,$AF$246+$AG$246)),2)</f>
        <v>0</v>
      </c>
      <c r="AI246">
        <f>ROUND(IF($AF$246&lt;=0,0,MIN(MAX(0,$AF$246+$AG$246-$AH$246),MAX(0,$F$246-$J$246-$O$246-$T$246-$Y$246-$AD$246))),2)</f>
        <v>0</v>
      </c>
      <c r="AJ246">
        <f>ROUND(MAX(0,$AF$246+$AG$246-$AH$246-$AI$246),2)</f>
        <v>0</v>
      </c>
      <c r="AK246">
        <f>$AO$245</f>
        <v>0</v>
      </c>
      <c r="AL246">
        <f>ROUND(IF($AK$246&lt;=0,0,$AK$246*$AK$3/12),2)</f>
        <v>0</v>
      </c>
      <c r="AM246">
        <f>ROUND(IF($AK$246&lt;=0,0,MIN($AK$4,$AK$246+$AL$246)),2)</f>
        <v>0</v>
      </c>
      <c r="AN246">
        <f>ROUND(IF($AK$246&lt;=0,0,MIN(MAX(0,$AK$246+$AL$246-$AM$246),MAX(0,$F$246-$J$246-$O$246-$T$246-$Y$246-$AD$246-$AI$246))),2)</f>
        <v>0</v>
      </c>
      <c r="AO246">
        <f>ROUND(MAX(0,$AK$246+$AL$246-$AM$246-$AN$246),2)</f>
        <v>0</v>
      </c>
      <c r="AP246">
        <f>$AT$245</f>
        <v>0</v>
      </c>
      <c r="AQ246">
        <f>ROUND(IF($AP$246&lt;=0,0,$AP$246*$AP$3/12),2)</f>
        <v>0</v>
      </c>
      <c r="AR246">
        <f>ROUND(IF($AP$246&lt;=0,0,MIN($AP$4,$AP$246+$AQ$246)),2)</f>
        <v>0</v>
      </c>
      <c r="AS246">
        <f>ROUND(IF($AP$246&lt;=0,0,MIN(MAX(0,$AP$246+$AQ$246-$AR$246),MAX(0,$F$246-$J$246-$O$246-$T$246-$Y$246-$AD$246-$AI$246-$AN$246))),2)</f>
        <v>0</v>
      </c>
      <c r="AT246">
        <f>ROUND(MAX(0,$AP$246+$AQ$246-$AR$246-$AS$246),2)</f>
        <v>0</v>
      </c>
      <c r="AU246">
        <f>$AY$245</f>
        <v>0</v>
      </c>
      <c r="AV246">
        <f>ROUND(IF($AU$246&lt;=0,0,$AU$246*$AU$3/12),2)</f>
        <v>0</v>
      </c>
      <c r="AW246">
        <f>ROUND(IF($AU$246&lt;=0,0,MIN($AU$4,$AU$246+$AV$246)),2)</f>
        <v>0</v>
      </c>
      <c r="AX246">
        <f>ROUND(IF($AU$246&lt;=0,0,MIN(MAX(0,$AU$246+$AV$246-$AW$246),MAX(0,$F$246-$J$246-$O$246-$T$246-$Y$246-$AD$246-$AI$246-$AN$246-$AS$246))),2)</f>
        <v>0</v>
      </c>
      <c r="AY246">
        <f>ROUND(MAX(0,$AU$246+$AV$246-$AW$246-$AX$246),2)</f>
        <v>0</v>
      </c>
      <c r="AZ246">
        <f>$BD$245</f>
        <v>0</v>
      </c>
      <c r="BA246">
        <f>ROUND(IF($AZ$246&lt;=0,0,$AZ$246*$AZ$3/12),2)</f>
        <v>0</v>
      </c>
      <c r="BB246">
        <f>ROUND(IF($AZ$246&lt;=0,0,MIN($AZ$4,$AZ$246+$BA$246)),2)</f>
        <v>0</v>
      </c>
      <c r="BC246">
        <f>ROUND(IF($AZ$246&lt;=0,0,MIN(MAX(0,$AZ$246+$BA$246-$BB$246),MAX(0,$F$246-$J$246-$O$246-$T$246-$Y$246-$AD$246-$AI$246-$AN$246-$AS$246-$AX$246))),2)</f>
        <v>0</v>
      </c>
      <c r="BD246">
        <f>ROUND(MAX(0,$AZ$246+$BA$246-$BB$246-$BC$246),2)</f>
        <v>0</v>
      </c>
    </row>
    <row r="247" spans="1:56">
      <c r="A247">
        <f>ROW()-7</f>
        <v>240</v>
      </c>
      <c r="B247">
        <f>EDATE(StartDate,A247-1)</f>
        <v>0</v>
      </c>
      <c r="C247">
        <f>ROUND(SUM($G$247,$L$247,$Q$247,$V$247,$AA$247,$AF$247,$AK$247,$AP$247,$AU$247,$AZ$247)-SUM($K$247,$P$247,$U$247,$Z$247,$AE$247,$AJ$247,$AO$247,$AT$247,$AY$247,$BD$247),2)</f>
        <v>0</v>
      </c>
      <c r="D247">
        <f>ROUND(SUM($H$247,$M$247,$R$247,$W$247,$AB$247,$AG$247,$AL$247,$AQ$247,$AV$247,$BA$247),2)</f>
        <v>0</v>
      </c>
      <c r="E247">
        <f>ROUND(SUM($K$247,$P$247,$U$247,$Z$247,$AE$247,$AJ$247,$AO$247,$AT$247,$AY$247,$BD$247),2)</f>
        <v>0</v>
      </c>
      <c r="F247">
        <f>ROUND(MAX(MonthlyBudget-SUM($I$247,$N$247,$S$247,$X$247,$AC$247,$AH$247,$AM$247,$AR$247,$AW$247,$BB$247),0),2)</f>
        <v>0</v>
      </c>
      <c r="G247">
        <f>$K$246</f>
        <v>0</v>
      </c>
      <c r="H247">
        <f>ROUND(IF($G$247&lt;=0,0,$G$247*$G$3/12),2)</f>
        <v>0</v>
      </c>
      <c r="I247">
        <f>ROUND(IF($G$247&lt;=0,0,MIN($G$4,$G$247+$H$247)),2)</f>
        <v>0</v>
      </c>
      <c r="J247">
        <f>ROUND(IF($G$247&lt;=0,0,MIN(MAX(0,$G$247+$H$247-$I$247),$F$247)),2)</f>
        <v>0</v>
      </c>
      <c r="K247">
        <f>ROUND(MAX(0,$G$247+$H$247-$I$247-$J$247),2)</f>
        <v>0</v>
      </c>
      <c r="L247">
        <f>$P$246</f>
        <v>0</v>
      </c>
      <c r="M247">
        <f>ROUND(IF($L$247&lt;=0,0,$L$247*$L$3/12),2)</f>
        <v>0</v>
      </c>
      <c r="N247">
        <f>ROUND(IF($L$247&lt;=0,0,MIN($L$4,$L$247+$M$247)),2)</f>
        <v>0</v>
      </c>
      <c r="O247">
        <f>ROUND(IF($L$247&lt;=0,0,MIN(MAX(0,$L$247+$M$247-$N$247),MAX(0,$F$247-$J$247))),2)</f>
        <v>0</v>
      </c>
      <c r="P247">
        <f>ROUND(MAX(0,$L$247+$M$247-$N$247-$O$247),2)</f>
        <v>0</v>
      </c>
      <c r="Q247">
        <f>$U$246</f>
        <v>0</v>
      </c>
      <c r="R247">
        <f>ROUND(IF($Q$247&lt;=0,0,$Q$247*$Q$3/12),2)</f>
        <v>0</v>
      </c>
      <c r="S247">
        <f>ROUND(IF($Q$247&lt;=0,0,MIN($Q$4,$Q$247+$R$247)),2)</f>
        <v>0</v>
      </c>
      <c r="T247">
        <f>ROUND(IF($Q$247&lt;=0,0,MIN(MAX(0,$Q$247+$R$247-$S$247),MAX(0,$F$247-$J$247-$O$247))),2)</f>
        <v>0</v>
      </c>
      <c r="U247">
        <f>ROUND(MAX(0,$Q$247+$R$247-$S$247-$T$247),2)</f>
        <v>0</v>
      </c>
      <c r="V247">
        <f>$Z$246</f>
        <v>0</v>
      </c>
      <c r="W247">
        <f>ROUND(IF($V$247&lt;=0,0,$V$247*$V$3/12),2)</f>
        <v>0</v>
      </c>
      <c r="X247">
        <f>ROUND(IF($V$247&lt;=0,0,MIN($V$4,$V$247+$W$247)),2)</f>
        <v>0</v>
      </c>
      <c r="Y247">
        <f>ROUND(IF($V$247&lt;=0,0,MIN(MAX(0,$V$247+$W$247-$X$247),MAX(0,$F$247-$J$247-$O$247-$T$247))),2)</f>
        <v>0</v>
      </c>
      <c r="Z247">
        <f>ROUND(MAX(0,$V$247+$W$247-$X$247-$Y$247),2)</f>
        <v>0</v>
      </c>
      <c r="AA247">
        <f>$AE$246</f>
        <v>0</v>
      </c>
      <c r="AB247">
        <f>ROUND(IF($AA$247&lt;=0,0,$AA$247*$AA$3/12),2)</f>
        <v>0</v>
      </c>
      <c r="AC247">
        <f>ROUND(IF($AA$247&lt;=0,0,MIN($AA$4,$AA$247+$AB$247)),2)</f>
        <v>0</v>
      </c>
      <c r="AD247">
        <f>ROUND(IF($AA$247&lt;=0,0,MIN(MAX(0,$AA$247+$AB$247-$AC$247),MAX(0,$F$247-$J$247-$O$247-$T$247-$Y$247))),2)</f>
        <v>0</v>
      </c>
      <c r="AE247">
        <f>ROUND(MAX(0,$AA$247+$AB$247-$AC$247-$AD$247),2)</f>
        <v>0</v>
      </c>
      <c r="AF247">
        <f>$AJ$246</f>
        <v>0</v>
      </c>
      <c r="AG247">
        <f>ROUND(IF($AF$247&lt;=0,0,$AF$247*$AF$3/12),2)</f>
        <v>0</v>
      </c>
      <c r="AH247">
        <f>ROUND(IF($AF$247&lt;=0,0,MIN($AF$4,$AF$247+$AG$247)),2)</f>
        <v>0</v>
      </c>
      <c r="AI247">
        <f>ROUND(IF($AF$247&lt;=0,0,MIN(MAX(0,$AF$247+$AG$247-$AH$247),MAX(0,$F$247-$J$247-$O$247-$T$247-$Y$247-$AD$247))),2)</f>
        <v>0</v>
      </c>
      <c r="AJ247">
        <f>ROUND(MAX(0,$AF$247+$AG$247-$AH$247-$AI$247),2)</f>
        <v>0</v>
      </c>
      <c r="AK247">
        <f>$AO$246</f>
        <v>0</v>
      </c>
      <c r="AL247">
        <f>ROUND(IF($AK$247&lt;=0,0,$AK$247*$AK$3/12),2)</f>
        <v>0</v>
      </c>
      <c r="AM247">
        <f>ROUND(IF($AK$247&lt;=0,0,MIN($AK$4,$AK$247+$AL$247)),2)</f>
        <v>0</v>
      </c>
      <c r="AN247">
        <f>ROUND(IF($AK$247&lt;=0,0,MIN(MAX(0,$AK$247+$AL$247-$AM$247),MAX(0,$F$247-$J$247-$O$247-$T$247-$Y$247-$AD$247-$AI$247))),2)</f>
        <v>0</v>
      </c>
      <c r="AO247">
        <f>ROUND(MAX(0,$AK$247+$AL$247-$AM$247-$AN$247),2)</f>
        <v>0</v>
      </c>
      <c r="AP247">
        <f>$AT$246</f>
        <v>0</v>
      </c>
      <c r="AQ247">
        <f>ROUND(IF($AP$247&lt;=0,0,$AP$247*$AP$3/12),2)</f>
        <v>0</v>
      </c>
      <c r="AR247">
        <f>ROUND(IF($AP$247&lt;=0,0,MIN($AP$4,$AP$247+$AQ$247)),2)</f>
        <v>0</v>
      </c>
      <c r="AS247">
        <f>ROUND(IF($AP$247&lt;=0,0,MIN(MAX(0,$AP$247+$AQ$247-$AR$247),MAX(0,$F$247-$J$247-$O$247-$T$247-$Y$247-$AD$247-$AI$247-$AN$247))),2)</f>
        <v>0</v>
      </c>
      <c r="AT247">
        <f>ROUND(MAX(0,$AP$247+$AQ$247-$AR$247-$AS$247),2)</f>
        <v>0</v>
      </c>
      <c r="AU247">
        <f>$AY$246</f>
        <v>0</v>
      </c>
      <c r="AV247">
        <f>ROUND(IF($AU$247&lt;=0,0,$AU$247*$AU$3/12),2)</f>
        <v>0</v>
      </c>
      <c r="AW247">
        <f>ROUND(IF($AU$247&lt;=0,0,MIN($AU$4,$AU$247+$AV$247)),2)</f>
        <v>0</v>
      </c>
      <c r="AX247">
        <f>ROUND(IF($AU$247&lt;=0,0,MIN(MAX(0,$AU$247+$AV$247-$AW$247),MAX(0,$F$247-$J$247-$O$247-$T$247-$Y$247-$AD$247-$AI$247-$AN$247-$AS$247))),2)</f>
        <v>0</v>
      </c>
      <c r="AY247">
        <f>ROUND(MAX(0,$AU$247+$AV$247-$AW$247-$AX$247),2)</f>
        <v>0</v>
      </c>
      <c r="AZ247">
        <f>$BD$246</f>
        <v>0</v>
      </c>
      <c r="BA247">
        <f>ROUND(IF($AZ$247&lt;=0,0,$AZ$247*$AZ$3/12),2)</f>
        <v>0</v>
      </c>
      <c r="BB247">
        <f>ROUND(IF($AZ$247&lt;=0,0,MIN($AZ$4,$AZ$247+$BA$247)),2)</f>
        <v>0</v>
      </c>
      <c r="BC247">
        <f>ROUND(IF($AZ$247&lt;=0,0,MIN(MAX(0,$AZ$247+$BA$247-$BB$247),MAX(0,$F$247-$J$247-$O$247-$T$247-$Y$247-$AD$247-$AI$247-$AN$247-$AS$247-$AX$247))),2)</f>
        <v>0</v>
      </c>
      <c r="BD247">
        <f>ROUND(MAX(0,$AZ$247+$BA$247-$BB$247-$BC$247),2)</f>
        <v>0</v>
      </c>
    </row>
    <row r="248" spans="1:56">
      <c r="A248">
        <f>ROW()-7</f>
        <v>241</v>
      </c>
      <c r="B248">
        <f>EDATE(StartDate,A248-1)</f>
        <v>0</v>
      </c>
      <c r="C248">
        <f>ROUND(SUM($G$248,$L$248,$Q$248,$V$248,$AA$248,$AF$248,$AK$248,$AP$248,$AU$248,$AZ$248)-SUM($K$248,$P$248,$U$248,$Z$248,$AE$248,$AJ$248,$AO$248,$AT$248,$AY$248,$BD$248),2)</f>
        <v>0</v>
      </c>
      <c r="D248">
        <f>ROUND(SUM($H$248,$M$248,$R$248,$W$248,$AB$248,$AG$248,$AL$248,$AQ$248,$AV$248,$BA$248),2)</f>
        <v>0</v>
      </c>
      <c r="E248">
        <f>ROUND(SUM($K$248,$P$248,$U$248,$Z$248,$AE$248,$AJ$248,$AO$248,$AT$248,$AY$248,$BD$248),2)</f>
        <v>0</v>
      </c>
      <c r="F248">
        <f>ROUND(MAX(MonthlyBudget-SUM($I$248,$N$248,$S$248,$X$248,$AC$248,$AH$248,$AM$248,$AR$248,$AW$248,$BB$248),0),2)</f>
        <v>0</v>
      </c>
      <c r="G248">
        <f>$K$247</f>
        <v>0</v>
      </c>
      <c r="H248">
        <f>ROUND(IF($G$248&lt;=0,0,$G$248*$G$3/12),2)</f>
        <v>0</v>
      </c>
      <c r="I248">
        <f>ROUND(IF($G$248&lt;=0,0,MIN($G$4,$G$248+$H$248)),2)</f>
        <v>0</v>
      </c>
      <c r="J248">
        <f>ROUND(IF($G$248&lt;=0,0,MIN(MAX(0,$G$248+$H$248-$I$248),$F$248)),2)</f>
        <v>0</v>
      </c>
      <c r="K248">
        <f>ROUND(MAX(0,$G$248+$H$248-$I$248-$J$248),2)</f>
        <v>0</v>
      </c>
      <c r="L248">
        <f>$P$247</f>
        <v>0</v>
      </c>
      <c r="M248">
        <f>ROUND(IF($L$248&lt;=0,0,$L$248*$L$3/12),2)</f>
        <v>0</v>
      </c>
      <c r="N248">
        <f>ROUND(IF($L$248&lt;=0,0,MIN($L$4,$L$248+$M$248)),2)</f>
        <v>0</v>
      </c>
      <c r="O248">
        <f>ROUND(IF($L$248&lt;=0,0,MIN(MAX(0,$L$248+$M$248-$N$248),MAX(0,$F$248-$J$248))),2)</f>
        <v>0</v>
      </c>
      <c r="P248">
        <f>ROUND(MAX(0,$L$248+$M$248-$N$248-$O$248),2)</f>
        <v>0</v>
      </c>
      <c r="Q248">
        <f>$U$247</f>
        <v>0</v>
      </c>
      <c r="R248">
        <f>ROUND(IF($Q$248&lt;=0,0,$Q$248*$Q$3/12),2)</f>
        <v>0</v>
      </c>
      <c r="S248">
        <f>ROUND(IF($Q$248&lt;=0,0,MIN($Q$4,$Q$248+$R$248)),2)</f>
        <v>0</v>
      </c>
      <c r="T248">
        <f>ROUND(IF($Q$248&lt;=0,0,MIN(MAX(0,$Q$248+$R$248-$S$248),MAX(0,$F$248-$J$248-$O$248))),2)</f>
        <v>0</v>
      </c>
      <c r="U248">
        <f>ROUND(MAX(0,$Q$248+$R$248-$S$248-$T$248),2)</f>
        <v>0</v>
      </c>
      <c r="V248">
        <f>$Z$247</f>
        <v>0</v>
      </c>
      <c r="W248">
        <f>ROUND(IF($V$248&lt;=0,0,$V$248*$V$3/12),2)</f>
        <v>0</v>
      </c>
      <c r="X248">
        <f>ROUND(IF($V$248&lt;=0,0,MIN($V$4,$V$248+$W$248)),2)</f>
        <v>0</v>
      </c>
      <c r="Y248">
        <f>ROUND(IF($V$248&lt;=0,0,MIN(MAX(0,$V$248+$W$248-$X$248),MAX(0,$F$248-$J$248-$O$248-$T$248))),2)</f>
        <v>0</v>
      </c>
      <c r="Z248">
        <f>ROUND(MAX(0,$V$248+$W$248-$X$248-$Y$248),2)</f>
        <v>0</v>
      </c>
      <c r="AA248">
        <f>$AE$247</f>
        <v>0</v>
      </c>
      <c r="AB248">
        <f>ROUND(IF($AA$248&lt;=0,0,$AA$248*$AA$3/12),2)</f>
        <v>0</v>
      </c>
      <c r="AC248">
        <f>ROUND(IF($AA$248&lt;=0,0,MIN($AA$4,$AA$248+$AB$248)),2)</f>
        <v>0</v>
      </c>
      <c r="AD248">
        <f>ROUND(IF($AA$248&lt;=0,0,MIN(MAX(0,$AA$248+$AB$248-$AC$248),MAX(0,$F$248-$J$248-$O$248-$T$248-$Y$248))),2)</f>
        <v>0</v>
      </c>
      <c r="AE248">
        <f>ROUND(MAX(0,$AA$248+$AB$248-$AC$248-$AD$248),2)</f>
        <v>0</v>
      </c>
      <c r="AF248">
        <f>$AJ$247</f>
        <v>0</v>
      </c>
      <c r="AG248">
        <f>ROUND(IF($AF$248&lt;=0,0,$AF$248*$AF$3/12),2)</f>
        <v>0</v>
      </c>
      <c r="AH248">
        <f>ROUND(IF($AF$248&lt;=0,0,MIN($AF$4,$AF$248+$AG$248)),2)</f>
        <v>0</v>
      </c>
      <c r="AI248">
        <f>ROUND(IF($AF$248&lt;=0,0,MIN(MAX(0,$AF$248+$AG$248-$AH$248),MAX(0,$F$248-$J$248-$O$248-$T$248-$Y$248-$AD$248))),2)</f>
        <v>0</v>
      </c>
      <c r="AJ248">
        <f>ROUND(MAX(0,$AF$248+$AG$248-$AH$248-$AI$248),2)</f>
        <v>0</v>
      </c>
      <c r="AK248">
        <f>$AO$247</f>
        <v>0</v>
      </c>
      <c r="AL248">
        <f>ROUND(IF($AK$248&lt;=0,0,$AK$248*$AK$3/12),2)</f>
        <v>0</v>
      </c>
      <c r="AM248">
        <f>ROUND(IF($AK$248&lt;=0,0,MIN($AK$4,$AK$248+$AL$248)),2)</f>
        <v>0</v>
      </c>
      <c r="AN248">
        <f>ROUND(IF($AK$248&lt;=0,0,MIN(MAX(0,$AK$248+$AL$248-$AM$248),MAX(0,$F$248-$J$248-$O$248-$T$248-$Y$248-$AD$248-$AI$248))),2)</f>
        <v>0</v>
      </c>
      <c r="AO248">
        <f>ROUND(MAX(0,$AK$248+$AL$248-$AM$248-$AN$248),2)</f>
        <v>0</v>
      </c>
      <c r="AP248">
        <f>$AT$247</f>
        <v>0</v>
      </c>
      <c r="AQ248">
        <f>ROUND(IF($AP$248&lt;=0,0,$AP$248*$AP$3/12),2)</f>
        <v>0</v>
      </c>
      <c r="AR248">
        <f>ROUND(IF($AP$248&lt;=0,0,MIN($AP$4,$AP$248+$AQ$248)),2)</f>
        <v>0</v>
      </c>
      <c r="AS248">
        <f>ROUND(IF($AP$248&lt;=0,0,MIN(MAX(0,$AP$248+$AQ$248-$AR$248),MAX(0,$F$248-$J$248-$O$248-$T$248-$Y$248-$AD$248-$AI$248-$AN$248))),2)</f>
        <v>0</v>
      </c>
      <c r="AT248">
        <f>ROUND(MAX(0,$AP$248+$AQ$248-$AR$248-$AS$248),2)</f>
        <v>0</v>
      </c>
      <c r="AU248">
        <f>$AY$247</f>
        <v>0</v>
      </c>
      <c r="AV248">
        <f>ROUND(IF($AU$248&lt;=0,0,$AU$248*$AU$3/12),2)</f>
        <v>0</v>
      </c>
      <c r="AW248">
        <f>ROUND(IF($AU$248&lt;=0,0,MIN($AU$4,$AU$248+$AV$248)),2)</f>
        <v>0</v>
      </c>
      <c r="AX248">
        <f>ROUND(IF($AU$248&lt;=0,0,MIN(MAX(0,$AU$248+$AV$248-$AW$248),MAX(0,$F$248-$J$248-$O$248-$T$248-$Y$248-$AD$248-$AI$248-$AN$248-$AS$248))),2)</f>
        <v>0</v>
      </c>
      <c r="AY248">
        <f>ROUND(MAX(0,$AU$248+$AV$248-$AW$248-$AX$248),2)</f>
        <v>0</v>
      </c>
      <c r="AZ248">
        <f>$BD$247</f>
        <v>0</v>
      </c>
      <c r="BA248">
        <f>ROUND(IF($AZ$248&lt;=0,0,$AZ$248*$AZ$3/12),2)</f>
        <v>0</v>
      </c>
      <c r="BB248">
        <f>ROUND(IF($AZ$248&lt;=0,0,MIN($AZ$4,$AZ$248+$BA$248)),2)</f>
        <v>0</v>
      </c>
      <c r="BC248">
        <f>ROUND(IF($AZ$248&lt;=0,0,MIN(MAX(0,$AZ$248+$BA$248-$BB$248),MAX(0,$F$248-$J$248-$O$248-$T$248-$Y$248-$AD$248-$AI$248-$AN$248-$AS$248-$AX$248))),2)</f>
        <v>0</v>
      </c>
      <c r="BD248">
        <f>ROUND(MAX(0,$AZ$248+$BA$248-$BB$248-$BC$248),2)</f>
        <v>0</v>
      </c>
    </row>
    <row r="249" spans="1:56">
      <c r="A249">
        <f>ROW()-7</f>
        <v>242</v>
      </c>
      <c r="B249">
        <f>EDATE(StartDate,A249-1)</f>
        <v>0</v>
      </c>
      <c r="C249">
        <f>ROUND(SUM($G$249,$L$249,$Q$249,$V$249,$AA$249,$AF$249,$AK$249,$AP$249,$AU$249,$AZ$249)-SUM($K$249,$P$249,$U$249,$Z$249,$AE$249,$AJ$249,$AO$249,$AT$249,$AY$249,$BD$249),2)</f>
        <v>0</v>
      </c>
      <c r="D249">
        <f>ROUND(SUM($H$249,$M$249,$R$249,$W$249,$AB$249,$AG$249,$AL$249,$AQ$249,$AV$249,$BA$249),2)</f>
        <v>0</v>
      </c>
      <c r="E249">
        <f>ROUND(SUM($K$249,$P$249,$U$249,$Z$249,$AE$249,$AJ$249,$AO$249,$AT$249,$AY$249,$BD$249),2)</f>
        <v>0</v>
      </c>
      <c r="F249">
        <f>ROUND(MAX(MonthlyBudget-SUM($I$249,$N$249,$S$249,$X$249,$AC$249,$AH$249,$AM$249,$AR$249,$AW$249,$BB$249),0),2)</f>
        <v>0</v>
      </c>
      <c r="G249">
        <f>$K$248</f>
        <v>0</v>
      </c>
      <c r="H249">
        <f>ROUND(IF($G$249&lt;=0,0,$G$249*$G$3/12),2)</f>
        <v>0</v>
      </c>
      <c r="I249">
        <f>ROUND(IF($G$249&lt;=0,0,MIN($G$4,$G$249+$H$249)),2)</f>
        <v>0</v>
      </c>
      <c r="J249">
        <f>ROUND(IF($G$249&lt;=0,0,MIN(MAX(0,$G$249+$H$249-$I$249),$F$249)),2)</f>
        <v>0</v>
      </c>
      <c r="K249">
        <f>ROUND(MAX(0,$G$249+$H$249-$I$249-$J$249),2)</f>
        <v>0</v>
      </c>
      <c r="L249">
        <f>$P$248</f>
        <v>0</v>
      </c>
      <c r="M249">
        <f>ROUND(IF($L$249&lt;=0,0,$L$249*$L$3/12),2)</f>
        <v>0</v>
      </c>
      <c r="N249">
        <f>ROUND(IF($L$249&lt;=0,0,MIN($L$4,$L$249+$M$249)),2)</f>
        <v>0</v>
      </c>
      <c r="O249">
        <f>ROUND(IF($L$249&lt;=0,0,MIN(MAX(0,$L$249+$M$249-$N$249),MAX(0,$F$249-$J$249))),2)</f>
        <v>0</v>
      </c>
      <c r="P249">
        <f>ROUND(MAX(0,$L$249+$M$249-$N$249-$O$249),2)</f>
        <v>0</v>
      </c>
      <c r="Q249">
        <f>$U$248</f>
        <v>0</v>
      </c>
      <c r="R249">
        <f>ROUND(IF($Q$249&lt;=0,0,$Q$249*$Q$3/12),2)</f>
        <v>0</v>
      </c>
      <c r="S249">
        <f>ROUND(IF($Q$249&lt;=0,0,MIN($Q$4,$Q$249+$R$249)),2)</f>
        <v>0</v>
      </c>
      <c r="T249">
        <f>ROUND(IF($Q$249&lt;=0,0,MIN(MAX(0,$Q$249+$R$249-$S$249),MAX(0,$F$249-$J$249-$O$249))),2)</f>
        <v>0</v>
      </c>
      <c r="U249">
        <f>ROUND(MAX(0,$Q$249+$R$249-$S$249-$T$249),2)</f>
        <v>0</v>
      </c>
      <c r="V249">
        <f>$Z$248</f>
        <v>0</v>
      </c>
      <c r="W249">
        <f>ROUND(IF($V$249&lt;=0,0,$V$249*$V$3/12),2)</f>
        <v>0</v>
      </c>
      <c r="X249">
        <f>ROUND(IF($V$249&lt;=0,0,MIN($V$4,$V$249+$W$249)),2)</f>
        <v>0</v>
      </c>
      <c r="Y249">
        <f>ROUND(IF($V$249&lt;=0,0,MIN(MAX(0,$V$249+$W$249-$X$249),MAX(0,$F$249-$J$249-$O$249-$T$249))),2)</f>
        <v>0</v>
      </c>
      <c r="Z249">
        <f>ROUND(MAX(0,$V$249+$W$249-$X$249-$Y$249),2)</f>
        <v>0</v>
      </c>
      <c r="AA249">
        <f>$AE$248</f>
        <v>0</v>
      </c>
      <c r="AB249">
        <f>ROUND(IF($AA$249&lt;=0,0,$AA$249*$AA$3/12),2)</f>
        <v>0</v>
      </c>
      <c r="AC249">
        <f>ROUND(IF($AA$249&lt;=0,0,MIN($AA$4,$AA$249+$AB$249)),2)</f>
        <v>0</v>
      </c>
      <c r="AD249">
        <f>ROUND(IF($AA$249&lt;=0,0,MIN(MAX(0,$AA$249+$AB$249-$AC$249),MAX(0,$F$249-$J$249-$O$249-$T$249-$Y$249))),2)</f>
        <v>0</v>
      </c>
      <c r="AE249">
        <f>ROUND(MAX(0,$AA$249+$AB$249-$AC$249-$AD$249),2)</f>
        <v>0</v>
      </c>
      <c r="AF249">
        <f>$AJ$248</f>
        <v>0</v>
      </c>
      <c r="AG249">
        <f>ROUND(IF($AF$249&lt;=0,0,$AF$249*$AF$3/12),2)</f>
        <v>0</v>
      </c>
      <c r="AH249">
        <f>ROUND(IF($AF$249&lt;=0,0,MIN($AF$4,$AF$249+$AG$249)),2)</f>
        <v>0</v>
      </c>
      <c r="AI249">
        <f>ROUND(IF($AF$249&lt;=0,0,MIN(MAX(0,$AF$249+$AG$249-$AH$249),MAX(0,$F$249-$J$249-$O$249-$T$249-$Y$249-$AD$249))),2)</f>
        <v>0</v>
      </c>
      <c r="AJ249">
        <f>ROUND(MAX(0,$AF$249+$AG$249-$AH$249-$AI$249),2)</f>
        <v>0</v>
      </c>
      <c r="AK249">
        <f>$AO$248</f>
        <v>0</v>
      </c>
      <c r="AL249">
        <f>ROUND(IF($AK$249&lt;=0,0,$AK$249*$AK$3/12),2)</f>
        <v>0</v>
      </c>
      <c r="AM249">
        <f>ROUND(IF($AK$249&lt;=0,0,MIN($AK$4,$AK$249+$AL$249)),2)</f>
        <v>0</v>
      </c>
      <c r="AN249">
        <f>ROUND(IF($AK$249&lt;=0,0,MIN(MAX(0,$AK$249+$AL$249-$AM$249),MAX(0,$F$249-$J$249-$O$249-$T$249-$Y$249-$AD$249-$AI$249))),2)</f>
        <v>0</v>
      </c>
      <c r="AO249">
        <f>ROUND(MAX(0,$AK$249+$AL$249-$AM$249-$AN$249),2)</f>
        <v>0</v>
      </c>
      <c r="AP249">
        <f>$AT$248</f>
        <v>0</v>
      </c>
      <c r="AQ249">
        <f>ROUND(IF($AP$249&lt;=0,0,$AP$249*$AP$3/12),2)</f>
        <v>0</v>
      </c>
      <c r="AR249">
        <f>ROUND(IF($AP$249&lt;=0,0,MIN($AP$4,$AP$249+$AQ$249)),2)</f>
        <v>0</v>
      </c>
      <c r="AS249">
        <f>ROUND(IF($AP$249&lt;=0,0,MIN(MAX(0,$AP$249+$AQ$249-$AR$249),MAX(0,$F$249-$J$249-$O$249-$T$249-$Y$249-$AD$249-$AI$249-$AN$249))),2)</f>
        <v>0</v>
      </c>
      <c r="AT249">
        <f>ROUND(MAX(0,$AP$249+$AQ$249-$AR$249-$AS$249),2)</f>
        <v>0</v>
      </c>
      <c r="AU249">
        <f>$AY$248</f>
        <v>0</v>
      </c>
      <c r="AV249">
        <f>ROUND(IF($AU$249&lt;=0,0,$AU$249*$AU$3/12),2)</f>
        <v>0</v>
      </c>
      <c r="AW249">
        <f>ROUND(IF($AU$249&lt;=0,0,MIN($AU$4,$AU$249+$AV$249)),2)</f>
        <v>0</v>
      </c>
      <c r="AX249">
        <f>ROUND(IF($AU$249&lt;=0,0,MIN(MAX(0,$AU$249+$AV$249-$AW$249),MAX(0,$F$249-$J$249-$O$249-$T$249-$Y$249-$AD$249-$AI$249-$AN$249-$AS$249))),2)</f>
        <v>0</v>
      </c>
      <c r="AY249">
        <f>ROUND(MAX(0,$AU$249+$AV$249-$AW$249-$AX$249),2)</f>
        <v>0</v>
      </c>
      <c r="AZ249">
        <f>$BD$248</f>
        <v>0</v>
      </c>
      <c r="BA249">
        <f>ROUND(IF($AZ$249&lt;=0,0,$AZ$249*$AZ$3/12),2)</f>
        <v>0</v>
      </c>
      <c r="BB249">
        <f>ROUND(IF($AZ$249&lt;=0,0,MIN($AZ$4,$AZ$249+$BA$249)),2)</f>
        <v>0</v>
      </c>
      <c r="BC249">
        <f>ROUND(IF($AZ$249&lt;=0,0,MIN(MAX(0,$AZ$249+$BA$249-$BB$249),MAX(0,$F$249-$J$249-$O$249-$T$249-$Y$249-$AD$249-$AI$249-$AN$249-$AS$249-$AX$249))),2)</f>
        <v>0</v>
      </c>
      <c r="BD249">
        <f>ROUND(MAX(0,$AZ$249+$BA$249-$BB$249-$BC$249),2)</f>
        <v>0</v>
      </c>
    </row>
    <row r="250" spans="1:56">
      <c r="A250">
        <f>ROW()-7</f>
        <v>243</v>
      </c>
      <c r="B250">
        <f>EDATE(StartDate,A250-1)</f>
        <v>0</v>
      </c>
      <c r="C250">
        <f>ROUND(SUM($G$250,$L$250,$Q$250,$V$250,$AA$250,$AF$250,$AK$250,$AP$250,$AU$250,$AZ$250)-SUM($K$250,$P$250,$U$250,$Z$250,$AE$250,$AJ$250,$AO$250,$AT$250,$AY$250,$BD$250),2)</f>
        <v>0</v>
      </c>
      <c r="D250">
        <f>ROUND(SUM($H$250,$M$250,$R$250,$W$250,$AB$250,$AG$250,$AL$250,$AQ$250,$AV$250,$BA$250),2)</f>
        <v>0</v>
      </c>
      <c r="E250">
        <f>ROUND(SUM($K$250,$P$250,$U$250,$Z$250,$AE$250,$AJ$250,$AO$250,$AT$250,$AY$250,$BD$250),2)</f>
        <v>0</v>
      </c>
      <c r="F250">
        <f>ROUND(MAX(MonthlyBudget-SUM($I$250,$N$250,$S$250,$X$250,$AC$250,$AH$250,$AM$250,$AR$250,$AW$250,$BB$250),0),2)</f>
        <v>0</v>
      </c>
      <c r="G250">
        <f>$K$249</f>
        <v>0</v>
      </c>
      <c r="H250">
        <f>ROUND(IF($G$250&lt;=0,0,$G$250*$G$3/12),2)</f>
        <v>0</v>
      </c>
      <c r="I250">
        <f>ROUND(IF($G$250&lt;=0,0,MIN($G$4,$G$250+$H$250)),2)</f>
        <v>0</v>
      </c>
      <c r="J250">
        <f>ROUND(IF($G$250&lt;=0,0,MIN(MAX(0,$G$250+$H$250-$I$250),$F$250)),2)</f>
        <v>0</v>
      </c>
      <c r="K250">
        <f>ROUND(MAX(0,$G$250+$H$250-$I$250-$J$250),2)</f>
        <v>0</v>
      </c>
      <c r="L250">
        <f>$P$249</f>
        <v>0</v>
      </c>
      <c r="M250">
        <f>ROUND(IF($L$250&lt;=0,0,$L$250*$L$3/12),2)</f>
        <v>0</v>
      </c>
      <c r="N250">
        <f>ROUND(IF($L$250&lt;=0,0,MIN($L$4,$L$250+$M$250)),2)</f>
        <v>0</v>
      </c>
      <c r="O250">
        <f>ROUND(IF($L$250&lt;=0,0,MIN(MAX(0,$L$250+$M$250-$N$250),MAX(0,$F$250-$J$250))),2)</f>
        <v>0</v>
      </c>
      <c r="P250">
        <f>ROUND(MAX(0,$L$250+$M$250-$N$250-$O$250),2)</f>
        <v>0</v>
      </c>
      <c r="Q250">
        <f>$U$249</f>
        <v>0</v>
      </c>
      <c r="R250">
        <f>ROUND(IF($Q$250&lt;=0,0,$Q$250*$Q$3/12),2)</f>
        <v>0</v>
      </c>
      <c r="S250">
        <f>ROUND(IF($Q$250&lt;=0,0,MIN($Q$4,$Q$250+$R$250)),2)</f>
        <v>0</v>
      </c>
      <c r="T250">
        <f>ROUND(IF($Q$250&lt;=0,0,MIN(MAX(0,$Q$250+$R$250-$S$250),MAX(0,$F$250-$J$250-$O$250))),2)</f>
        <v>0</v>
      </c>
      <c r="U250">
        <f>ROUND(MAX(0,$Q$250+$R$250-$S$250-$T$250),2)</f>
        <v>0</v>
      </c>
      <c r="V250">
        <f>$Z$249</f>
        <v>0</v>
      </c>
      <c r="W250">
        <f>ROUND(IF($V$250&lt;=0,0,$V$250*$V$3/12),2)</f>
        <v>0</v>
      </c>
      <c r="X250">
        <f>ROUND(IF($V$250&lt;=0,0,MIN($V$4,$V$250+$W$250)),2)</f>
        <v>0</v>
      </c>
      <c r="Y250">
        <f>ROUND(IF($V$250&lt;=0,0,MIN(MAX(0,$V$250+$W$250-$X$250),MAX(0,$F$250-$J$250-$O$250-$T$250))),2)</f>
        <v>0</v>
      </c>
      <c r="Z250">
        <f>ROUND(MAX(0,$V$250+$W$250-$X$250-$Y$250),2)</f>
        <v>0</v>
      </c>
      <c r="AA250">
        <f>$AE$249</f>
        <v>0</v>
      </c>
      <c r="AB250">
        <f>ROUND(IF($AA$250&lt;=0,0,$AA$250*$AA$3/12),2)</f>
        <v>0</v>
      </c>
      <c r="AC250">
        <f>ROUND(IF($AA$250&lt;=0,0,MIN($AA$4,$AA$250+$AB$250)),2)</f>
        <v>0</v>
      </c>
      <c r="AD250">
        <f>ROUND(IF($AA$250&lt;=0,0,MIN(MAX(0,$AA$250+$AB$250-$AC$250),MAX(0,$F$250-$J$250-$O$250-$T$250-$Y$250))),2)</f>
        <v>0</v>
      </c>
      <c r="AE250">
        <f>ROUND(MAX(0,$AA$250+$AB$250-$AC$250-$AD$250),2)</f>
        <v>0</v>
      </c>
      <c r="AF250">
        <f>$AJ$249</f>
        <v>0</v>
      </c>
      <c r="AG250">
        <f>ROUND(IF($AF$250&lt;=0,0,$AF$250*$AF$3/12),2)</f>
        <v>0</v>
      </c>
      <c r="AH250">
        <f>ROUND(IF($AF$250&lt;=0,0,MIN($AF$4,$AF$250+$AG$250)),2)</f>
        <v>0</v>
      </c>
      <c r="AI250">
        <f>ROUND(IF($AF$250&lt;=0,0,MIN(MAX(0,$AF$250+$AG$250-$AH$250),MAX(0,$F$250-$J$250-$O$250-$T$250-$Y$250-$AD$250))),2)</f>
        <v>0</v>
      </c>
      <c r="AJ250">
        <f>ROUND(MAX(0,$AF$250+$AG$250-$AH$250-$AI$250),2)</f>
        <v>0</v>
      </c>
      <c r="AK250">
        <f>$AO$249</f>
        <v>0</v>
      </c>
      <c r="AL250">
        <f>ROUND(IF($AK$250&lt;=0,0,$AK$250*$AK$3/12),2)</f>
        <v>0</v>
      </c>
      <c r="AM250">
        <f>ROUND(IF($AK$250&lt;=0,0,MIN($AK$4,$AK$250+$AL$250)),2)</f>
        <v>0</v>
      </c>
      <c r="AN250">
        <f>ROUND(IF($AK$250&lt;=0,0,MIN(MAX(0,$AK$250+$AL$250-$AM$250),MAX(0,$F$250-$J$250-$O$250-$T$250-$Y$250-$AD$250-$AI$250))),2)</f>
        <v>0</v>
      </c>
      <c r="AO250">
        <f>ROUND(MAX(0,$AK$250+$AL$250-$AM$250-$AN$250),2)</f>
        <v>0</v>
      </c>
      <c r="AP250">
        <f>$AT$249</f>
        <v>0</v>
      </c>
      <c r="AQ250">
        <f>ROUND(IF($AP$250&lt;=0,0,$AP$250*$AP$3/12),2)</f>
        <v>0</v>
      </c>
      <c r="AR250">
        <f>ROUND(IF($AP$250&lt;=0,0,MIN($AP$4,$AP$250+$AQ$250)),2)</f>
        <v>0</v>
      </c>
      <c r="AS250">
        <f>ROUND(IF($AP$250&lt;=0,0,MIN(MAX(0,$AP$250+$AQ$250-$AR$250),MAX(0,$F$250-$J$250-$O$250-$T$250-$Y$250-$AD$250-$AI$250-$AN$250))),2)</f>
        <v>0</v>
      </c>
      <c r="AT250">
        <f>ROUND(MAX(0,$AP$250+$AQ$250-$AR$250-$AS$250),2)</f>
        <v>0</v>
      </c>
      <c r="AU250">
        <f>$AY$249</f>
        <v>0</v>
      </c>
      <c r="AV250">
        <f>ROUND(IF($AU$250&lt;=0,0,$AU$250*$AU$3/12),2)</f>
        <v>0</v>
      </c>
      <c r="AW250">
        <f>ROUND(IF($AU$250&lt;=0,0,MIN($AU$4,$AU$250+$AV$250)),2)</f>
        <v>0</v>
      </c>
      <c r="AX250">
        <f>ROUND(IF($AU$250&lt;=0,0,MIN(MAX(0,$AU$250+$AV$250-$AW$250),MAX(0,$F$250-$J$250-$O$250-$T$250-$Y$250-$AD$250-$AI$250-$AN$250-$AS$250))),2)</f>
        <v>0</v>
      </c>
      <c r="AY250">
        <f>ROUND(MAX(0,$AU$250+$AV$250-$AW$250-$AX$250),2)</f>
        <v>0</v>
      </c>
      <c r="AZ250">
        <f>$BD$249</f>
        <v>0</v>
      </c>
      <c r="BA250">
        <f>ROUND(IF($AZ$250&lt;=0,0,$AZ$250*$AZ$3/12),2)</f>
        <v>0</v>
      </c>
      <c r="BB250">
        <f>ROUND(IF($AZ$250&lt;=0,0,MIN($AZ$4,$AZ$250+$BA$250)),2)</f>
        <v>0</v>
      </c>
      <c r="BC250">
        <f>ROUND(IF($AZ$250&lt;=0,0,MIN(MAX(0,$AZ$250+$BA$250-$BB$250),MAX(0,$F$250-$J$250-$O$250-$T$250-$Y$250-$AD$250-$AI$250-$AN$250-$AS$250-$AX$250))),2)</f>
        <v>0</v>
      </c>
      <c r="BD250">
        <f>ROUND(MAX(0,$AZ$250+$BA$250-$BB$250-$BC$250),2)</f>
        <v>0</v>
      </c>
    </row>
    <row r="251" spans="1:56">
      <c r="A251">
        <f>ROW()-7</f>
        <v>244</v>
      </c>
      <c r="B251">
        <f>EDATE(StartDate,A251-1)</f>
        <v>0</v>
      </c>
      <c r="C251">
        <f>ROUND(SUM($G$251,$L$251,$Q$251,$V$251,$AA$251,$AF$251,$AK$251,$AP$251,$AU$251,$AZ$251)-SUM($K$251,$P$251,$U$251,$Z$251,$AE$251,$AJ$251,$AO$251,$AT$251,$AY$251,$BD$251),2)</f>
        <v>0</v>
      </c>
      <c r="D251">
        <f>ROUND(SUM($H$251,$M$251,$R$251,$W$251,$AB$251,$AG$251,$AL$251,$AQ$251,$AV$251,$BA$251),2)</f>
        <v>0</v>
      </c>
      <c r="E251">
        <f>ROUND(SUM($K$251,$P$251,$U$251,$Z$251,$AE$251,$AJ$251,$AO$251,$AT$251,$AY$251,$BD$251),2)</f>
        <v>0</v>
      </c>
      <c r="F251">
        <f>ROUND(MAX(MonthlyBudget-SUM($I$251,$N$251,$S$251,$X$251,$AC$251,$AH$251,$AM$251,$AR$251,$AW$251,$BB$251),0),2)</f>
        <v>0</v>
      </c>
      <c r="G251">
        <f>$K$250</f>
        <v>0</v>
      </c>
      <c r="H251">
        <f>ROUND(IF($G$251&lt;=0,0,$G$251*$G$3/12),2)</f>
        <v>0</v>
      </c>
      <c r="I251">
        <f>ROUND(IF($G$251&lt;=0,0,MIN($G$4,$G$251+$H$251)),2)</f>
        <v>0</v>
      </c>
      <c r="J251">
        <f>ROUND(IF($G$251&lt;=0,0,MIN(MAX(0,$G$251+$H$251-$I$251),$F$251)),2)</f>
        <v>0</v>
      </c>
      <c r="K251">
        <f>ROUND(MAX(0,$G$251+$H$251-$I$251-$J$251),2)</f>
        <v>0</v>
      </c>
      <c r="L251">
        <f>$P$250</f>
        <v>0</v>
      </c>
      <c r="M251">
        <f>ROUND(IF($L$251&lt;=0,0,$L$251*$L$3/12),2)</f>
        <v>0</v>
      </c>
      <c r="N251">
        <f>ROUND(IF($L$251&lt;=0,0,MIN($L$4,$L$251+$M$251)),2)</f>
        <v>0</v>
      </c>
      <c r="O251">
        <f>ROUND(IF($L$251&lt;=0,0,MIN(MAX(0,$L$251+$M$251-$N$251),MAX(0,$F$251-$J$251))),2)</f>
        <v>0</v>
      </c>
      <c r="P251">
        <f>ROUND(MAX(0,$L$251+$M$251-$N$251-$O$251),2)</f>
        <v>0</v>
      </c>
      <c r="Q251">
        <f>$U$250</f>
        <v>0</v>
      </c>
      <c r="R251">
        <f>ROUND(IF($Q$251&lt;=0,0,$Q$251*$Q$3/12),2)</f>
        <v>0</v>
      </c>
      <c r="S251">
        <f>ROUND(IF($Q$251&lt;=0,0,MIN($Q$4,$Q$251+$R$251)),2)</f>
        <v>0</v>
      </c>
      <c r="T251">
        <f>ROUND(IF($Q$251&lt;=0,0,MIN(MAX(0,$Q$251+$R$251-$S$251),MAX(0,$F$251-$J$251-$O$251))),2)</f>
        <v>0</v>
      </c>
      <c r="U251">
        <f>ROUND(MAX(0,$Q$251+$R$251-$S$251-$T$251),2)</f>
        <v>0</v>
      </c>
      <c r="V251">
        <f>$Z$250</f>
        <v>0</v>
      </c>
      <c r="W251">
        <f>ROUND(IF($V$251&lt;=0,0,$V$251*$V$3/12),2)</f>
        <v>0</v>
      </c>
      <c r="X251">
        <f>ROUND(IF($V$251&lt;=0,0,MIN($V$4,$V$251+$W$251)),2)</f>
        <v>0</v>
      </c>
      <c r="Y251">
        <f>ROUND(IF($V$251&lt;=0,0,MIN(MAX(0,$V$251+$W$251-$X$251),MAX(0,$F$251-$J$251-$O$251-$T$251))),2)</f>
        <v>0</v>
      </c>
      <c r="Z251">
        <f>ROUND(MAX(0,$V$251+$W$251-$X$251-$Y$251),2)</f>
        <v>0</v>
      </c>
      <c r="AA251">
        <f>$AE$250</f>
        <v>0</v>
      </c>
      <c r="AB251">
        <f>ROUND(IF($AA$251&lt;=0,0,$AA$251*$AA$3/12),2)</f>
        <v>0</v>
      </c>
      <c r="AC251">
        <f>ROUND(IF($AA$251&lt;=0,0,MIN($AA$4,$AA$251+$AB$251)),2)</f>
        <v>0</v>
      </c>
      <c r="AD251">
        <f>ROUND(IF($AA$251&lt;=0,0,MIN(MAX(0,$AA$251+$AB$251-$AC$251),MAX(0,$F$251-$J$251-$O$251-$T$251-$Y$251))),2)</f>
        <v>0</v>
      </c>
      <c r="AE251">
        <f>ROUND(MAX(0,$AA$251+$AB$251-$AC$251-$AD$251),2)</f>
        <v>0</v>
      </c>
      <c r="AF251">
        <f>$AJ$250</f>
        <v>0</v>
      </c>
      <c r="AG251">
        <f>ROUND(IF($AF$251&lt;=0,0,$AF$251*$AF$3/12),2)</f>
        <v>0</v>
      </c>
      <c r="AH251">
        <f>ROUND(IF($AF$251&lt;=0,0,MIN($AF$4,$AF$251+$AG$251)),2)</f>
        <v>0</v>
      </c>
      <c r="AI251">
        <f>ROUND(IF($AF$251&lt;=0,0,MIN(MAX(0,$AF$251+$AG$251-$AH$251),MAX(0,$F$251-$J$251-$O$251-$T$251-$Y$251-$AD$251))),2)</f>
        <v>0</v>
      </c>
      <c r="AJ251">
        <f>ROUND(MAX(0,$AF$251+$AG$251-$AH$251-$AI$251),2)</f>
        <v>0</v>
      </c>
      <c r="AK251">
        <f>$AO$250</f>
        <v>0</v>
      </c>
      <c r="AL251">
        <f>ROUND(IF($AK$251&lt;=0,0,$AK$251*$AK$3/12),2)</f>
        <v>0</v>
      </c>
      <c r="AM251">
        <f>ROUND(IF($AK$251&lt;=0,0,MIN($AK$4,$AK$251+$AL$251)),2)</f>
        <v>0</v>
      </c>
      <c r="AN251">
        <f>ROUND(IF($AK$251&lt;=0,0,MIN(MAX(0,$AK$251+$AL$251-$AM$251),MAX(0,$F$251-$J$251-$O$251-$T$251-$Y$251-$AD$251-$AI$251))),2)</f>
        <v>0</v>
      </c>
      <c r="AO251">
        <f>ROUND(MAX(0,$AK$251+$AL$251-$AM$251-$AN$251),2)</f>
        <v>0</v>
      </c>
      <c r="AP251">
        <f>$AT$250</f>
        <v>0</v>
      </c>
      <c r="AQ251">
        <f>ROUND(IF($AP$251&lt;=0,0,$AP$251*$AP$3/12),2)</f>
        <v>0</v>
      </c>
      <c r="AR251">
        <f>ROUND(IF($AP$251&lt;=0,0,MIN($AP$4,$AP$251+$AQ$251)),2)</f>
        <v>0</v>
      </c>
      <c r="AS251">
        <f>ROUND(IF($AP$251&lt;=0,0,MIN(MAX(0,$AP$251+$AQ$251-$AR$251),MAX(0,$F$251-$J$251-$O$251-$T$251-$Y$251-$AD$251-$AI$251-$AN$251))),2)</f>
        <v>0</v>
      </c>
      <c r="AT251">
        <f>ROUND(MAX(0,$AP$251+$AQ$251-$AR$251-$AS$251),2)</f>
        <v>0</v>
      </c>
      <c r="AU251">
        <f>$AY$250</f>
        <v>0</v>
      </c>
      <c r="AV251">
        <f>ROUND(IF($AU$251&lt;=0,0,$AU$251*$AU$3/12),2)</f>
        <v>0</v>
      </c>
      <c r="AW251">
        <f>ROUND(IF($AU$251&lt;=0,0,MIN($AU$4,$AU$251+$AV$251)),2)</f>
        <v>0</v>
      </c>
      <c r="AX251">
        <f>ROUND(IF($AU$251&lt;=0,0,MIN(MAX(0,$AU$251+$AV$251-$AW$251),MAX(0,$F$251-$J$251-$O$251-$T$251-$Y$251-$AD$251-$AI$251-$AN$251-$AS$251))),2)</f>
        <v>0</v>
      </c>
      <c r="AY251">
        <f>ROUND(MAX(0,$AU$251+$AV$251-$AW$251-$AX$251),2)</f>
        <v>0</v>
      </c>
      <c r="AZ251">
        <f>$BD$250</f>
        <v>0</v>
      </c>
      <c r="BA251">
        <f>ROUND(IF($AZ$251&lt;=0,0,$AZ$251*$AZ$3/12),2)</f>
        <v>0</v>
      </c>
      <c r="BB251">
        <f>ROUND(IF($AZ$251&lt;=0,0,MIN($AZ$4,$AZ$251+$BA$251)),2)</f>
        <v>0</v>
      </c>
      <c r="BC251">
        <f>ROUND(IF($AZ$251&lt;=0,0,MIN(MAX(0,$AZ$251+$BA$251-$BB$251),MAX(0,$F$251-$J$251-$O$251-$T$251-$Y$251-$AD$251-$AI$251-$AN$251-$AS$251-$AX$251))),2)</f>
        <v>0</v>
      </c>
      <c r="BD251">
        <f>ROUND(MAX(0,$AZ$251+$BA$251-$BB$251-$BC$251),2)</f>
        <v>0</v>
      </c>
    </row>
    <row r="252" spans="1:56">
      <c r="A252">
        <f>ROW()-7</f>
        <v>245</v>
      </c>
      <c r="B252">
        <f>EDATE(StartDate,A252-1)</f>
        <v>0</v>
      </c>
      <c r="C252">
        <f>ROUND(SUM($G$252,$L$252,$Q$252,$V$252,$AA$252,$AF$252,$AK$252,$AP$252,$AU$252,$AZ$252)-SUM($K$252,$P$252,$U$252,$Z$252,$AE$252,$AJ$252,$AO$252,$AT$252,$AY$252,$BD$252),2)</f>
        <v>0</v>
      </c>
      <c r="D252">
        <f>ROUND(SUM($H$252,$M$252,$R$252,$W$252,$AB$252,$AG$252,$AL$252,$AQ$252,$AV$252,$BA$252),2)</f>
        <v>0</v>
      </c>
      <c r="E252">
        <f>ROUND(SUM($K$252,$P$252,$U$252,$Z$252,$AE$252,$AJ$252,$AO$252,$AT$252,$AY$252,$BD$252),2)</f>
        <v>0</v>
      </c>
      <c r="F252">
        <f>ROUND(MAX(MonthlyBudget-SUM($I$252,$N$252,$S$252,$X$252,$AC$252,$AH$252,$AM$252,$AR$252,$AW$252,$BB$252),0),2)</f>
        <v>0</v>
      </c>
      <c r="G252">
        <f>$K$251</f>
        <v>0</v>
      </c>
      <c r="H252">
        <f>ROUND(IF($G$252&lt;=0,0,$G$252*$G$3/12),2)</f>
        <v>0</v>
      </c>
      <c r="I252">
        <f>ROUND(IF($G$252&lt;=0,0,MIN($G$4,$G$252+$H$252)),2)</f>
        <v>0</v>
      </c>
      <c r="J252">
        <f>ROUND(IF($G$252&lt;=0,0,MIN(MAX(0,$G$252+$H$252-$I$252),$F$252)),2)</f>
        <v>0</v>
      </c>
      <c r="K252">
        <f>ROUND(MAX(0,$G$252+$H$252-$I$252-$J$252),2)</f>
        <v>0</v>
      </c>
      <c r="L252">
        <f>$P$251</f>
        <v>0</v>
      </c>
      <c r="M252">
        <f>ROUND(IF($L$252&lt;=0,0,$L$252*$L$3/12),2)</f>
        <v>0</v>
      </c>
      <c r="N252">
        <f>ROUND(IF($L$252&lt;=0,0,MIN($L$4,$L$252+$M$252)),2)</f>
        <v>0</v>
      </c>
      <c r="O252">
        <f>ROUND(IF($L$252&lt;=0,0,MIN(MAX(0,$L$252+$M$252-$N$252),MAX(0,$F$252-$J$252))),2)</f>
        <v>0</v>
      </c>
      <c r="P252">
        <f>ROUND(MAX(0,$L$252+$M$252-$N$252-$O$252),2)</f>
        <v>0</v>
      </c>
      <c r="Q252">
        <f>$U$251</f>
        <v>0</v>
      </c>
      <c r="R252">
        <f>ROUND(IF($Q$252&lt;=0,0,$Q$252*$Q$3/12),2)</f>
        <v>0</v>
      </c>
      <c r="S252">
        <f>ROUND(IF($Q$252&lt;=0,0,MIN($Q$4,$Q$252+$R$252)),2)</f>
        <v>0</v>
      </c>
      <c r="T252">
        <f>ROUND(IF($Q$252&lt;=0,0,MIN(MAX(0,$Q$252+$R$252-$S$252),MAX(0,$F$252-$J$252-$O$252))),2)</f>
        <v>0</v>
      </c>
      <c r="U252">
        <f>ROUND(MAX(0,$Q$252+$R$252-$S$252-$T$252),2)</f>
        <v>0</v>
      </c>
      <c r="V252">
        <f>$Z$251</f>
        <v>0</v>
      </c>
      <c r="W252">
        <f>ROUND(IF($V$252&lt;=0,0,$V$252*$V$3/12),2)</f>
        <v>0</v>
      </c>
      <c r="X252">
        <f>ROUND(IF($V$252&lt;=0,0,MIN($V$4,$V$252+$W$252)),2)</f>
        <v>0</v>
      </c>
      <c r="Y252">
        <f>ROUND(IF($V$252&lt;=0,0,MIN(MAX(0,$V$252+$W$252-$X$252),MAX(0,$F$252-$J$252-$O$252-$T$252))),2)</f>
        <v>0</v>
      </c>
      <c r="Z252">
        <f>ROUND(MAX(0,$V$252+$W$252-$X$252-$Y$252),2)</f>
        <v>0</v>
      </c>
      <c r="AA252">
        <f>$AE$251</f>
        <v>0</v>
      </c>
      <c r="AB252">
        <f>ROUND(IF($AA$252&lt;=0,0,$AA$252*$AA$3/12),2)</f>
        <v>0</v>
      </c>
      <c r="AC252">
        <f>ROUND(IF($AA$252&lt;=0,0,MIN($AA$4,$AA$252+$AB$252)),2)</f>
        <v>0</v>
      </c>
      <c r="AD252">
        <f>ROUND(IF($AA$252&lt;=0,0,MIN(MAX(0,$AA$252+$AB$252-$AC$252),MAX(0,$F$252-$J$252-$O$252-$T$252-$Y$252))),2)</f>
        <v>0</v>
      </c>
      <c r="AE252">
        <f>ROUND(MAX(0,$AA$252+$AB$252-$AC$252-$AD$252),2)</f>
        <v>0</v>
      </c>
      <c r="AF252">
        <f>$AJ$251</f>
        <v>0</v>
      </c>
      <c r="AG252">
        <f>ROUND(IF($AF$252&lt;=0,0,$AF$252*$AF$3/12),2)</f>
        <v>0</v>
      </c>
      <c r="AH252">
        <f>ROUND(IF($AF$252&lt;=0,0,MIN($AF$4,$AF$252+$AG$252)),2)</f>
        <v>0</v>
      </c>
      <c r="AI252">
        <f>ROUND(IF($AF$252&lt;=0,0,MIN(MAX(0,$AF$252+$AG$252-$AH$252),MAX(0,$F$252-$J$252-$O$252-$T$252-$Y$252-$AD$252))),2)</f>
        <v>0</v>
      </c>
      <c r="AJ252">
        <f>ROUND(MAX(0,$AF$252+$AG$252-$AH$252-$AI$252),2)</f>
        <v>0</v>
      </c>
      <c r="AK252">
        <f>$AO$251</f>
        <v>0</v>
      </c>
      <c r="AL252">
        <f>ROUND(IF($AK$252&lt;=0,0,$AK$252*$AK$3/12),2)</f>
        <v>0</v>
      </c>
      <c r="AM252">
        <f>ROUND(IF($AK$252&lt;=0,0,MIN($AK$4,$AK$252+$AL$252)),2)</f>
        <v>0</v>
      </c>
      <c r="AN252">
        <f>ROUND(IF($AK$252&lt;=0,0,MIN(MAX(0,$AK$252+$AL$252-$AM$252),MAX(0,$F$252-$J$252-$O$252-$T$252-$Y$252-$AD$252-$AI$252))),2)</f>
        <v>0</v>
      </c>
      <c r="AO252">
        <f>ROUND(MAX(0,$AK$252+$AL$252-$AM$252-$AN$252),2)</f>
        <v>0</v>
      </c>
      <c r="AP252">
        <f>$AT$251</f>
        <v>0</v>
      </c>
      <c r="AQ252">
        <f>ROUND(IF($AP$252&lt;=0,0,$AP$252*$AP$3/12),2)</f>
        <v>0</v>
      </c>
      <c r="AR252">
        <f>ROUND(IF($AP$252&lt;=0,0,MIN($AP$4,$AP$252+$AQ$252)),2)</f>
        <v>0</v>
      </c>
      <c r="AS252">
        <f>ROUND(IF($AP$252&lt;=0,0,MIN(MAX(0,$AP$252+$AQ$252-$AR$252),MAX(0,$F$252-$J$252-$O$252-$T$252-$Y$252-$AD$252-$AI$252-$AN$252))),2)</f>
        <v>0</v>
      </c>
      <c r="AT252">
        <f>ROUND(MAX(0,$AP$252+$AQ$252-$AR$252-$AS$252),2)</f>
        <v>0</v>
      </c>
      <c r="AU252">
        <f>$AY$251</f>
        <v>0</v>
      </c>
      <c r="AV252">
        <f>ROUND(IF($AU$252&lt;=0,0,$AU$252*$AU$3/12),2)</f>
        <v>0</v>
      </c>
      <c r="AW252">
        <f>ROUND(IF($AU$252&lt;=0,0,MIN($AU$4,$AU$252+$AV$252)),2)</f>
        <v>0</v>
      </c>
      <c r="AX252">
        <f>ROUND(IF($AU$252&lt;=0,0,MIN(MAX(0,$AU$252+$AV$252-$AW$252),MAX(0,$F$252-$J$252-$O$252-$T$252-$Y$252-$AD$252-$AI$252-$AN$252-$AS$252))),2)</f>
        <v>0</v>
      </c>
      <c r="AY252">
        <f>ROUND(MAX(0,$AU$252+$AV$252-$AW$252-$AX$252),2)</f>
        <v>0</v>
      </c>
      <c r="AZ252">
        <f>$BD$251</f>
        <v>0</v>
      </c>
      <c r="BA252">
        <f>ROUND(IF($AZ$252&lt;=0,0,$AZ$252*$AZ$3/12),2)</f>
        <v>0</v>
      </c>
      <c r="BB252">
        <f>ROUND(IF($AZ$252&lt;=0,0,MIN($AZ$4,$AZ$252+$BA$252)),2)</f>
        <v>0</v>
      </c>
      <c r="BC252">
        <f>ROUND(IF($AZ$252&lt;=0,0,MIN(MAX(0,$AZ$252+$BA$252-$BB$252),MAX(0,$F$252-$J$252-$O$252-$T$252-$Y$252-$AD$252-$AI$252-$AN$252-$AS$252-$AX$252))),2)</f>
        <v>0</v>
      </c>
      <c r="BD252">
        <f>ROUND(MAX(0,$AZ$252+$BA$252-$BB$252-$BC$252),2)</f>
        <v>0</v>
      </c>
    </row>
    <row r="253" spans="1:56">
      <c r="A253">
        <f>ROW()-7</f>
        <v>246</v>
      </c>
      <c r="B253">
        <f>EDATE(StartDate,A253-1)</f>
        <v>0</v>
      </c>
      <c r="C253">
        <f>ROUND(SUM($G$253,$L$253,$Q$253,$V$253,$AA$253,$AF$253,$AK$253,$AP$253,$AU$253,$AZ$253)-SUM($K$253,$P$253,$U$253,$Z$253,$AE$253,$AJ$253,$AO$253,$AT$253,$AY$253,$BD$253),2)</f>
        <v>0</v>
      </c>
      <c r="D253">
        <f>ROUND(SUM($H$253,$M$253,$R$253,$W$253,$AB$253,$AG$253,$AL$253,$AQ$253,$AV$253,$BA$253),2)</f>
        <v>0</v>
      </c>
      <c r="E253">
        <f>ROUND(SUM($K$253,$P$253,$U$253,$Z$253,$AE$253,$AJ$253,$AO$253,$AT$253,$AY$253,$BD$253),2)</f>
        <v>0</v>
      </c>
      <c r="F253">
        <f>ROUND(MAX(MonthlyBudget-SUM($I$253,$N$253,$S$253,$X$253,$AC$253,$AH$253,$AM$253,$AR$253,$AW$253,$BB$253),0),2)</f>
        <v>0</v>
      </c>
      <c r="G253">
        <f>$K$252</f>
        <v>0</v>
      </c>
      <c r="H253">
        <f>ROUND(IF($G$253&lt;=0,0,$G$253*$G$3/12),2)</f>
        <v>0</v>
      </c>
      <c r="I253">
        <f>ROUND(IF($G$253&lt;=0,0,MIN($G$4,$G$253+$H$253)),2)</f>
        <v>0</v>
      </c>
      <c r="J253">
        <f>ROUND(IF($G$253&lt;=0,0,MIN(MAX(0,$G$253+$H$253-$I$253),$F$253)),2)</f>
        <v>0</v>
      </c>
      <c r="K253">
        <f>ROUND(MAX(0,$G$253+$H$253-$I$253-$J$253),2)</f>
        <v>0</v>
      </c>
      <c r="L253">
        <f>$P$252</f>
        <v>0</v>
      </c>
      <c r="M253">
        <f>ROUND(IF($L$253&lt;=0,0,$L$253*$L$3/12),2)</f>
        <v>0</v>
      </c>
      <c r="N253">
        <f>ROUND(IF($L$253&lt;=0,0,MIN($L$4,$L$253+$M$253)),2)</f>
        <v>0</v>
      </c>
      <c r="O253">
        <f>ROUND(IF($L$253&lt;=0,0,MIN(MAX(0,$L$253+$M$253-$N$253),MAX(0,$F$253-$J$253))),2)</f>
        <v>0</v>
      </c>
      <c r="P253">
        <f>ROUND(MAX(0,$L$253+$M$253-$N$253-$O$253),2)</f>
        <v>0</v>
      </c>
      <c r="Q253">
        <f>$U$252</f>
        <v>0</v>
      </c>
      <c r="R253">
        <f>ROUND(IF($Q$253&lt;=0,0,$Q$253*$Q$3/12),2)</f>
        <v>0</v>
      </c>
      <c r="S253">
        <f>ROUND(IF($Q$253&lt;=0,0,MIN($Q$4,$Q$253+$R$253)),2)</f>
        <v>0</v>
      </c>
      <c r="T253">
        <f>ROUND(IF($Q$253&lt;=0,0,MIN(MAX(0,$Q$253+$R$253-$S$253),MAX(0,$F$253-$J$253-$O$253))),2)</f>
        <v>0</v>
      </c>
      <c r="U253">
        <f>ROUND(MAX(0,$Q$253+$R$253-$S$253-$T$253),2)</f>
        <v>0</v>
      </c>
      <c r="V253">
        <f>$Z$252</f>
        <v>0</v>
      </c>
      <c r="W253">
        <f>ROUND(IF($V$253&lt;=0,0,$V$253*$V$3/12),2)</f>
        <v>0</v>
      </c>
      <c r="X253">
        <f>ROUND(IF($V$253&lt;=0,0,MIN($V$4,$V$253+$W$253)),2)</f>
        <v>0</v>
      </c>
      <c r="Y253">
        <f>ROUND(IF($V$253&lt;=0,0,MIN(MAX(0,$V$253+$W$253-$X$253),MAX(0,$F$253-$J$253-$O$253-$T$253))),2)</f>
        <v>0</v>
      </c>
      <c r="Z253">
        <f>ROUND(MAX(0,$V$253+$W$253-$X$253-$Y$253),2)</f>
        <v>0</v>
      </c>
      <c r="AA253">
        <f>$AE$252</f>
        <v>0</v>
      </c>
      <c r="AB253">
        <f>ROUND(IF($AA$253&lt;=0,0,$AA$253*$AA$3/12),2)</f>
        <v>0</v>
      </c>
      <c r="AC253">
        <f>ROUND(IF($AA$253&lt;=0,0,MIN($AA$4,$AA$253+$AB$253)),2)</f>
        <v>0</v>
      </c>
      <c r="AD253">
        <f>ROUND(IF($AA$253&lt;=0,0,MIN(MAX(0,$AA$253+$AB$253-$AC$253),MAX(0,$F$253-$J$253-$O$253-$T$253-$Y$253))),2)</f>
        <v>0</v>
      </c>
      <c r="AE253">
        <f>ROUND(MAX(0,$AA$253+$AB$253-$AC$253-$AD$253),2)</f>
        <v>0</v>
      </c>
      <c r="AF253">
        <f>$AJ$252</f>
        <v>0</v>
      </c>
      <c r="AG253">
        <f>ROUND(IF($AF$253&lt;=0,0,$AF$253*$AF$3/12),2)</f>
        <v>0</v>
      </c>
      <c r="AH253">
        <f>ROUND(IF($AF$253&lt;=0,0,MIN($AF$4,$AF$253+$AG$253)),2)</f>
        <v>0</v>
      </c>
      <c r="AI253">
        <f>ROUND(IF($AF$253&lt;=0,0,MIN(MAX(0,$AF$253+$AG$253-$AH$253),MAX(0,$F$253-$J$253-$O$253-$T$253-$Y$253-$AD$253))),2)</f>
        <v>0</v>
      </c>
      <c r="AJ253">
        <f>ROUND(MAX(0,$AF$253+$AG$253-$AH$253-$AI$253),2)</f>
        <v>0</v>
      </c>
      <c r="AK253">
        <f>$AO$252</f>
        <v>0</v>
      </c>
      <c r="AL253">
        <f>ROUND(IF($AK$253&lt;=0,0,$AK$253*$AK$3/12),2)</f>
        <v>0</v>
      </c>
      <c r="AM253">
        <f>ROUND(IF($AK$253&lt;=0,0,MIN($AK$4,$AK$253+$AL$253)),2)</f>
        <v>0</v>
      </c>
      <c r="AN253">
        <f>ROUND(IF($AK$253&lt;=0,0,MIN(MAX(0,$AK$253+$AL$253-$AM$253),MAX(0,$F$253-$J$253-$O$253-$T$253-$Y$253-$AD$253-$AI$253))),2)</f>
        <v>0</v>
      </c>
      <c r="AO253">
        <f>ROUND(MAX(0,$AK$253+$AL$253-$AM$253-$AN$253),2)</f>
        <v>0</v>
      </c>
      <c r="AP253">
        <f>$AT$252</f>
        <v>0</v>
      </c>
      <c r="AQ253">
        <f>ROUND(IF($AP$253&lt;=0,0,$AP$253*$AP$3/12),2)</f>
        <v>0</v>
      </c>
      <c r="AR253">
        <f>ROUND(IF($AP$253&lt;=0,0,MIN($AP$4,$AP$253+$AQ$253)),2)</f>
        <v>0</v>
      </c>
      <c r="AS253">
        <f>ROUND(IF($AP$253&lt;=0,0,MIN(MAX(0,$AP$253+$AQ$253-$AR$253),MAX(0,$F$253-$J$253-$O$253-$T$253-$Y$253-$AD$253-$AI$253-$AN$253))),2)</f>
        <v>0</v>
      </c>
      <c r="AT253">
        <f>ROUND(MAX(0,$AP$253+$AQ$253-$AR$253-$AS$253),2)</f>
        <v>0</v>
      </c>
      <c r="AU253">
        <f>$AY$252</f>
        <v>0</v>
      </c>
      <c r="AV253">
        <f>ROUND(IF($AU$253&lt;=0,0,$AU$253*$AU$3/12),2)</f>
        <v>0</v>
      </c>
      <c r="AW253">
        <f>ROUND(IF($AU$253&lt;=0,0,MIN($AU$4,$AU$253+$AV$253)),2)</f>
        <v>0</v>
      </c>
      <c r="AX253">
        <f>ROUND(IF($AU$253&lt;=0,0,MIN(MAX(0,$AU$253+$AV$253-$AW$253),MAX(0,$F$253-$J$253-$O$253-$T$253-$Y$253-$AD$253-$AI$253-$AN$253-$AS$253))),2)</f>
        <v>0</v>
      </c>
      <c r="AY253">
        <f>ROUND(MAX(0,$AU$253+$AV$253-$AW$253-$AX$253),2)</f>
        <v>0</v>
      </c>
      <c r="AZ253">
        <f>$BD$252</f>
        <v>0</v>
      </c>
      <c r="BA253">
        <f>ROUND(IF($AZ$253&lt;=0,0,$AZ$253*$AZ$3/12),2)</f>
        <v>0</v>
      </c>
      <c r="BB253">
        <f>ROUND(IF($AZ$253&lt;=0,0,MIN($AZ$4,$AZ$253+$BA$253)),2)</f>
        <v>0</v>
      </c>
      <c r="BC253">
        <f>ROUND(IF($AZ$253&lt;=0,0,MIN(MAX(0,$AZ$253+$BA$253-$BB$253),MAX(0,$F$253-$J$253-$O$253-$T$253-$Y$253-$AD$253-$AI$253-$AN$253-$AS$253-$AX$253))),2)</f>
        <v>0</v>
      </c>
      <c r="BD253">
        <f>ROUND(MAX(0,$AZ$253+$BA$253-$BB$253-$BC$253),2)</f>
        <v>0</v>
      </c>
    </row>
    <row r="254" spans="1:56">
      <c r="A254">
        <f>ROW()-7</f>
        <v>247</v>
      </c>
      <c r="B254">
        <f>EDATE(StartDate,A254-1)</f>
        <v>0</v>
      </c>
      <c r="C254">
        <f>ROUND(SUM($G$254,$L$254,$Q$254,$V$254,$AA$254,$AF$254,$AK$254,$AP$254,$AU$254,$AZ$254)-SUM($K$254,$P$254,$U$254,$Z$254,$AE$254,$AJ$254,$AO$254,$AT$254,$AY$254,$BD$254),2)</f>
        <v>0</v>
      </c>
      <c r="D254">
        <f>ROUND(SUM($H$254,$M$254,$R$254,$W$254,$AB$254,$AG$254,$AL$254,$AQ$254,$AV$254,$BA$254),2)</f>
        <v>0</v>
      </c>
      <c r="E254">
        <f>ROUND(SUM($K$254,$P$254,$U$254,$Z$254,$AE$254,$AJ$254,$AO$254,$AT$254,$AY$254,$BD$254),2)</f>
        <v>0</v>
      </c>
      <c r="F254">
        <f>ROUND(MAX(MonthlyBudget-SUM($I$254,$N$254,$S$254,$X$254,$AC$254,$AH$254,$AM$254,$AR$254,$AW$254,$BB$254),0),2)</f>
        <v>0</v>
      </c>
      <c r="G254">
        <f>$K$253</f>
        <v>0</v>
      </c>
      <c r="H254">
        <f>ROUND(IF($G$254&lt;=0,0,$G$254*$G$3/12),2)</f>
        <v>0</v>
      </c>
      <c r="I254">
        <f>ROUND(IF($G$254&lt;=0,0,MIN($G$4,$G$254+$H$254)),2)</f>
        <v>0</v>
      </c>
      <c r="J254">
        <f>ROUND(IF($G$254&lt;=0,0,MIN(MAX(0,$G$254+$H$254-$I$254),$F$254)),2)</f>
        <v>0</v>
      </c>
      <c r="K254">
        <f>ROUND(MAX(0,$G$254+$H$254-$I$254-$J$254),2)</f>
        <v>0</v>
      </c>
      <c r="L254">
        <f>$P$253</f>
        <v>0</v>
      </c>
      <c r="M254">
        <f>ROUND(IF($L$254&lt;=0,0,$L$254*$L$3/12),2)</f>
        <v>0</v>
      </c>
      <c r="N254">
        <f>ROUND(IF($L$254&lt;=0,0,MIN($L$4,$L$254+$M$254)),2)</f>
        <v>0</v>
      </c>
      <c r="O254">
        <f>ROUND(IF($L$254&lt;=0,0,MIN(MAX(0,$L$254+$M$254-$N$254),MAX(0,$F$254-$J$254))),2)</f>
        <v>0</v>
      </c>
      <c r="P254">
        <f>ROUND(MAX(0,$L$254+$M$254-$N$254-$O$254),2)</f>
        <v>0</v>
      </c>
      <c r="Q254">
        <f>$U$253</f>
        <v>0</v>
      </c>
      <c r="R254">
        <f>ROUND(IF($Q$254&lt;=0,0,$Q$254*$Q$3/12),2)</f>
        <v>0</v>
      </c>
      <c r="S254">
        <f>ROUND(IF($Q$254&lt;=0,0,MIN($Q$4,$Q$254+$R$254)),2)</f>
        <v>0</v>
      </c>
      <c r="T254">
        <f>ROUND(IF($Q$254&lt;=0,0,MIN(MAX(0,$Q$254+$R$254-$S$254),MAX(0,$F$254-$J$254-$O$254))),2)</f>
        <v>0</v>
      </c>
      <c r="U254">
        <f>ROUND(MAX(0,$Q$254+$R$254-$S$254-$T$254),2)</f>
        <v>0</v>
      </c>
      <c r="V254">
        <f>$Z$253</f>
        <v>0</v>
      </c>
      <c r="W254">
        <f>ROUND(IF($V$254&lt;=0,0,$V$254*$V$3/12),2)</f>
        <v>0</v>
      </c>
      <c r="X254">
        <f>ROUND(IF($V$254&lt;=0,0,MIN($V$4,$V$254+$W$254)),2)</f>
        <v>0</v>
      </c>
      <c r="Y254">
        <f>ROUND(IF($V$254&lt;=0,0,MIN(MAX(0,$V$254+$W$254-$X$254),MAX(0,$F$254-$J$254-$O$254-$T$254))),2)</f>
        <v>0</v>
      </c>
      <c r="Z254">
        <f>ROUND(MAX(0,$V$254+$W$254-$X$254-$Y$254),2)</f>
        <v>0</v>
      </c>
      <c r="AA254">
        <f>$AE$253</f>
        <v>0</v>
      </c>
      <c r="AB254">
        <f>ROUND(IF($AA$254&lt;=0,0,$AA$254*$AA$3/12),2)</f>
        <v>0</v>
      </c>
      <c r="AC254">
        <f>ROUND(IF($AA$254&lt;=0,0,MIN($AA$4,$AA$254+$AB$254)),2)</f>
        <v>0</v>
      </c>
      <c r="AD254">
        <f>ROUND(IF($AA$254&lt;=0,0,MIN(MAX(0,$AA$254+$AB$254-$AC$254),MAX(0,$F$254-$J$254-$O$254-$T$254-$Y$254))),2)</f>
        <v>0</v>
      </c>
      <c r="AE254">
        <f>ROUND(MAX(0,$AA$254+$AB$254-$AC$254-$AD$254),2)</f>
        <v>0</v>
      </c>
      <c r="AF254">
        <f>$AJ$253</f>
        <v>0</v>
      </c>
      <c r="AG254">
        <f>ROUND(IF($AF$254&lt;=0,0,$AF$254*$AF$3/12),2)</f>
        <v>0</v>
      </c>
      <c r="AH254">
        <f>ROUND(IF($AF$254&lt;=0,0,MIN($AF$4,$AF$254+$AG$254)),2)</f>
        <v>0</v>
      </c>
      <c r="AI254">
        <f>ROUND(IF($AF$254&lt;=0,0,MIN(MAX(0,$AF$254+$AG$254-$AH$254),MAX(0,$F$254-$J$254-$O$254-$T$254-$Y$254-$AD$254))),2)</f>
        <v>0</v>
      </c>
      <c r="AJ254">
        <f>ROUND(MAX(0,$AF$254+$AG$254-$AH$254-$AI$254),2)</f>
        <v>0</v>
      </c>
      <c r="AK254">
        <f>$AO$253</f>
        <v>0</v>
      </c>
      <c r="AL254">
        <f>ROUND(IF($AK$254&lt;=0,0,$AK$254*$AK$3/12),2)</f>
        <v>0</v>
      </c>
      <c r="AM254">
        <f>ROUND(IF($AK$254&lt;=0,0,MIN($AK$4,$AK$254+$AL$254)),2)</f>
        <v>0</v>
      </c>
      <c r="AN254">
        <f>ROUND(IF($AK$254&lt;=0,0,MIN(MAX(0,$AK$254+$AL$254-$AM$254),MAX(0,$F$254-$J$254-$O$254-$T$254-$Y$254-$AD$254-$AI$254))),2)</f>
        <v>0</v>
      </c>
      <c r="AO254">
        <f>ROUND(MAX(0,$AK$254+$AL$254-$AM$254-$AN$254),2)</f>
        <v>0</v>
      </c>
      <c r="AP254">
        <f>$AT$253</f>
        <v>0</v>
      </c>
      <c r="AQ254">
        <f>ROUND(IF($AP$254&lt;=0,0,$AP$254*$AP$3/12),2)</f>
        <v>0</v>
      </c>
      <c r="AR254">
        <f>ROUND(IF($AP$254&lt;=0,0,MIN($AP$4,$AP$254+$AQ$254)),2)</f>
        <v>0</v>
      </c>
      <c r="AS254">
        <f>ROUND(IF($AP$254&lt;=0,0,MIN(MAX(0,$AP$254+$AQ$254-$AR$254),MAX(0,$F$254-$J$254-$O$254-$T$254-$Y$254-$AD$254-$AI$254-$AN$254))),2)</f>
        <v>0</v>
      </c>
      <c r="AT254">
        <f>ROUND(MAX(0,$AP$254+$AQ$254-$AR$254-$AS$254),2)</f>
        <v>0</v>
      </c>
      <c r="AU254">
        <f>$AY$253</f>
        <v>0</v>
      </c>
      <c r="AV254">
        <f>ROUND(IF($AU$254&lt;=0,0,$AU$254*$AU$3/12),2)</f>
        <v>0</v>
      </c>
      <c r="AW254">
        <f>ROUND(IF($AU$254&lt;=0,0,MIN($AU$4,$AU$254+$AV$254)),2)</f>
        <v>0</v>
      </c>
      <c r="AX254">
        <f>ROUND(IF($AU$254&lt;=0,0,MIN(MAX(0,$AU$254+$AV$254-$AW$254),MAX(0,$F$254-$J$254-$O$254-$T$254-$Y$254-$AD$254-$AI$254-$AN$254-$AS$254))),2)</f>
        <v>0</v>
      </c>
      <c r="AY254">
        <f>ROUND(MAX(0,$AU$254+$AV$254-$AW$254-$AX$254),2)</f>
        <v>0</v>
      </c>
      <c r="AZ254">
        <f>$BD$253</f>
        <v>0</v>
      </c>
      <c r="BA254">
        <f>ROUND(IF($AZ$254&lt;=0,0,$AZ$254*$AZ$3/12),2)</f>
        <v>0</v>
      </c>
      <c r="BB254">
        <f>ROUND(IF($AZ$254&lt;=0,0,MIN($AZ$4,$AZ$254+$BA$254)),2)</f>
        <v>0</v>
      </c>
      <c r="BC254">
        <f>ROUND(IF($AZ$254&lt;=0,0,MIN(MAX(0,$AZ$254+$BA$254-$BB$254),MAX(0,$F$254-$J$254-$O$254-$T$254-$Y$254-$AD$254-$AI$254-$AN$254-$AS$254-$AX$254))),2)</f>
        <v>0</v>
      </c>
      <c r="BD254">
        <f>ROUND(MAX(0,$AZ$254+$BA$254-$BB$254-$BC$254),2)</f>
        <v>0</v>
      </c>
    </row>
    <row r="255" spans="1:56">
      <c r="A255">
        <f>ROW()-7</f>
        <v>248</v>
      </c>
      <c r="B255">
        <f>EDATE(StartDate,A255-1)</f>
        <v>0</v>
      </c>
      <c r="C255">
        <f>ROUND(SUM($G$255,$L$255,$Q$255,$V$255,$AA$255,$AF$255,$AK$255,$AP$255,$AU$255,$AZ$255)-SUM($K$255,$P$255,$U$255,$Z$255,$AE$255,$AJ$255,$AO$255,$AT$255,$AY$255,$BD$255),2)</f>
        <v>0</v>
      </c>
      <c r="D255">
        <f>ROUND(SUM($H$255,$M$255,$R$255,$W$255,$AB$255,$AG$255,$AL$255,$AQ$255,$AV$255,$BA$255),2)</f>
        <v>0</v>
      </c>
      <c r="E255">
        <f>ROUND(SUM($K$255,$P$255,$U$255,$Z$255,$AE$255,$AJ$255,$AO$255,$AT$255,$AY$255,$BD$255),2)</f>
        <v>0</v>
      </c>
      <c r="F255">
        <f>ROUND(MAX(MonthlyBudget-SUM($I$255,$N$255,$S$255,$X$255,$AC$255,$AH$255,$AM$255,$AR$255,$AW$255,$BB$255),0),2)</f>
        <v>0</v>
      </c>
      <c r="G255">
        <f>$K$254</f>
        <v>0</v>
      </c>
      <c r="H255">
        <f>ROUND(IF($G$255&lt;=0,0,$G$255*$G$3/12),2)</f>
        <v>0</v>
      </c>
      <c r="I255">
        <f>ROUND(IF($G$255&lt;=0,0,MIN($G$4,$G$255+$H$255)),2)</f>
        <v>0</v>
      </c>
      <c r="J255">
        <f>ROUND(IF($G$255&lt;=0,0,MIN(MAX(0,$G$255+$H$255-$I$255),$F$255)),2)</f>
        <v>0</v>
      </c>
      <c r="K255">
        <f>ROUND(MAX(0,$G$255+$H$255-$I$255-$J$255),2)</f>
        <v>0</v>
      </c>
      <c r="L255">
        <f>$P$254</f>
        <v>0</v>
      </c>
      <c r="M255">
        <f>ROUND(IF($L$255&lt;=0,0,$L$255*$L$3/12),2)</f>
        <v>0</v>
      </c>
      <c r="N255">
        <f>ROUND(IF($L$255&lt;=0,0,MIN($L$4,$L$255+$M$255)),2)</f>
        <v>0</v>
      </c>
      <c r="O255">
        <f>ROUND(IF($L$255&lt;=0,0,MIN(MAX(0,$L$255+$M$255-$N$255),MAX(0,$F$255-$J$255))),2)</f>
        <v>0</v>
      </c>
      <c r="P255">
        <f>ROUND(MAX(0,$L$255+$M$255-$N$255-$O$255),2)</f>
        <v>0</v>
      </c>
      <c r="Q255">
        <f>$U$254</f>
        <v>0</v>
      </c>
      <c r="R255">
        <f>ROUND(IF($Q$255&lt;=0,0,$Q$255*$Q$3/12),2)</f>
        <v>0</v>
      </c>
      <c r="S255">
        <f>ROUND(IF($Q$255&lt;=0,0,MIN($Q$4,$Q$255+$R$255)),2)</f>
        <v>0</v>
      </c>
      <c r="T255">
        <f>ROUND(IF($Q$255&lt;=0,0,MIN(MAX(0,$Q$255+$R$255-$S$255),MAX(0,$F$255-$J$255-$O$255))),2)</f>
        <v>0</v>
      </c>
      <c r="U255">
        <f>ROUND(MAX(0,$Q$255+$R$255-$S$255-$T$255),2)</f>
        <v>0</v>
      </c>
      <c r="V255">
        <f>$Z$254</f>
        <v>0</v>
      </c>
      <c r="W255">
        <f>ROUND(IF($V$255&lt;=0,0,$V$255*$V$3/12),2)</f>
        <v>0</v>
      </c>
      <c r="X255">
        <f>ROUND(IF($V$255&lt;=0,0,MIN($V$4,$V$255+$W$255)),2)</f>
        <v>0</v>
      </c>
      <c r="Y255">
        <f>ROUND(IF($V$255&lt;=0,0,MIN(MAX(0,$V$255+$W$255-$X$255),MAX(0,$F$255-$J$255-$O$255-$T$255))),2)</f>
        <v>0</v>
      </c>
      <c r="Z255">
        <f>ROUND(MAX(0,$V$255+$W$255-$X$255-$Y$255),2)</f>
        <v>0</v>
      </c>
      <c r="AA255">
        <f>$AE$254</f>
        <v>0</v>
      </c>
      <c r="AB255">
        <f>ROUND(IF($AA$255&lt;=0,0,$AA$255*$AA$3/12),2)</f>
        <v>0</v>
      </c>
      <c r="AC255">
        <f>ROUND(IF($AA$255&lt;=0,0,MIN($AA$4,$AA$255+$AB$255)),2)</f>
        <v>0</v>
      </c>
      <c r="AD255">
        <f>ROUND(IF($AA$255&lt;=0,0,MIN(MAX(0,$AA$255+$AB$255-$AC$255),MAX(0,$F$255-$J$255-$O$255-$T$255-$Y$255))),2)</f>
        <v>0</v>
      </c>
      <c r="AE255">
        <f>ROUND(MAX(0,$AA$255+$AB$255-$AC$255-$AD$255),2)</f>
        <v>0</v>
      </c>
      <c r="AF255">
        <f>$AJ$254</f>
        <v>0</v>
      </c>
      <c r="AG255">
        <f>ROUND(IF($AF$255&lt;=0,0,$AF$255*$AF$3/12),2)</f>
        <v>0</v>
      </c>
      <c r="AH255">
        <f>ROUND(IF($AF$255&lt;=0,0,MIN($AF$4,$AF$255+$AG$255)),2)</f>
        <v>0</v>
      </c>
      <c r="AI255">
        <f>ROUND(IF($AF$255&lt;=0,0,MIN(MAX(0,$AF$255+$AG$255-$AH$255),MAX(0,$F$255-$J$255-$O$255-$T$255-$Y$255-$AD$255))),2)</f>
        <v>0</v>
      </c>
      <c r="AJ255">
        <f>ROUND(MAX(0,$AF$255+$AG$255-$AH$255-$AI$255),2)</f>
        <v>0</v>
      </c>
      <c r="AK255">
        <f>$AO$254</f>
        <v>0</v>
      </c>
      <c r="AL255">
        <f>ROUND(IF($AK$255&lt;=0,0,$AK$255*$AK$3/12),2)</f>
        <v>0</v>
      </c>
      <c r="AM255">
        <f>ROUND(IF($AK$255&lt;=0,0,MIN($AK$4,$AK$255+$AL$255)),2)</f>
        <v>0</v>
      </c>
      <c r="AN255">
        <f>ROUND(IF($AK$255&lt;=0,0,MIN(MAX(0,$AK$255+$AL$255-$AM$255),MAX(0,$F$255-$J$255-$O$255-$T$255-$Y$255-$AD$255-$AI$255))),2)</f>
        <v>0</v>
      </c>
      <c r="AO255">
        <f>ROUND(MAX(0,$AK$255+$AL$255-$AM$255-$AN$255),2)</f>
        <v>0</v>
      </c>
      <c r="AP255">
        <f>$AT$254</f>
        <v>0</v>
      </c>
      <c r="AQ255">
        <f>ROUND(IF($AP$255&lt;=0,0,$AP$255*$AP$3/12),2)</f>
        <v>0</v>
      </c>
      <c r="AR255">
        <f>ROUND(IF($AP$255&lt;=0,0,MIN($AP$4,$AP$255+$AQ$255)),2)</f>
        <v>0</v>
      </c>
      <c r="AS255">
        <f>ROUND(IF($AP$255&lt;=0,0,MIN(MAX(0,$AP$255+$AQ$255-$AR$255),MAX(0,$F$255-$J$255-$O$255-$T$255-$Y$255-$AD$255-$AI$255-$AN$255))),2)</f>
        <v>0</v>
      </c>
      <c r="AT255">
        <f>ROUND(MAX(0,$AP$255+$AQ$255-$AR$255-$AS$255),2)</f>
        <v>0</v>
      </c>
      <c r="AU255">
        <f>$AY$254</f>
        <v>0</v>
      </c>
      <c r="AV255">
        <f>ROUND(IF($AU$255&lt;=0,0,$AU$255*$AU$3/12),2)</f>
        <v>0</v>
      </c>
      <c r="AW255">
        <f>ROUND(IF($AU$255&lt;=0,0,MIN($AU$4,$AU$255+$AV$255)),2)</f>
        <v>0</v>
      </c>
      <c r="AX255">
        <f>ROUND(IF($AU$255&lt;=0,0,MIN(MAX(0,$AU$255+$AV$255-$AW$255),MAX(0,$F$255-$J$255-$O$255-$T$255-$Y$255-$AD$255-$AI$255-$AN$255-$AS$255))),2)</f>
        <v>0</v>
      </c>
      <c r="AY255">
        <f>ROUND(MAX(0,$AU$255+$AV$255-$AW$255-$AX$255),2)</f>
        <v>0</v>
      </c>
      <c r="AZ255">
        <f>$BD$254</f>
        <v>0</v>
      </c>
      <c r="BA255">
        <f>ROUND(IF($AZ$255&lt;=0,0,$AZ$255*$AZ$3/12),2)</f>
        <v>0</v>
      </c>
      <c r="BB255">
        <f>ROUND(IF($AZ$255&lt;=0,0,MIN($AZ$4,$AZ$255+$BA$255)),2)</f>
        <v>0</v>
      </c>
      <c r="BC255">
        <f>ROUND(IF($AZ$255&lt;=0,0,MIN(MAX(0,$AZ$255+$BA$255-$BB$255),MAX(0,$F$255-$J$255-$O$255-$T$255-$Y$255-$AD$255-$AI$255-$AN$255-$AS$255-$AX$255))),2)</f>
        <v>0</v>
      </c>
      <c r="BD255">
        <f>ROUND(MAX(0,$AZ$255+$BA$255-$BB$255-$BC$255),2)</f>
        <v>0</v>
      </c>
    </row>
    <row r="256" spans="1:56">
      <c r="A256">
        <f>ROW()-7</f>
        <v>249</v>
      </c>
      <c r="B256">
        <f>EDATE(StartDate,A256-1)</f>
        <v>0</v>
      </c>
      <c r="C256">
        <f>ROUND(SUM($G$256,$L$256,$Q$256,$V$256,$AA$256,$AF$256,$AK$256,$AP$256,$AU$256,$AZ$256)-SUM($K$256,$P$256,$U$256,$Z$256,$AE$256,$AJ$256,$AO$256,$AT$256,$AY$256,$BD$256),2)</f>
        <v>0</v>
      </c>
      <c r="D256">
        <f>ROUND(SUM($H$256,$M$256,$R$256,$W$256,$AB$256,$AG$256,$AL$256,$AQ$256,$AV$256,$BA$256),2)</f>
        <v>0</v>
      </c>
      <c r="E256">
        <f>ROUND(SUM($K$256,$P$256,$U$256,$Z$256,$AE$256,$AJ$256,$AO$256,$AT$256,$AY$256,$BD$256),2)</f>
        <v>0</v>
      </c>
      <c r="F256">
        <f>ROUND(MAX(MonthlyBudget-SUM($I$256,$N$256,$S$256,$X$256,$AC$256,$AH$256,$AM$256,$AR$256,$AW$256,$BB$256),0),2)</f>
        <v>0</v>
      </c>
      <c r="G256">
        <f>$K$255</f>
        <v>0</v>
      </c>
      <c r="H256">
        <f>ROUND(IF($G$256&lt;=0,0,$G$256*$G$3/12),2)</f>
        <v>0</v>
      </c>
      <c r="I256">
        <f>ROUND(IF($G$256&lt;=0,0,MIN($G$4,$G$256+$H$256)),2)</f>
        <v>0</v>
      </c>
      <c r="J256">
        <f>ROUND(IF($G$256&lt;=0,0,MIN(MAX(0,$G$256+$H$256-$I$256),$F$256)),2)</f>
        <v>0</v>
      </c>
      <c r="K256">
        <f>ROUND(MAX(0,$G$256+$H$256-$I$256-$J$256),2)</f>
        <v>0</v>
      </c>
      <c r="L256">
        <f>$P$255</f>
        <v>0</v>
      </c>
      <c r="M256">
        <f>ROUND(IF($L$256&lt;=0,0,$L$256*$L$3/12),2)</f>
        <v>0</v>
      </c>
      <c r="N256">
        <f>ROUND(IF($L$256&lt;=0,0,MIN($L$4,$L$256+$M$256)),2)</f>
        <v>0</v>
      </c>
      <c r="O256">
        <f>ROUND(IF($L$256&lt;=0,0,MIN(MAX(0,$L$256+$M$256-$N$256),MAX(0,$F$256-$J$256))),2)</f>
        <v>0</v>
      </c>
      <c r="P256">
        <f>ROUND(MAX(0,$L$256+$M$256-$N$256-$O$256),2)</f>
        <v>0</v>
      </c>
      <c r="Q256">
        <f>$U$255</f>
        <v>0</v>
      </c>
      <c r="R256">
        <f>ROUND(IF($Q$256&lt;=0,0,$Q$256*$Q$3/12),2)</f>
        <v>0</v>
      </c>
      <c r="S256">
        <f>ROUND(IF($Q$256&lt;=0,0,MIN($Q$4,$Q$256+$R$256)),2)</f>
        <v>0</v>
      </c>
      <c r="T256">
        <f>ROUND(IF($Q$256&lt;=0,0,MIN(MAX(0,$Q$256+$R$256-$S$256),MAX(0,$F$256-$J$256-$O$256))),2)</f>
        <v>0</v>
      </c>
      <c r="U256">
        <f>ROUND(MAX(0,$Q$256+$R$256-$S$256-$T$256),2)</f>
        <v>0</v>
      </c>
      <c r="V256">
        <f>$Z$255</f>
        <v>0</v>
      </c>
      <c r="W256">
        <f>ROUND(IF($V$256&lt;=0,0,$V$256*$V$3/12),2)</f>
        <v>0</v>
      </c>
      <c r="X256">
        <f>ROUND(IF($V$256&lt;=0,0,MIN($V$4,$V$256+$W$256)),2)</f>
        <v>0</v>
      </c>
      <c r="Y256">
        <f>ROUND(IF($V$256&lt;=0,0,MIN(MAX(0,$V$256+$W$256-$X$256),MAX(0,$F$256-$J$256-$O$256-$T$256))),2)</f>
        <v>0</v>
      </c>
      <c r="Z256">
        <f>ROUND(MAX(0,$V$256+$W$256-$X$256-$Y$256),2)</f>
        <v>0</v>
      </c>
      <c r="AA256">
        <f>$AE$255</f>
        <v>0</v>
      </c>
      <c r="AB256">
        <f>ROUND(IF($AA$256&lt;=0,0,$AA$256*$AA$3/12),2)</f>
        <v>0</v>
      </c>
      <c r="AC256">
        <f>ROUND(IF($AA$256&lt;=0,0,MIN($AA$4,$AA$256+$AB$256)),2)</f>
        <v>0</v>
      </c>
      <c r="AD256">
        <f>ROUND(IF($AA$256&lt;=0,0,MIN(MAX(0,$AA$256+$AB$256-$AC$256),MAX(0,$F$256-$J$256-$O$256-$T$256-$Y$256))),2)</f>
        <v>0</v>
      </c>
      <c r="AE256">
        <f>ROUND(MAX(0,$AA$256+$AB$256-$AC$256-$AD$256),2)</f>
        <v>0</v>
      </c>
      <c r="AF256">
        <f>$AJ$255</f>
        <v>0</v>
      </c>
      <c r="AG256">
        <f>ROUND(IF($AF$256&lt;=0,0,$AF$256*$AF$3/12),2)</f>
        <v>0</v>
      </c>
      <c r="AH256">
        <f>ROUND(IF($AF$256&lt;=0,0,MIN($AF$4,$AF$256+$AG$256)),2)</f>
        <v>0</v>
      </c>
      <c r="AI256">
        <f>ROUND(IF($AF$256&lt;=0,0,MIN(MAX(0,$AF$256+$AG$256-$AH$256),MAX(0,$F$256-$J$256-$O$256-$T$256-$Y$256-$AD$256))),2)</f>
        <v>0</v>
      </c>
      <c r="AJ256">
        <f>ROUND(MAX(0,$AF$256+$AG$256-$AH$256-$AI$256),2)</f>
        <v>0</v>
      </c>
      <c r="AK256">
        <f>$AO$255</f>
        <v>0</v>
      </c>
      <c r="AL256">
        <f>ROUND(IF($AK$256&lt;=0,0,$AK$256*$AK$3/12),2)</f>
        <v>0</v>
      </c>
      <c r="AM256">
        <f>ROUND(IF($AK$256&lt;=0,0,MIN($AK$4,$AK$256+$AL$256)),2)</f>
        <v>0</v>
      </c>
      <c r="AN256">
        <f>ROUND(IF($AK$256&lt;=0,0,MIN(MAX(0,$AK$256+$AL$256-$AM$256),MAX(0,$F$256-$J$256-$O$256-$T$256-$Y$256-$AD$256-$AI$256))),2)</f>
        <v>0</v>
      </c>
      <c r="AO256">
        <f>ROUND(MAX(0,$AK$256+$AL$256-$AM$256-$AN$256),2)</f>
        <v>0</v>
      </c>
      <c r="AP256">
        <f>$AT$255</f>
        <v>0</v>
      </c>
      <c r="AQ256">
        <f>ROUND(IF($AP$256&lt;=0,0,$AP$256*$AP$3/12),2)</f>
        <v>0</v>
      </c>
      <c r="AR256">
        <f>ROUND(IF($AP$256&lt;=0,0,MIN($AP$4,$AP$256+$AQ$256)),2)</f>
        <v>0</v>
      </c>
      <c r="AS256">
        <f>ROUND(IF($AP$256&lt;=0,0,MIN(MAX(0,$AP$256+$AQ$256-$AR$256),MAX(0,$F$256-$J$256-$O$256-$T$256-$Y$256-$AD$256-$AI$256-$AN$256))),2)</f>
        <v>0</v>
      </c>
      <c r="AT256">
        <f>ROUND(MAX(0,$AP$256+$AQ$256-$AR$256-$AS$256),2)</f>
        <v>0</v>
      </c>
      <c r="AU256">
        <f>$AY$255</f>
        <v>0</v>
      </c>
      <c r="AV256">
        <f>ROUND(IF($AU$256&lt;=0,0,$AU$256*$AU$3/12),2)</f>
        <v>0</v>
      </c>
      <c r="AW256">
        <f>ROUND(IF($AU$256&lt;=0,0,MIN($AU$4,$AU$256+$AV$256)),2)</f>
        <v>0</v>
      </c>
      <c r="AX256">
        <f>ROUND(IF($AU$256&lt;=0,0,MIN(MAX(0,$AU$256+$AV$256-$AW$256),MAX(0,$F$256-$J$256-$O$256-$T$256-$Y$256-$AD$256-$AI$256-$AN$256-$AS$256))),2)</f>
        <v>0</v>
      </c>
      <c r="AY256">
        <f>ROUND(MAX(0,$AU$256+$AV$256-$AW$256-$AX$256),2)</f>
        <v>0</v>
      </c>
      <c r="AZ256">
        <f>$BD$255</f>
        <v>0</v>
      </c>
      <c r="BA256">
        <f>ROUND(IF($AZ$256&lt;=0,0,$AZ$256*$AZ$3/12),2)</f>
        <v>0</v>
      </c>
      <c r="BB256">
        <f>ROUND(IF($AZ$256&lt;=0,0,MIN($AZ$4,$AZ$256+$BA$256)),2)</f>
        <v>0</v>
      </c>
      <c r="BC256">
        <f>ROUND(IF($AZ$256&lt;=0,0,MIN(MAX(0,$AZ$256+$BA$256-$BB$256),MAX(0,$F$256-$J$256-$O$256-$T$256-$Y$256-$AD$256-$AI$256-$AN$256-$AS$256-$AX$256))),2)</f>
        <v>0</v>
      </c>
      <c r="BD256">
        <f>ROUND(MAX(0,$AZ$256+$BA$256-$BB$256-$BC$256),2)</f>
        <v>0</v>
      </c>
    </row>
    <row r="257" spans="1:56">
      <c r="A257">
        <f>ROW()-7</f>
        <v>250</v>
      </c>
      <c r="B257">
        <f>EDATE(StartDate,A257-1)</f>
        <v>0</v>
      </c>
      <c r="C257">
        <f>ROUND(SUM($G$257,$L$257,$Q$257,$V$257,$AA$257,$AF$257,$AK$257,$AP$257,$AU$257,$AZ$257)-SUM($K$257,$P$257,$U$257,$Z$257,$AE$257,$AJ$257,$AO$257,$AT$257,$AY$257,$BD$257),2)</f>
        <v>0</v>
      </c>
      <c r="D257">
        <f>ROUND(SUM($H$257,$M$257,$R$257,$W$257,$AB$257,$AG$257,$AL$257,$AQ$257,$AV$257,$BA$257),2)</f>
        <v>0</v>
      </c>
      <c r="E257">
        <f>ROUND(SUM($K$257,$P$257,$U$257,$Z$257,$AE$257,$AJ$257,$AO$257,$AT$257,$AY$257,$BD$257),2)</f>
        <v>0</v>
      </c>
      <c r="F257">
        <f>ROUND(MAX(MonthlyBudget-SUM($I$257,$N$257,$S$257,$X$257,$AC$257,$AH$257,$AM$257,$AR$257,$AW$257,$BB$257),0),2)</f>
        <v>0</v>
      </c>
      <c r="G257">
        <f>$K$256</f>
        <v>0</v>
      </c>
      <c r="H257">
        <f>ROUND(IF($G$257&lt;=0,0,$G$257*$G$3/12),2)</f>
        <v>0</v>
      </c>
      <c r="I257">
        <f>ROUND(IF($G$257&lt;=0,0,MIN($G$4,$G$257+$H$257)),2)</f>
        <v>0</v>
      </c>
      <c r="J257">
        <f>ROUND(IF($G$257&lt;=0,0,MIN(MAX(0,$G$257+$H$257-$I$257),$F$257)),2)</f>
        <v>0</v>
      </c>
      <c r="K257">
        <f>ROUND(MAX(0,$G$257+$H$257-$I$257-$J$257),2)</f>
        <v>0</v>
      </c>
      <c r="L257">
        <f>$P$256</f>
        <v>0</v>
      </c>
      <c r="M257">
        <f>ROUND(IF($L$257&lt;=0,0,$L$257*$L$3/12),2)</f>
        <v>0</v>
      </c>
      <c r="N257">
        <f>ROUND(IF($L$257&lt;=0,0,MIN($L$4,$L$257+$M$257)),2)</f>
        <v>0</v>
      </c>
      <c r="O257">
        <f>ROUND(IF($L$257&lt;=0,0,MIN(MAX(0,$L$257+$M$257-$N$257),MAX(0,$F$257-$J$257))),2)</f>
        <v>0</v>
      </c>
      <c r="P257">
        <f>ROUND(MAX(0,$L$257+$M$257-$N$257-$O$257),2)</f>
        <v>0</v>
      </c>
      <c r="Q257">
        <f>$U$256</f>
        <v>0</v>
      </c>
      <c r="R257">
        <f>ROUND(IF($Q$257&lt;=0,0,$Q$257*$Q$3/12),2)</f>
        <v>0</v>
      </c>
      <c r="S257">
        <f>ROUND(IF($Q$257&lt;=0,0,MIN($Q$4,$Q$257+$R$257)),2)</f>
        <v>0</v>
      </c>
      <c r="T257">
        <f>ROUND(IF($Q$257&lt;=0,0,MIN(MAX(0,$Q$257+$R$257-$S$257),MAX(0,$F$257-$J$257-$O$257))),2)</f>
        <v>0</v>
      </c>
      <c r="U257">
        <f>ROUND(MAX(0,$Q$257+$R$257-$S$257-$T$257),2)</f>
        <v>0</v>
      </c>
      <c r="V257">
        <f>$Z$256</f>
        <v>0</v>
      </c>
      <c r="W257">
        <f>ROUND(IF($V$257&lt;=0,0,$V$257*$V$3/12),2)</f>
        <v>0</v>
      </c>
      <c r="X257">
        <f>ROUND(IF($V$257&lt;=0,0,MIN($V$4,$V$257+$W$257)),2)</f>
        <v>0</v>
      </c>
      <c r="Y257">
        <f>ROUND(IF($V$257&lt;=0,0,MIN(MAX(0,$V$257+$W$257-$X$257),MAX(0,$F$257-$J$257-$O$257-$T$257))),2)</f>
        <v>0</v>
      </c>
      <c r="Z257">
        <f>ROUND(MAX(0,$V$257+$W$257-$X$257-$Y$257),2)</f>
        <v>0</v>
      </c>
      <c r="AA257">
        <f>$AE$256</f>
        <v>0</v>
      </c>
      <c r="AB257">
        <f>ROUND(IF($AA$257&lt;=0,0,$AA$257*$AA$3/12),2)</f>
        <v>0</v>
      </c>
      <c r="AC257">
        <f>ROUND(IF($AA$257&lt;=0,0,MIN($AA$4,$AA$257+$AB$257)),2)</f>
        <v>0</v>
      </c>
      <c r="AD257">
        <f>ROUND(IF($AA$257&lt;=0,0,MIN(MAX(0,$AA$257+$AB$257-$AC$257),MAX(0,$F$257-$J$257-$O$257-$T$257-$Y$257))),2)</f>
        <v>0</v>
      </c>
      <c r="AE257">
        <f>ROUND(MAX(0,$AA$257+$AB$257-$AC$257-$AD$257),2)</f>
        <v>0</v>
      </c>
      <c r="AF257">
        <f>$AJ$256</f>
        <v>0</v>
      </c>
      <c r="AG257">
        <f>ROUND(IF($AF$257&lt;=0,0,$AF$257*$AF$3/12),2)</f>
        <v>0</v>
      </c>
      <c r="AH257">
        <f>ROUND(IF($AF$257&lt;=0,0,MIN($AF$4,$AF$257+$AG$257)),2)</f>
        <v>0</v>
      </c>
      <c r="AI257">
        <f>ROUND(IF($AF$257&lt;=0,0,MIN(MAX(0,$AF$257+$AG$257-$AH$257),MAX(0,$F$257-$J$257-$O$257-$T$257-$Y$257-$AD$257))),2)</f>
        <v>0</v>
      </c>
      <c r="AJ257">
        <f>ROUND(MAX(0,$AF$257+$AG$257-$AH$257-$AI$257),2)</f>
        <v>0</v>
      </c>
      <c r="AK257">
        <f>$AO$256</f>
        <v>0</v>
      </c>
      <c r="AL257">
        <f>ROUND(IF($AK$257&lt;=0,0,$AK$257*$AK$3/12),2)</f>
        <v>0</v>
      </c>
      <c r="AM257">
        <f>ROUND(IF($AK$257&lt;=0,0,MIN($AK$4,$AK$257+$AL$257)),2)</f>
        <v>0</v>
      </c>
      <c r="AN257">
        <f>ROUND(IF($AK$257&lt;=0,0,MIN(MAX(0,$AK$257+$AL$257-$AM$257),MAX(0,$F$257-$J$257-$O$257-$T$257-$Y$257-$AD$257-$AI$257))),2)</f>
        <v>0</v>
      </c>
      <c r="AO257">
        <f>ROUND(MAX(0,$AK$257+$AL$257-$AM$257-$AN$257),2)</f>
        <v>0</v>
      </c>
      <c r="AP257">
        <f>$AT$256</f>
        <v>0</v>
      </c>
      <c r="AQ257">
        <f>ROUND(IF($AP$257&lt;=0,0,$AP$257*$AP$3/12),2)</f>
        <v>0</v>
      </c>
      <c r="AR257">
        <f>ROUND(IF($AP$257&lt;=0,0,MIN($AP$4,$AP$257+$AQ$257)),2)</f>
        <v>0</v>
      </c>
      <c r="AS257">
        <f>ROUND(IF($AP$257&lt;=0,0,MIN(MAX(0,$AP$257+$AQ$257-$AR$257),MAX(0,$F$257-$J$257-$O$257-$T$257-$Y$257-$AD$257-$AI$257-$AN$257))),2)</f>
        <v>0</v>
      </c>
      <c r="AT257">
        <f>ROUND(MAX(0,$AP$257+$AQ$257-$AR$257-$AS$257),2)</f>
        <v>0</v>
      </c>
      <c r="AU257">
        <f>$AY$256</f>
        <v>0</v>
      </c>
      <c r="AV257">
        <f>ROUND(IF($AU$257&lt;=0,0,$AU$257*$AU$3/12),2)</f>
        <v>0</v>
      </c>
      <c r="AW257">
        <f>ROUND(IF($AU$257&lt;=0,0,MIN($AU$4,$AU$257+$AV$257)),2)</f>
        <v>0</v>
      </c>
      <c r="AX257">
        <f>ROUND(IF($AU$257&lt;=0,0,MIN(MAX(0,$AU$257+$AV$257-$AW$257),MAX(0,$F$257-$J$257-$O$257-$T$257-$Y$257-$AD$257-$AI$257-$AN$257-$AS$257))),2)</f>
        <v>0</v>
      </c>
      <c r="AY257">
        <f>ROUND(MAX(0,$AU$257+$AV$257-$AW$257-$AX$257),2)</f>
        <v>0</v>
      </c>
      <c r="AZ257">
        <f>$BD$256</f>
        <v>0</v>
      </c>
      <c r="BA257">
        <f>ROUND(IF($AZ$257&lt;=0,0,$AZ$257*$AZ$3/12),2)</f>
        <v>0</v>
      </c>
      <c r="BB257">
        <f>ROUND(IF($AZ$257&lt;=0,0,MIN($AZ$4,$AZ$257+$BA$257)),2)</f>
        <v>0</v>
      </c>
      <c r="BC257">
        <f>ROUND(IF($AZ$257&lt;=0,0,MIN(MAX(0,$AZ$257+$BA$257-$BB$257),MAX(0,$F$257-$J$257-$O$257-$T$257-$Y$257-$AD$257-$AI$257-$AN$257-$AS$257-$AX$257))),2)</f>
        <v>0</v>
      </c>
      <c r="BD257">
        <f>ROUND(MAX(0,$AZ$257+$BA$257-$BB$257-$BC$257),2)</f>
        <v>0</v>
      </c>
    </row>
    <row r="258" spans="1:56">
      <c r="A258">
        <f>ROW()-7</f>
        <v>251</v>
      </c>
      <c r="B258">
        <f>EDATE(StartDate,A258-1)</f>
        <v>0</v>
      </c>
      <c r="C258">
        <f>ROUND(SUM($G$258,$L$258,$Q$258,$V$258,$AA$258,$AF$258,$AK$258,$AP$258,$AU$258,$AZ$258)-SUM($K$258,$P$258,$U$258,$Z$258,$AE$258,$AJ$258,$AO$258,$AT$258,$AY$258,$BD$258),2)</f>
        <v>0</v>
      </c>
      <c r="D258">
        <f>ROUND(SUM($H$258,$M$258,$R$258,$W$258,$AB$258,$AG$258,$AL$258,$AQ$258,$AV$258,$BA$258),2)</f>
        <v>0</v>
      </c>
      <c r="E258">
        <f>ROUND(SUM($K$258,$P$258,$U$258,$Z$258,$AE$258,$AJ$258,$AO$258,$AT$258,$AY$258,$BD$258),2)</f>
        <v>0</v>
      </c>
      <c r="F258">
        <f>ROUND(MAX(MonthlyBudget-SUM($I$258,$N$258,$S$258,$X$258,$AC$258,$AH$258,$AM$258,$AR$258,$AW$258,$BB$258),0),2)</f>
        <v>0</v>
      </c>
      <c r="G258">
        <f>$K$257</f>
        <v>0</v>
      </c>
      <c r="H258">
        <f>ROUND(IF($G$258&lt;=0,0,$G$258*$G$3/12),2)</f>
        <v>0</v>
      </c>
      <c r="I258">
        <f>ROUND(IF($G$258&lt;=0,0,MIN($G$4,$G$258+$H$258)),2)</f>
        <v>0</v>
      </c>
      <c r="J258">
        <f>ROUND(IF($G$258&lt;=0,0,MIN(MAX(0,$G$258+$H$258-$I$258),$F$258)),2)</f>
        <v>0</v>
      </c>
      <c r="K258">
        <f>ROUND(MAX(0,$G$258+$H$258-$I$258-$J$258),2)</f>
        <v>0</v>
      </c>
      <c r="L258">
        <f>$P$257</f>
        <v>0</v>
      </c>
      <c r="M258">
        <f>ROUND(IF($L$258&lt;=0,0,$L$258*$L$3/12),2)</f>
        <v>0</v>
      </c>
      <c r="N258">
        <f>ROUND(IF($L$258&lt;=0,0,MIN($L$4,$L$258+$M$258)),2)</f>
        <v>0</v>
      </c>
      <c r="O258">
        <f>ROUND(IF($L$258&lt;=0,0,MIN(MAX(0,$L$258+$M$258-$N$258),MAX(0,$F$258-$J$258))),2)</f>
        <v>0</v>
      </c>
      <c r="P258">
        <f>ROUND(MAX(0,$L$258+$M$258-$N$258-$O$258),2)</f>
        <v>0</v>
      </c>
      <c r="Q258">
        <f>$U$257</f>
        <v>0</v>
      </c>
      <c r="R258">
        <f>ROUND(IF($Q$258&lt;=0,0,$Q$258*$Q$3/12),2)</f>
        <v>0</v>
      </c>
      <c r="S258">
        <f>ROUND(IF($Q$258&lt;=0,0,MIN($Q$4,$Q$258+$R$258)),2)</f>
        <v>0</v>
      </c>
      <c r="T258">
        <f>ROUND(IF($Q$258&lt;=0,0,MIN(MAX(0,$Q$258+$R$258-$S$258),MAX(0,$F$258-$J$258-$O$258))),2)</f>
        <v>0</v>
      </c>
      <c r="U258">
        <f>ROUND(MAX(0,$Q$258+$R$258-$S$258-$T$258),2)</f>
        <v>0</v>
      </c>
      <c r="V258">
        <f>$Z$257</f>
        <v>0</v>
      </c>
      <c r="W258">
        <f>ROUND(IF($V$258&lt;=0,0,$V$258*$V$3/12),2)</f>
        <v>0</v>
      </c>
      <c r="X258">
        <f>ROUND(IF($V$258&lt;=0,0,MIN($V$4,$V$258+$W$258)),2)</f>
        <v>0</v>
      </c>
      <c r="Y258">
        <f>ROUND(IF($V$258&lt;=0,0,MIN(MAX(0,$V$258+$W$258-$X$258),MAX(0,$F$258-$J$258-$O$258-$T$258))),2)</f>
        <v>0</v>
      </c>
      <c r="Z258">
        <f>ROUND(MAX(0,$V$258+$W$258-$X$258-$Y$258),2)</f>
        <v>0</v>
      </c>
      <c r="AA258">
        <f>$AE$257</f>
        <v>0</v>
      </c>
      <c r="AB258">
        <f>ROUND(IF($AA$258&lt;=0,0,$AA$258*$AA$3/12),2)</f>
        <v>0</v>
      </c>
      <c r="AC258">
        <f>ROUND(IF($AA$258&lt;=0,0,MIN($AA$4,$AA$258+$AB$258)),2)</f>
        <v>0</v>
      </c>
      <c r="AD258">
        <f>ROUND(IF($AA$258&lt;=0,0,MIN(MAX(0,$AA$258+$AB$258-$AC$258),MAX(0,$F$258-$J$258-$O$258-$T$258-$Y$258))),2)</f>
        <v>0</v>
      </c>
      <c r="AE258">
        <f>ROUND(MAX(0,$AA$258+$AB$258-$AC$258-$AD$258),2)</f>
        <v>0</v>
      </c>
      <c r="AF258">
        <f>$AJ$257</f>
        <v>0</v>
      </c>
      <c r="AG258">
        <f>ROUND(IF($AF$258&lt;=0,0,$AF$258*$AF$3/12),2)</f>
        <v>0</v>
      </c>
      <c r="AH258">
        <f>ROUND(IF($AF$258&lt;=0,0,MIN($AF$4,$AF$258+$AG$258)),2)</f>
        <v>0</v>
      </c>
      <c r="AI258">
        <f>ROUND(IF($AF$258&lt;=0,0,MIN(MAX(0,$AF$258+$AG$258-$AH$258),MAX(0,$F$258-$J$258-$O$258-$T$258-$Y$258-$AD$258))),2)</f>
        <v>0</v>
      </c>
      <c r="AJ258">
        <f>ROUND(MAX(0,$AF$258+$AG$258-$AH$258-$AI$258),2)</f>
        <v>0</v>
      </c>
      <c r="AK258">
        <f>$AO$257</f>
        <v>0</v>
      </c>
      <c r="AL258">
        <f>ROUND(IF($AK$258&lt;=0,0,$AK$258*$AK$3/12),2)</f>
        <v>0</v>
      </c>
      <c r="AM258">
        <f>ROUND(IF($AK$258&lt;=0,0,MIN($AK$4,$AK$258+$AL$258)),2)</f>
        <v>0</v>
      </c>
      <c r="AN258">
        <f>ROUND(IF($AK$258&lt;=0,0,MIN(MAX(0,$AK$258+$AL$258-$AM$258),MAX(0,$F$258-$J$258-$O$258-$T$258-$Y$258-$AD$258-$AI$258))),2)</f>
        <v>0</v>
      </c>
      <c r="AO258">
        <f>ROUND(MAX(0,$AK$258+$AL$258-$AM$258-$AN$258),2)</f>
        <v>0</v>
      </c>
      <c r="AP258">
        <f>$AT$257</f>
        <v>0</v>
      </c>
      <c r="AQ258">
        <f>ROUND(IF($AP$258&lt;=0,0,$AP$258*$AP$3/12),2)</f>
        <v>0</v>
      </c>
      <c r="AR258">
        <f>ROUND(IF($AP$258&lt;=0,0,MIN($AP$4,$AP$258+$AQ$258)),2)</f>
        <v>0</v>
      </c>
      <c r="AS258">
        <f>ROUND(IF($AP$258&lt;=0,0,MIN(MAX(0,$AP$258+$AQ$258-$AR$258),MAX(0,$F$258-$J$258-$O$258-$T$258-$Y$258-$AD$258-$AI$258-$AN$258))),2)</f>
        <v>0</v>
      </c>
      <c r="AT258">
        <f>ROUND(MAX(0,$AP$258+$AQ$258-$AR$258-$AS$258),2)</f>
        <v>0</v>
      </c>
      <c r="AU258">
        <f>$AY$257</f>
        <v>0</v>
      </c>
      <c r="AV258">
        <f>ROUND(IF($AU$258&lt;=0,0,$AU$258*$AU$3/12),2)</f>
        <v>0</v>
      </c>
      <c r="AW258">
        <f>ROUND(IF($AU$258&lt;=0,0,MIN($AU$4,$AU$258+$AV$258)),2)</f>
        <v>0</v>
      </c>
      <c r="AX258">
        <f>ROUND(IF($AU$258&lt;=0,0,MIN(MAX(0,$AU$258+$AV$258-$AW$258),MAX(0,$F$258-$J$258-$O$258-$T$258-$Y$258-$AD$258-$AI$258-$AN$258-$AS$258))),2)</f>
        <v>0</v>
      </c>
      <c r="AY258">
        <f>ROUND(MAX(0,$AU$258+$AV$258-$AW$258-$AX$258),2)</f>
        <v>0</v>
      </c>
      <c r="AZ258">
        <f>$BD$257</f>
        <v>0</v>
      </c>
      <c r="BA258">
        <f>ROUND(IF($AZ$258&lt;=0,0,$AZ$258*$AZ$3/12),2)</f>
        <v>0</v>
      </c>
      <c r="BB258">
        <f>ROUND(IF($AZ$258&lt;=0,0,MIN($AZ$4,$AZ$258+$BA$258)),2)</f>
        <v>0</v>
      </c>
      <c r="BC258">
        <f>ROUND(IF($AZ$258&lt;=0,0,MIN(MAX(0,$AZ$258+$BA$258-$BB$258),MAX(0,$F$258-$J$258-$O$258-$T$258-$Y$258-$AD$258-$AI$258-$AN$258-$AS$258-$AX$258))),2)</f>
        <v>0</v>
      </c>
      <c r="BD258">
        <f>ROUND(MAX(0,$AZ$258+$BA$258-$BB$258-$BC$258),2)</f>
        <v>0</v>
      </c>
    </row>
    <row r="259" spans="1:56">
      <c r="A259">
        <f>ROW()-7</f>
        <v>252</v>
      </c>
      <c r="B259">
        <f>EDATE(StartDate,A259-1)</f>
        <v>0</v>
      </c>
      <c r="C259">
        <f>ROUND(SUM($G$259,$L$259,$Q$259,$V$259,$AA$259,$AF$259,$AK$259,$AP$259,$AU$259,$AZ$259)-SUM($K$259,$P$259,$U$259,$Z$259,$AE$259,$AJ$259,$AO$259,$AT$259,$AY$259,$BD$259),2)</f>
        <v>0</v>
      </c>
      <c r="D259">
        <f>ROUND(SUM($H$259,$M$259,$R$259,$W$259,$AB$259,$AG$259,$AL$259,$AQ$259,$AV$259,$BA$259),2)</f>
        <v>0</v>
      </c>
      <c r="E259">
        <f>ROUND(SUM($K$259,$P$259,$U$259,$Z$259,$AE$259,$AJ$259,$AO$259,$AT$259,$AY$259,$BD$259),2)</f>
        <v>0</v>
      </c>
      <c r="F259">
        <f>ROUND(MAX(MonthlyBudget-SUM($I$259,$N$259,$S$259,$X$259,$AC$259,$AH$259,$AM$259,$AR$259,$AW$259,$BB$259),0),2)</f>
        <v>0</v>
      </c>
      <c r="G259">
        <f>$K$258</f>
        <v>0</v>
      </c>
      <c r="H259">
        <f>ROUND(IF($G$259&lt;=0,0,$G$259*$G$3/12),2)</f>
        <v>0</v>
      </c>
      <c r="I259">
        <f>ROUND(IF($G$259&lt;=0,0,MIN($G$4,$G$259+$H$259)),2)</f>
        <v>0</v>
      </c>
      <c r="J259">
        <f>ROUND(IF($G$259&lt;=0,0,MIN(MAX(0,$G$259+$H$259-$I$259),$F$259)),2)</f>
        <v>0</v>
      </c>
      <c r="K259">
        <f>ROUND(MAX(0,$G$259+$H$259-$I$259-$J$259),2)</f>
        <v>0</v>
      </c>
      <c r="L259">
        <f>$P$258</f>
        <v>0</v>
      </c>
      <c r="M259">
        <f>ROUND(IF($L$259&lt;=0,0,$L$259*$L$3/12),2)</f>
        <v>0</v>
      </c>
      <c r="N259">
        <f>ROUND(IF($L$259&lt;=0,0,MIN($L$4,$L$259+$M$259)),2)</f>
        <v>0</v>
      </c>
      <c r="O259">
        <f>ROUND(IF($L$259&lt;=0,0,MIN(MAX(0,$L$259+$M$259-$N$259),MAX(0,$F$259-$J$259))),2)</f>
        <v>0</v>
      </c>
      <c r="P259">
        <f>ROUND(MAX(0,$L$259+$M$259-$N$259-$O$259),2)</f>
        <v>0</v>
      </c>
      <c r="Q259">
        <f>$U$258</f>
        <v>0</v>
      </c>
      <c r="R259">
        <f>ROUND(IF($Q$259&lt;=0,0,$Q$259*$Q$3/12),2)</f>
        <v>0</v>
      </c>
      <c r="S259">
        <f>ROUND(IF($Q$259&lt;=0,0,MIN($Q$4,$Q$259+$R$259)),2)</f>
        <v>0</v>
      </c>
      <c r="T259">
        <f>ROUND(IF($Q$259&lt;=0,0,MIN(MAX(0,$Q$259+$R$259-$S$259),MAX(0,$F$259-$J$259-$O$259))),2)</f>
        <v>0</v>
      </c>
      <c r="U259">
        <f>ROUND(MAX(0,$Q$259+$R$259-$S$259-$T$259),2)</f>
        <v>0</v>
      </c>
      <c r="V259">
        <f>$Z$258</f>
        <v>0</v>
      </c>
      <c r="W259">
        <f>ROUND(IF($V$259&lt;=0,0,$V$259*$V$3/12),2)</f>
        <v>0</v>
      </c>
      <c r="X259">
        <f>ROUND(IF($V$259&lt;=0,0,MIN($V$4,$V$259+$W$259)),2)</f>
        <v>0</v>
      </c>
      <c r="Y259">
        <f>ROUND(IF($V$259&lt;=0,0,MIN(MAX(0,$V$259+$W$259-$X$259),MAX(0,$F$259-$J$259-$O$259-$T$259))),2)</f>
        <v>0</v>
      </c>
      <c r="Z259">
        <f>ROUND(MAX(0,$V$259+$W$259-$X$259-$Y$259),2)</f>
        <v>0</v>
      </c>
      <c r="AA259">
        <f>$AE$258</f>
        <v>0</v>
      </c>
      <c r="AB259">
        <f>ROUND(IF($AA$259&lt;=0,0,$AA$259*$AA$3/12),2)</f>
        <v>0</v>
      </c>
      <c r="AC259">
        <f>ROUND(IF($AA$259&lt;=0,0,MIN($AA$4,$AA$259+$AB$259)),2)</f>
        <v>0</v>
      </c>
      <c r="AD259">
        <f>ROUND(IF($AA$259&lt;=0,0,MIN(MAX(0,$AA$259+$AB$259-$AC$259),MAX(0,$F$259-$J$259-$O$259-$T$259-$Y$259))),2)</f>
        <v>0</v>
      </c>
      <c r="AE259">
        <f>ROUND(MAX(0,$AA$259+$AB$259-$AC$259-$AD$259),2)</f>
        <v>0</v>
      </c>
      <c r="AF259">
        <f>$AJ$258</f>
        <v>0</v>
      </c>
      <c r="AG259">
        <f>ROUND(IF($AF$259&lt;=0,0,$AF$259*$AF$3/12),2)</f>
        <v>0</v>
      </c>
      <c r="AH259">
        <f>ROUND(IF($AF$259&lt;=0,0,MIN($AF$4,$AF$259+$AG$259)),2)</f>
        <v>0</v>
      </c>
      <c r="AI259">
        <f>ROUND(IF($AF$259&lt;=0,0,MIN(MAX(0,$AF$259+$AG$259-$AH$259),MAX(0,$F$259-$J$259-$O$259-$T$259-$Y$259-$AD$259))),2)</f>
        <v>0</v>
      </c>
      <c r="AJ259">
        <f>ROUND(MAX(0,$AF$259+$AG$259-$AH$259-$AI$259),2)</f>
        <v>0</v>
      </c>
      <c r="AK259">
        <f>$AO$258</f>
        <v>0</v>
      </c>
      <c r="AL259">
        <f>ROUND(IF($AK$259&lt;=0,0,$AK$259*$AK$3/12),2)</f>
        <v>0</v>
      </c>
      <c r="AM259">
        <f>ROUND(IF($AK$259&lt;=0,0,MIN($AK$4,$AK$259+$AL$259)),2)</f>
        <v>0</v>
      </c>
      <c r="AN259">
        <f>ROUND(IF($AK$259&lt;=0,0,MIN(MAX(0,$AK$259+$AL$259-$AM$259),MAX(0,$F$259-$J$259-$O$259-$T$259-$Y$259-$AD$259-$AI$259))),2)</f>
        <v>0</v>
      </c>
      <c r="AO259">
        <f>ROUND(MAX(0,$AK$259+$AL$259-$AM$259-$AN$259),2)</f>
        <v>0</v>
      </c>
      <c r="AP259">
        <f>$AT$258</f>
        <v>0</v>
      </c>
      <c r="AQ259">
        <f>ROUND(IF($AP$259&lt;=0,0,$AP$259*$AP$3/12),2)</f>
        <v>0</v>
      </c>
      <c r="AR259">
        <f>ROUND(IF($AP$259&lt;=0,0,MIN($AP$4,$AP$259+$AQ$259)),2)</f>
        <v>0</v>
      </c>
      <c r="AS259">
        <f>ROUND(IF($AP$259&lt;=0,0,MIN(MAX(0,$AP$259+$AQ$259-$AR$259),MAX(0,$F$259-$J$259-$O$259-$T$259-$Y$259-$AD$259-$AI$259-$AN$259))),2)</f>
        <v>0</v>
      </c>
      <c r="AT259">
        <f>ROUND(MAX(0,$AP$259+$AQ$259-$AR$259-$AS$259),2)</f>
        <v>0</v>
      </c>
      <c r="AU259">
        <f>$AY$258</f>
        <v>0</v>
      </c>
      <c r="AV259">
        <f>ROUND(IF($AU$259&lt;=0,0,$AU$259*$AU$3/12),2)</f>
        <v>0</v>
      </c>
      <c r="AW259">
        <f>ROUND(IF($AU$259&lt;=0,0,MIN($AU$4,$AU$259+$AV$259)),2)</f>
        <v>0</v>
      </c>
      <c r="AX259">
        <f>ROUND(IF($AU$259&lt;=0,0,MIN(MAX(0,$AU$259+$AV$259-$AW$259),MAX(0,$F$259-$J$259-$O$259-$T$259-$Y$259-$AD$259-$AI$259-$AN$259-$AS$259))),2)</f>
        <v>0</v>
      </c>
      <c r="AY259">
        <f>ROUND(MAX(0,$AU$259+$AV$259-$AW$259-$AX$259),2)</f>
        <v>0</v>
      </c>
      <c r="AZ259">
        <f>$BD$258</f>
        <v>0</v>
      </c>
      <c r="BA259">
        <f>ROUND(IF($AZ$259&lt;=0,0,$AZ$259*$AZ$3/12),2)</f>
        <v>0</v>
      </c>
      <c r="BB259">
        <f>ROUND(IF($AZ$259&lt;=0,0,MIN($AZ$4,$AZ$259+$BA$259)),2)</f>
        <v>0</v>
      </c>
      <c r="BC259">
        <f>ROUND(IF($AZ$259&lt;=0,0,MIN(MAX(0,$AZ$259+$BA$259-$BB$259),MAX(0,$F$259-$J$259-$O$259-$T$259-$Y$259-$AD$259-$AI$259-$AN$259-$AS$259-$AX$259))),2)</f>
        <v>0</v>
      </c>
      <c r="BD259">
        <f>ROUND(MAX(0,$AZ$259+$BA$259-$BB$259-$BC$259),2)</f>
        <v>0</v>
      </c>
    </row>
    <row r="260" spans="1:56">
      <c r="A260">
        <f>ROW()-7</f>
        <v>253</v>
      </c>
      <c r="B260">
        <f>EDATE(StartDate,A260-1)</f>
        <v>0</v>
      </c>
      <c r="C260">
        <f>ROUND(SUM($G$260,$L$260,$Q$260,$V$260,$AA$260,$AF$260,$AK$260,$AP$260,$AU$260,$AZ$260)-SUM($K$260,$P$260,$U$260,$Z$260,$AE$260,$AJ$260,$AO$260,$AT$260,$AY$260,$BD$260),2)</f>
        <v>0</v>
      </c>
      <c r="D260">
        <f>ROUND(SUM($H$260,$M$260,$R$260,$W$260,$AB$260,$AG$260,$AL$260,$AQ$260,$AV$260,$BA$260),2)</f>
        <v>0</v>
      </c>
      <c r="E260">
        <f>ROUND(SUM($K$260,$P$260,$U$260,$Z$260,$AE$260,$AJ$260,$AO$260,$AT$260,$AY$260,$BD$260),2)</f>
        <v>0</v>
      </c>
      <c r="F260">
        <f>ROUND(MAX(MonthlyBudget-SUM($I$260,$N$260,$S$260,$X$260,$AC$260,$AH$260,$AM$260,$AR$260,$AW$260,$BB$260),0),2)</f>
        <v>0</v>
      </c>
      <c r="G260">
        <f>$K$259</f>
        <v>0</v>
      </c>
      <c r="H260">
        <f>ROUND(IF($G$260&lt;=0,0,$G$260*$G$3/12),2)</f>
        <v>0</v>
      </c>
      <c r="I260">
        <f>ROUND(IF($G$260&lt;=0,0,MIN($G$4,$G$260+$H$260)),2)</f>
        <v>0</v>
      </c>
      <c r="J260">
        <f>ROUND(IF($G$260&lt;=0,0,MIN(MAX(0,$G$260+$H$260-$I$260),$F$260)),2)</f>
        <v>0</v>
      </c>
      <c r="K260">
        <f>ROUND(MAX(0,$G$260+$H$260-$I$260-$J$260),2)</f>
        <v>0</v>
      </c>
      <c r="L260">
        <f>$P$259</f>
        <v>0</v>
      </c>
      <c r="M260">
        <f>ROUND(IF($L$260&lt;=0,0,$L$260*$L$3/12),2)</f>
        <v>0</v>
      </c>
      <c r="N260">
        <f>ROUND(IF($L$260&lt;=0,0,MIN($L$4,$L$260+$M$260)),2)</f>
        <v>0</v>
      </c>
      <c r="O260">
        <f>ROUND(IF($L$260&lt;=0,0,MIN(MAX(0,$L$260+$M$260-$N$260),MAX(0,$F$260-$J$260))),2)</f>
        <v>0</v>
      </c>
      <c r="P260">
        <f>ROUND(MAX(0,$L$260+$M$260-$N$260-$O$260),2)</f>
        <v>0</v>
      </c>
      <c r="Q260">
        <f>$U$259</f>
        <v>0</v>
      </c>
      <c r="R260">
        <f>ROUND(IF($Q$260&lt;=0,0,$Q$260*$Q$3/12),2)</f>
        <v>0</v>
      </c>
      <c r="S260">
        <f>ROUND(IF($Q$260&lt;=0,0,MIN($Q$4,$Q$260+$R$260)),2)</f>
        <v>0</v>
      </c>
      <c r="T260">
        <f>ROUND(IF($Q$260&lt;=0,0,MIN(MAX(0,$Q$260+$R$260-$S$260),MAX(0,$F$260-$J$260-$O$260))),2)</f>
        <v>0</v>
      </c>
      <c r="U260">
        <f>ROUND(MAX(0,$Q$260+$R$260-$S$260-$T$260),2)</f>
        <v>0</v>
      </c>
      <c r="V260">
        <f>$Z$259</f>
        <v>0</v>
      </c>
      <c r="W260">
        <f>ROUND(IF($V$260&lt;=0,0,$V$260*$V$3/12),2)</f>
        <v>0</v>
      </c>
      <c r="X260">
        <f>ROUND(IF($V$260&lt;=0,0,MIN($V$4,$V$260+$W$260)),2)</f>
        <v>0</v>
      </c>
      <c r="Y260">
        <f>ROUND(IF($V$260&lt;=0,0,MIN(MAX(0,$V$260+$W$260-$X$260),MAX(0,$F$260-$J$260-$O$260-$T$260))),2)</f>
        <v>0</v>
      </c>
      <c r="Z260">
        <f>ROUND(MAX(0,$V$260+$W$260-$X$260-$Y$260),2)</f>
        <v>0</v>
      </c>
      <c r="AA260">
        <f>$AE$259</f>
        <v>0</v>
      </c>
      <c r="AB260">
        <f>ROUND(IF($AA$260&lt;=0,0,$AA$260*$AA$3/12),2)</f>
        <v>0</v>
      </c>
      <c r="AC260">
        <f>ROUND(IF($AA$260&lt;=0,0,MIN($AA$4,$AA$260+$AB$260)),2)</f>
        <v>0</v>
      </c>
      <c r="AD260">
        <f>ROUND(IF($AA$260&lt;=0,0,MIN(MAX(0,$AA$260+$AB$260-$AC$260),MAX(0,$F$260-$J$260-$O$260-$T$260-$Y$260))),2)</f>
        <v>0</v>
      </c>
      <c r="AE260">
        <f>ROUND(MAX(0,$AA$260+$AB$260-$AC$260-$AD$260),2)</f>
        <v>0</v>
      </c>
      <c r="AF260">
        <f>$AJ$259</f>
        <v>0</v>
      </c>
      <c r="AG260">
        <f>ROUND(IF($AF$260&lt;=0,0,$AF$260*$AF$3/12),2)</f>
        <v>0</v>
      </c>
      <c r="AH260">
        <f>ROUND(IF($AF$260&lt;=0,0,MIN($AF$4,$AF$260+$AG$260)),2)</f>
        <v>0</v>
      </c>
      <c r="AI260">
        <f>ROUND(IF($AF$260&lt;=0,0,MIN(MAX(0,$AF$260+$AG$260-$AH$260),MAX(0,$F$260-$J$260-$O$260-$T$260-$Y$260-$AD$260))),2)</f>
        <v>0</v>
      </c>
      <c r="AJ260">
        <f>ROUND(MAX(0,$AF$260+$AG$260-$AH$260-$AI$260),2)</f>
        <v>0</v>
      </c>
      <c r="AK260">
        <f>$AO$259</f>
        <v>0</v>
      </c>
      <c r="AL260">
        <f>ROUND(IF($AK$260&lt;=0,0,$AK$260*$AK$3/12),2)</f>
        <v>0</v>
      </c>
      <c r="AM260">
        <f>ROUND(IF($AK$260&lt;=0,0,MIN($AK$4,$AK$260+$AL$260)),2)</f>
        <v>0</v>
      </c>
      <c r="AN260">
        <f>ROUND(IF($AK$260&lt;=0,0,MIN(MAX(0,$AK$260+$AL$260-$AM$260),MAX(0,$F$260-$J$260-$O$260-$T$260-$Y$260-$AD$260-$AI$260))),2)</f>
        <v>0</v>
      </c>
      <c r="AO260">
        <f>ROUND(MAX(0,$AK$260+$AL$260-$AM$260-$AN$260),2)</f>
        <v>0</v>
      </c>
      <c r="AP260">
        <f>$AT$259</f>
        <v>0</v>
      </c>
      <c r="AQ260">
        <f>ROUND(IF($AP$260&lt;=0,0,$AP$260*$AP$3/12),2)</f>
        <v>0</v>
      </c>
      <c r="AR260">
        <f>ROUND(IF($AP$260&lt;=0,0,MIN($AP$4,$AP$260+$AQ$260)),2)</f>
        <v>0</v>
      </c>
      <c r="AS260">
        <f>ROUND(IF($AP$260&lt;=0,0,MIN(MAX(0,$AP$260+$AQ$260-$AR$260),MAX(0,$F$260-$J$260-$O$260-$T$260-$Y$260-$AD$260-$AI$260-$AN$260))),2)</f>
        <v>0</v>
      </c>
      <c r="AT260">
        <f>ROUND(MAX(0,$AP$260+$AQ$260-$AR$260-$AS$260),2)</f>
        <v>0</v>
      </c>
      <c r="AU260">
        <f>$AY$259</f>
        <v>0</v>
      </c>
      <c r="AV260">
        <f>ROUND(IF($AU$260&lt;=0,0,$AU$260*$AU$3/12),2)</f>
        <v>0</v>
      </c>
      <c r="AW260">
        <f>ROUND(IF($AU$260&lt;=0,0,MIN($AU$4,$AU$260+$AV$260)),2)</f>
        <v>0</v>
      </c>
      <c r="AX260">
        <f>ROUND(IF($AU$260&lt;=0,0,MIN(MAX(0,$AU$260+$AV$260-$AW$260),MAX(0,$F$260-$J$260-$O$260-$T$260-$Y$260-$AD$260-$AI$260-$AN$260-$AS$260))),2)</f>
        <v>0</v>
      </c>
      <c r="AY260">
        <f>ROUND(MAX(0,$AU$260+$AV$260-$AW$260-$AX$260),2)</f>
        <v>0</v>
      </c>
      <c r="AZ260">
        <f>$BD$259</f>
        <v>0</v>
      </c>
      <c r="BA260">
        <f>ROUND(IF($AZ$260&lt;=0,0,$AZ$260*$AZ$3/12),2)</f>
        <v>0</v>
      </c>
      <c r="BB260">
        <f>ROUND(IF($AZ$260&lt;=0,0,MIN($AZ$4,$AZ$260+$BA$260)),2)</f>
        <v>0</v>
      </c>
      <c r="BC260">
        <f>ROUND(IF($AZ$260&lt;=0,0,MIN(MAX(0,$AZ$260+$BA$260-$BB$260),MAX(0,$F$260-$J$260-$O$260-$T$260-$Y$260-$AD$260-$AI$260-$AN$260-$AS$260-$AX$260))),2)</f>
        <v>0</v>
      </c>
      <c r="BD260">
        <f>ROUND(MAX(0,$AZ$260+$BA$260-$BB$260-$BC$260),2)</f>
        <v>0</v>
      </c>
    </row>
    <row r="261" spans="1:56">
      <c r="A261">
        <f>ROW()-7</f>
        <v>254</v>
      </c>
      <c r="B261">
        <f>EDATE(StartDate,A261-1)</f>
        <v>0</v>
      </c>
      <c r="C261">
        <f>ROUND(SUM($G$261,$L$261,$Q$261,$V$261,$AA$261,$AF$261,$AK$261,$AP$261,$AU$261,$AZ$261)-SUM($K$261,$P$261,$U$261,$Z$261,$AE$261,$AJ$261,$AO$261,$AT$261,$AY$261,$BD$261),2)</f>
        <v>0</v>
      </c>
      <c r="D261">
        <f>ROUND(SUM($H$261,$M$261,$R$261,$W$261,$AB$261,$AG$261,$AL$261,$AQ$261,$AV$261,$BA$261),2)</f>
        <v>0</v>
      </c>
      <c r="E261">
        <f>ROUND(SUM($K$261,$P$261,$U$261,$Z$261,$AE$261,$AJ$261,$AO$261,$AT$261,$AY$261,$BD$261),2)</f>
        <v>0</v>
      </c>
      <c r="F261">
        <f>ROUND(MAX(MonthlyBudget-SUM($I$261,$N$261,$S$261,$X$261,$AC$261,$AH$261,$AM$261,$AR$261,$AW$261,$BB$261),0),2)</f>
        <v>0</v>
      </c>
      <c r="G261">
        <f>$K$260</f>
        <v>0</v>
      </c>
      <c r="H261">
        <f>ROUND(IF($G$261&lt;=0,0,$G$261*$G$3/12),2)</f>
        <v>0</v>
      </c>
      <c r="I261">
        <f>ROUND(IF($G$261&lt;=0,0,MIN($G$4,$G$261+$H$261)),2)</f>
        <v>0</v>
      </c>
      <c r="J261">
        <f>ROUND(IF($G$261&lt;=0,0,MIN(MAX(0,$G$261+$H$261-$I$261),$F$261)),2)</f>
        <v>0</v>
      </c>
      <c r="K261">
        <f>ROUND(MAX(0,$G$261+$H$261-$I$261-$J$261),2)</f>
        <v>0</v>
      </c>
      <c r="L261">
        <f>$P$260</f>
        <v>0</v>
      </c>
      <c r="M261">
        <f>ROUND(IF($L$261&lt;=0,0,$L$261*$L$3/12),2)</f>
        <v>0</v>
      </c>
      <c r="N261">
        <f>ROUND(IF($L$261&lt;=0,0,MIN($L$4,$L$261+$M$261)),2)</f>
        <v>0</v>
      </c>
      <c r="O261">
        <f>ROUND(IF($L$261&lt;=0,0,MIN(MAX(0,$L$261+$M$261-$N$261),MAX(0,$F$261-$J$261))),2)</f>
        <v>0</v>
      </c>
      <c r="P261">
        <f>ROUND(MAX(0,$L$261+$M$261-$N$261-$O$261),2)</f>
        <v>0</v>
      </c>
      <c r="Q261">
        <f>$U$260</f>
        <v>0</v>
      </c>
      <c r="R261">
        <f>ROUND(IF($Q$261&lt;=0,0,$Q$261*$Q$3/12),2)</f>
        <v>0</v>
      </c>
      <c r="S261">
        <f>ROUND(IF($Q$261&lt;=0,0,MIN($Q$4,$Q$261+$R$261)),2)</f>
        <v>0</v>
      </c>
      <c r="T261">
        <f>ROUND(IF($Q$261&lt;=0,0,MIN(MAX(0,$Q$261+$R$261-$S$261),MAX(0,$F$261-$J$261-$O$261))),2)</f>
        <v>0</v>
      </c>
      <c r="U261">
        <f>ROUND(MAX(0,$Q$261+$R$261-$S$261-$T$261),2)</f>
        <v>0</v>
      </c>
      <c r="V261">
        <f>$Z$260</f>
        <v>0</v>
      </c>
      <c r="W261">
        <f>ROUND(IF($V$261&lt;=0,0,$V$261*$V$3/12),2)</f>
        <v>0</v>
      </c>
      <c r="X261">
        <f>ROUND(IF($V$261&lt;=0,0,MIN($V$4,$V$261+$W$261)),2)</f>
        <v>0</v>
      </c>
      <c r="Y261">
        <f>ROUND(IF($V$261&lt;=0,0,MIN(MAX(0,$V$261+$W$261-$X$261),MAX(0,$F$261-$J$261-$O$261-$T$261))),2)</f>
        <v>0</v>
      </c>
      <c r="Z261">
        <f>ROUND(MAX(0,$V$261+$W$261-$X$261-$Y$261),2)</f>
        <v>0</v>
      </c>
      <c r="AA261">
        <f>$AE$260</f>
        <v>0</v>
      </c>
      <c r="AB261">
        <f>ROUND(IF($AA$261&lt;=0,0,$AA$261*$AA$3/12),2)</f>
        <v>0</v>
      </c>
      <c r="AC261">
        <f>ROUND(IF($AA$261&lt;=0,0,MIN($AA$4,$AA$261+$AB$261)),2)</f>
        <v>0</v>
      </c>
      <c r="AD261">
        <f>ROUND(IF($AA$261&lt;=0,0,MIN(MAX(0,$AA$261+$AB$261-$AC$261),MAX(0,$F$261-$J$261-$O$261-$T$261-$Y$261))),2)</f>
        <v>0</v>
      </c>
      <c r="AE261">
        <f>ROUND(MAX(0,$AA$261+$AB$261-$AC$261-$AD$261),2)</f>
        <v>0</v>
      </c>
      <c r="AF261">
        <f>$AJ$260</f>
        <v>0</v>
      </c>
      <c r="AG261">
        <f>ROUND(IF($AF$261&lt;=0,0,$AF$261*$AF$3/12),2)</f>
        <v>0</v>
      </c>
      <c r="AH261">
        <f>ROUND(IF($AF$261&lt;=0,0,MIN($AF$4,$AF$261+$AG$261)),2)</f>
        <v>0</v>
      </c>
      <c r="AI261">
        <f>ROUND(IF($AF$261&lt;=0,0,MIN(MAX(0,$AF$261+$AG$261-$AH$261),MAX(0,$F$261-$J$261-$O$261-$T$261-$Y$261-$AD$261))),2)</f>
        <v>0</v>
      </c>
      <c r="AJ261">
        <f>ROUND(MAX(0,$AF$261+$AG$261-$AH$261-$AI$261),2)</f>
        <v>0</v>
      </c>
      <c r="AK261">
        <f>$AO$260</f>
        <v>0</v>
      </c>
      <c r="AL261">
        <f>ROUND(IF($AK$261&lt;=0,0,$AK$261*$AK$3/12),2)</f>
        <v>0</v>
      </c>
      <c r="AM261">
        <f>ROUND(IF($AK$261&lt;=0,0,MIN($AK$4,$AK$261+$AL$261)),2)</f>
        <v>0</v>
      </c>
      <c r="AN261">
        <f>ROUND(IF($AK$261&lt;=0,0,MIN(MAX(0,$AK$261+$AL$261-$AM$261),MAX(0,$F$261-$J$261-$O$261-$T$261-$Y$261-$AD$261-$AI$261))),2)</f>
        <v>0</v>
      </c>
      <c r="AO261">
        <f>ROUND(MAX(0,$AK$261+$AL$261-$AM$261-$AN$261),2)</f>
        <v>0</v>
      </c>
      <c r="AP261">
        <f>$AT$260</f>
        <v>0</v>
      </c>
      <c r="AQ261">
        <f>ROUND(IF($AP$261&lt;=0,0,$AP$261*$AP$3/12),2)</f>
        <v>0</v>
      </c>
      <c r="AR261">
        <f>ROUND(IF($AP$261&lt;=0,0,MIN($AP$4,$AP$261+$AQ$261)),2)</f>
        <v>0</v>
      </c>
      <c r="AS261">
        <f>ROUND(IF($AP$261&lt;=0,0,MIN(MAX(0,$AP$261+$AQ$261-$AR$261),MAX(0,$F$261-$J$261-$O$261-$T$261-$Y$261-$AD$261-$AI$261-$AN$261))),2)</f>
        <v>0</v>
      </c>
      <c r="AT261">
        <f>ROUND(MAX(0,$AP$261+$AQ$261-$AR$261-$AS$261),2)</f>
        <v>0</v>
      </c>
      <c r="AU261">
        <f>$AY$260</f>
        <v>0</v>
      </c>
      <c r="AV261">
        <f>ROUND(IF($AU$261&lt;=0,0,$AU$261*$AU$3/12),2)</f>
        <v>0</v>
      </c>
      <c r="AW261">
        <f>ROUND(IF($AU$261&lt;=0,0,MIN($AU$4,$AU$261+$AV$261)),2)</f>
        <v>0</v>
      </c>
      <c r="AX261">
        <f>ROUND(IF($AU$261&lt;=0,0,MIN(MAX(0,$AU$261+$AV$261-$AW$261),MAX(0,$F$261-$J$261-$O$261-$T$261-$Y$261-$AD$261-$AI$261-$AN$261-$AS$261))),2)</f>
        <v>0</v>
      </c>
      <c r="AY261">
        <f>ROUND(MAX(0,$AU$261+$AV$261-$AW$261-$AX$261),2)</f>
        <v>0</v>
      </c>
      <c r="AZ261">
        <f>$BD$260</f>
        <v>0</v>
      </c>
      <c r="BA261">
        <f>ROUND(IF($AZ$261&lt;=0,0,$AZ$261*$AZ$3/12),2)</f>
        <v>0</v>
      </c>
      <c r="BB261">
        <f>ROUND(IF($AZ$261&lt;=0,0,MIN($AZ$4,$AZ$261+$BA$261)),2)</f>
        <v>0</v>
      </c>
      <c r="BC261">
        <f>ROUND(IF($AZ$261&lt;=0,0,MIN(MAX(0,$AZ$261+$BA$261-$BB$261),MAX(0,$F$261-$J$261-$O$261-$T$261-$Y$261-$AD$261-$AI$261-$AN$261-$AS$261-$AX$261))),2)</f>
        <v>0</v>
      </c>
      <c r="BD261">
        <f>ROUND(MAX(0,$AZ$261+$BA$261-$BB$261-$BC$261),2)</f>
        <v>0</v>
      </c>
    </row>
    <row r="262" spans="1:56">
      <c r="A262">
        <f>ROW()-7</f>
        <v>255</v>
      </c>
      <c r="B262">
        <f>EDATE(StartDate,A262-1)</f>
        <v>0</v>
      </c>
      <c r="C262">
        <f>ROUND(SUM($G$262,$L$262,$Q$262,$V$262,$AA$262,$AF$262,$AK$262,$AP$262,$AU$262,$AZ$262)-SUM($K$262,$P$262,$U$262,$Z$262,$AE$262,$AJ$262,$AO$262,$AT$262,$AY$262,$BD$262),2)</f>
        <v>0</v>
      </c>
      <c r="D262">
        <f>ROUND(SUM($H$262,$M$262,$R$262,$W$262,$AB$262,$AG$262,$AL$262,$AQ$262,$AV$262,$BA$262),2)</f>
        <v>0</v>
      </c>
      <c r="E262">
        <f>ROUND(SUM($K$262,$P$262,$U$262,$Z$262,$AE$262,$AJ$262,$AO$262,$AT$262,$AY$262,$BD$262),2)</f>
        <v>0</v>
      </c>
      <c r="F262">
        <f>ROUND(MAX(MonthlyBudget-SUM($I$262,$N$262,$S$262,$X$262,$AC$262,$AH$262,$AM$262,$AR$262,$AW$262,$BB$262),0),2)</f>
        <v>0</v>
      </c>
      <c r="G262">
        <f>$K$261</f>
        <v>0</v>
      </c>
      <c r="H262">
        <f>ROUND(IF($G$262&lt;=0,0,$G$262*$G$3/12),2)</f>
        <v>0</v>
      </c>
      <c r="I262">
        <f>ROUND(IF($G$262&lt;=0,0,MIN($G$4,$G$262+$H$262)),2)</f>
        <v>0</v>
      </c>
      <c r="J262">
        <f>ROUND(IF($G$262&lt;=0,0,MIN(MAX(0,$G$262+$H$262-$I$262),$F$262)),2)</f>
        <v>0</v>
      </c>
      <c r="K262">
        <f>ROUND(MAX(0,$G$262+$H$262-$I$262-$J$262),2)</f>
        <v>0</v>
      </c>
      <c r="L262">
        <f>$P$261</f>
        <v>0</v>
      </c>
      <c r="M262">
        <f>ROUND(IF($L$262&lt;=0,0,$L$262*$L$3/12),2)</f>
        <v>0</v>
      </c>
      <c r="N262">
        <f>ROUND(IF($L$262&lt;=0,0,MIN($L$4,$L$262+$M$262)),2)</f>
        <v>0</v>
      </c>
      <c r="O262">
        <f>ROUND(IF($L$262&lt;=0,0,MIN(MAX(0,$L$262+$M$262-$N$262),MAX(0,$F$262-$J$262))),2)</f>
        <v>0</v>
      </c>
      <c r="P262">
        <f>ROUND(MAX(0,$L$262+$M$262-$N$262-$O$262),2)</f>
        <v>0</v>
      </c>
      <c r="Q262">
        <f>$U$261</f>
        <v>0</v>
      </c>
      <c r="R262">
        <f>ROUND(IF($Q$262&lt;=0,0,$Q$262*$Q$3/12),2)</f>
        <v>0</v>
      </c>
      <c r="S262">
        <f>ROUND(IF($Q$262&lt;=0,0,MIN($Q$4,$Q$262+$R$262)),2)</f>
        <v>0</v>
      </c>
      <c r="T262">
        <f>ROUND(IF($Q$262&lt;=0,0,MIN(MAX(0,$Q$262+$R$262-$S$262),MAX(0,$F$262-$J$262-$O$262))),2)</f>
        <v>0</v>
      </c>
      <c r="U262">
        <f>ROUND(MAX(0,$Q$262+$R$262-$S$262-$T$262),2)</f>
        <v>0</v>
      </c>
      <c r="V262">
        <f>$Z$261</f>
        <v>0</v>
      </c>
      <c r="W262">
        <f>ROUND(IF($V$262&lt;=0,0,$V$262*$V$3/12),2)</f>
        <v>0</v>
      </c>
      <c r="X262">
        <f>ROUND(IF($V$262&lt;=0,0,MIN($V$4,$V$262+$W$262)),2)</f>
        <v>0</v>
      </c>
      <c r="Y262">
        <f>ROUND(IF($V$262&lt;=0,0,MIN(MAX(0,$V$262+$W$262-$X$262),MAX(0,$F$262-$J$262-$O$262-$T$262))),2)</f>
        <v>0</v>
      </c>
      <c r="Z262">
        <f>ROUND(MAX(0,$V$262+$W$262-$X$262-$Y$262),2)</f>
        <v>0</v>
      </c>
      <c r="AA262">
        <f>$AE$261</f>
        <v>0</v>
      </c>
      <c r="AB262">
        <f>ROUND(IF($AA$262&lt;=0,0,$AA$262*$AA$3/12),2)</f>
        <v>0</v>
      </c>
      <c r="AC262">
        <f>ROUND(IF($AA$262&lt;=0,0,MIN($AA$4,$AA$262+$AB$262)),2)</f>
        <v>0</v>
      </c>
      <c r="AD262">
        <f>ROUND(IF($AA$262&lt;=0,0,MIN(MAX(0,$AA$262+$AB$262-$AC$262),MAX(0,$F$262-$J$262-$O$262-$T$262-$Y$262))),2)</f>
        <v>0</v>
      </c>
      <c r="AE262">
        <f>ROUND(MAX(0,$AA$262+$AB$262-$AC$262-$AD$262),2)</f>
        <v>0</v>
      </c>
      <c r="AF262">
        <f>$AJ$261</f>
        <v>0</v>
      </c>
      <c r="AG262">
        <f>ROUND(IF($AF$262&lt;=0,0,$AF$262*$AF$3/12),2)</f>
        <v>0</v>
      </c>
      <c r="AH262">
        <f>ROUND(IF($AF$262&lt;=0,0,MIN($AF$4,$AF$262+$AG$262)),2)</f>
        <v>0</v>
      </c>
      <c r="AI262">
        <f>ROUND(IF($AF$262&lt;=0,0,MIN(MAX(0,$AF$262+$AG$262-$AH$262),MAX(0,$F$262-$J$262-$O$262-$T$262-$Y$262-$AD$262))),2)</f>
        <v>0</v>
      </c>
      <c r="AJ262">
        <f>ROUND(MAX(0,$AF$262+$AG$262-$AH$262-$AI$262),2)</f>
        <v>0</v>
      </c>
      <c r="AK262">
        <f>$AO$261</f>
        <v>0</v>
      </c>
      <c r="AL262">
        <f>ROUND(IF($AK$262&lt;=0,0,$AK$262*$AK$3/12),2)</f>
        <v>0</v>
      </c>
      <c r="AM262">
        <f>ROUND(IF($AK$262&lt;=0,0,MIN($AK$4,$AK$262+$AL$262)),2)</f>
        <v>0</v>
      </c>
      <c r="AN262">
        <f>ROUND(IF($AK$262&lt;=0,0,MIN(MAX(0,$AK$262+$AL$262-$AM$262),MAX(0,$F$262-$J$262-$O$262-$T$262-$Y$262-$AD$262-$AI$262))),2)</f>
        <v>0</v>
      </c>
      <c r="AO262">
        <f>ROUND(MAX(0,$AK$262+$AL$262-$AM$262-$AN$262),2)</f>
        <v>0</v>
      </c>
      <c r="AP262">
        <f>$AT$261</f>
        <v>0</v>
      </c>
      <c r="AQ262">
        <f>ROUND(IF($AP$262&lt;=0,0,$AP$262*$AP$3/12),2)</f>
        <v>0</v>
      </c>
      <c r="AR262">
        <f>ROUND(IF($AP$262&lt;=0,0,MIN($AP$4,$AP$262+$AQ$262)),2)</f>
        <v>0</v>
      </c>
      <c r="AS262">
        <f>ROUND(IF($AP$262&lt;=0,0,MIN(MAX(0,$AP$262+$AQ$262-$AR$262),MAX(0,$F$262-$J$262-$O$262-$T$262-$Y$262-$AD$262-$AI$262-$AN$262))),2)</f>
        <v>0</v>
      </c>
      <c r="AT262">
        <f>ROUND(MAX(0,$AP$262+$AQ$262-$AR$262-$AS$262),2)</f>
        <v>0</v>
      </c>
      <c r="AU262">
        <f>$AY$261</f>
        <v>0</v>
      </c>
      <c r="AV262">
        <f>ROUND(IF($AU$262&lt;=0,0,$AU$262*$AU$3/12),2)</f>
        <v>0</v>
      </c>
      <c r="AW262">
        <f>ROUND(IF($AU$262&lt;=0,0,MIN($AU$4,$AU$262+$AV$262)),2)</f>
        <v>0</v>
      </c>
      <c r="AX262">
        <f>ROUND(IF($AU$262&lt;=0,0,MIN(MAX(0,$AU$262+$AV$262-$AW$262),MAX(0,$F$262-$J$262-$O$262-$T$262-$Y$262-$AD$262-$AI$262-$AN$262-$AS$262))),2)</f>
        <v>0</v>
      </c>
      <c r="AY262">
        <f>ROUND(MAX(0,$AU$262+$AV$262-$AW$262-$AX$262),2)</f>
        <v>0</v>
      </c>
      <c r="AZ262">
        <f>$BD$261</f>
        <v>0</v>
      </c>
      <c r="BA262">
        <f>ROUND(IF($AZ$262&lt;=0,0,$AZ$262*$AZ$3/12),2)</f>
        <v>0</v>
      </c>
      <c r="BB262">
        <f>ROUND(IF($AZ$262&lt;=0,0,MIN($AZ$4,$AZ$262+$BA$262)),2)</f>
        <v>0</v>
      </c>
      <c r="BC262">
        <f>ROUND(IF($AZ$262&lt;=0,0,MIN(MAX(0,$AZ$262+$BA$262-$BB$262),MAX(0,$F$262-$J$262-$O$262-$T$262-$Y$262-$AD$262-$AI$262-$AN$262-$AS$262-$AX$262))),2)</f>
        <v>0</v>
      </c>
      <c r="BD262">
        <f>ROUND(MAX(0,$AZ$262+$BA$262-$BB$262-$BC$262),2)</f>
        <v>0</v>
      </c>
    </row>
    <row r="263" spans="1:56">
      <c r="A263">
        <f>ROW()-7</f>
        <v>256</v>
      </c>
      <c r="B263">
        <f>EDATE(StartDate,A263-1)</f>
        <v>0</v>
      </c>
      <c r="C263">
        <f>ROUND(SUM($G$263,$L$263,$Q$263,$V$263,$AA$263,$AF$263,$AK$263,$AP$263,$AU$263,$AZ$263)-SUM($K$263,$P$263,$U$263,$Z$263,$AE$263,$AJ$263,$AO$263,$AT$263,$AY$263,$BD$263),2)</f>
        <v>0</v>
      </c>
      <c r="D263">
        <f>ROUND(SUM($H$263,$M$263,$R$263,$W$263,$AB$263,$AG$263,$AL$263,$AQ$263,$AV$263,$BA$263),2)</f>
        <v>0</v>
      </c>
      <c r="E263">
        <f>ROUND(SUM($K$263,$P$263,$U$263,$Z$263,$AE$263,$AJ$263,$AO$263,$AT$263,$AY$263,$BD$263),2)</f>
        <v>0</v>
      </c>
      <c r="F263">
        <f>ROUND(MAX(MonthlyBudget-SUM($I$263,$N$263,$S$263,$X$263,$AC$263,$AH$263,$AM$263,$AR$263,$AW$263,$BB$263),0),2)</f>
        <v>0</v>
      </c>
      <c r="G263">
        <f>$K$262</f>
        <v>0</v>
      </c>
      <c r="H263">
        <f>ROUND(IF($G$263&lt;=0,0,$G$263*$G$3/12),2)</f>
        <v>0</v>
      </c>
      <c r="I263">
        <f>ROUND(IF($G$263&lt;=0,0,MIN($G$4,$G$263+$H$263)),2)</f>
        <v>0</v>
      </c>
      <c r="J263">
        <f>ROUND(IF($G$263&lt;=0,0,MIN(MAX(0,$G$263+$H$263-$I$263),$F$263)),2)</f>
        <v>0</v>
      </c>
      <c r="K263">
        <f>ROUND(MAX(0,$G$263+$H$263-$I$263-$J$263),2)</f>
        <v>0</v>
      </c>
      <c r="L263">
        <f>$P$262</f>
        <v>0</v>
      </c>
      <c r="M263">
        <f>ROUND(IF($L$263&lt;=0,0,$L$263*$L$3/12),2)</f>
        <v>0</v>
      </c>
      <c r="N263">
        <f>ROUND(IF($L$263&lt;=0,0,MIN($L$4,$L$263+$M$263)),2)</f>
        <v>0</v>
      </c>
      <c r="O263">
        <f>ROUND(IF($L$263&lt;=0,0,MIN(MAX(0,$L$263+$M$263-$N$263),MAX(0,$F$263-$J$263))),2)</f>
        <v>0</v>
      </c>
      <c r="P263">
        <f>ROUND(MAX(0,$L$263+$M$263-$N$263-$O$263),2)</f>
        <v>0</v>
      </c>
      <c r="Q263">
        <f>$U$262</f>
        <v>0</v>
      </c>
      <c r="R263">
        <f>ROUND(IF($Q$263&lt;=0,0,$Q$263*$Q$3/12),2)</f>
        <v>0</v>
      </c>
      <c r="S263">
        <f>ROUND(IF($Q$263&lt;=0,0,MIN($Q$4,$Q$263+$R$263)),2)</f>
        <v>0</v>
      </c>
      <c r="T263">
        <f>ROUND(IF($Q$263&lt;=0,0,MIN(MAX(0,$Q$263+$R$263-$S$263),MAX(0,$F$263-$J$263-$O$263))),2)</f>
        <v>0</v>
      </c>
      <c r="U263">
        <f>ROUND(MAX(0,$Q$263+$R$263-$S$263-$T$263),2)</f>
        <v>0</v>
      </c>
      <c r="V263">
        <f>$Z$262</f>
        <v>0</v>
      </c>
      <c r="W263">
        <f>ROUND(IF($V$263&lt;=0,0,$V$263*$V$3/12),2)</f>
        <v>0</v>
      </c>
      <c r="X263">
        <f>ROUND(IF($V$263&lt;=0,0,MIN($V$4,$V$263+$W$263)),2)</f>
        <v>0</v>
      </c>
      <c r="Y263">
        <f>ROUND(IF($V$263&lt;=0,0,MIN(MAX(0,$V$263+$W$263-$X$263),MAX(0,$F$263-$J$263-$O$263-$T$263))),2)</f>
        <v>0</v>
      </c>
      <c r="Z263">
        <f>ROUND(MAX(0,$V$263+$W$263-$X$263-$Y$263),2)</f>
        <v>0</v>
      </c>
      <c r="AA263">
        <f>$AE$262</f>
        <v>0</v>
      </c>
      <c r="AB263">
        <f>ROUND(IF($AA$263&lt;=0,0,$AA$263*$AA$3/12),2)</f>
        <v>0</v>
      </c>
      <c r="AC263">
        <f>ROUND(IF($AA$263&lt;=0,0,MIN($AA$4,$AA$263+$AB$263)),2)</f>
        <v>0</v>
      </c>
      <c r="AD263">
        <f>ROUND(IF($AA$263&lt;=0,0,MIN(MAX(0,$AA$263+$AB$263-$AC$263),MAX(0,$F$263-$J$263-$O$263-$T$263-$Y$263))),2)</f>
        <v>0</v>
      </c>
      <c r="AE263">
        <f>ROUND(MAX(0,$AA$263+$AB$263-$AC$263-$AD$263),2)</f>
        <v>0</v>
      </c>
      <c r="AF263">
        <f>$AJ$262</f>
        <v>0</v>
      </c>
      <c r="AG263">
        <f>ROUND(IF($AF$263&lt;=0,0,$AF$263*$AF$3/12),2)</f>
        <v>0</v>
      </c>
      <c r="AH263">
        <f>ROUND(IF($AF$263&lt;=0,0,MIN($AF$4,$AF$263+$AG$263)),2)</f>
        <v>0</v>
      </c>
      <c r="AI263">
        <f>ROUND(IF($AF$263&lt;=0,0,MIN(MAX(0,$AF$263+$AG$263-$AH$263),MAX(0,$F$263-$J$263-$O$263-$T$263-$Y$263-$AD$263))),2)</f>
        <v>0</v>
      </c>
      <c r="AJ263">
        <f>ROUND(MAX(0,$AF$263+$AG$263-$AH$263-$AI$263),2)</f>
        <v>0</v>
      </c>
      <c r="AK263">
        <f>$AO$262</f>
        <v>0</v>
      </c>
      <c r="AL263">
        <f>ROUND(IF($AK$263&lt;=0,0,$AK$263*$AK$3/12),2)</f>
        <v>0</v>
      </c>
      <c r="AM263">
        <f>ROUND(IF($AK$263&lt;=0,0,MIN($AK$4,$AK$263+$AL$263)),2)</f>
        <v>0</v>
      </c>
      <c r="AN263">
        <f>ROUND(IF($AK$263&lt;=0,0,MIN(MAX(0,$AK$263+$AL$263-$AM$263),MAX(0,$F$263-$J$263-$O$263-$T$263-$Y$263-$AD$263-$AI$263))),2)</f>
        <v>0</v>
      </c>
      <c r="AO263">
        <f>ROUND(MAX(0,$AK$263+$AL$263-$AM$263-$AN$263),2)</f>
        <v>0</v>
      </c>
      <c r="AP263">
        <f>$AT$262</f>
        <v>0</v>
      </c>
      <c r="AQ263">
        <f>ROUND(IF($AP$263&lt;=0,0,$AP$263*$AP$3/12),2)</f>
        <v>0</v>
      </c>
      <c r="AR263">
        <f>ROUND(IF($AP$263&lt;=0,0,MIN($AP$4,$AP$263+$AQ$263)),2)</f>
        <v>0</v>
      </c>
      <c r="AS263">
        <f>ROUND(IF($AP$263&lt;=0,0,MIN(MAX(0,$AP$263+$AQ$263-$AR$263),MAX(0,$F$263-$J$263-$O$263-$T$263-$Y$263-$AD$263-$AI$263-$AN$263))),2)</f>
        <v>0</v>
      </c>
      <c r="AT263">
        <f>ROUND(MAX(0,$AP$263+$AQ$263-$AR$263-$AS$263),2)</f>
        <v>0</v>
      </c>
      <c r="AU263">
        <f>$AY$262</f>
        <v>0</v>
      </c>
      <c r="AV263">
        <f>ROUND(IF($AU$263&lt;=0,0,$AU$263*$AU$3/12),2)</f>
        <v>0</v>
      </c>
      <c r="AW263">
        <f>ROUND(IF($AU$263&lt;=0,0,MIN($AU$4,$AU$263+$AV$263)),2)</f>
        <v>0</v>
      </c>
      <c r="AX263">
        <f>ROUND(IF($AU$263&lt;=0,0,MIN(MAX(0,$AU$263+$AV$263-$AW$263),MAX(0,$F$263-$J$263-$O$263-$T$263-$Y$263-$AD$263-$AI$263-$AN$263-$AS$263))),2)</f>
        <v>0</v>
      </c>
      <c r="AY263">
        <f>ROUND(MAX(0,$AU$263+$AV$263-$AW$263-$AX$263),2)</f>
        <v>0</v>
      </c>
      <c r="AZ263">
        <f>$BD$262</f>
        <v>0</v>
      </c>
      <c r="BA263">
        <f>ROUND(IF($AZ$263&lt;=0,0,$AZ$263*$AZ$3/12),2)</f>
        <v>0</v>
      </c>
      <c r="BB263">
        <f>ROUND(IF($AZ$263&lt;=0,0,MIN($AZ$4,$AZ$263+$BA$263)),2)</f>
        <v>0</v>
      </c>
      <c r="BC263">
        <f>ROUND(IF($AZ$263&lt;=0,0,MIN(MAX(0,$AZ$263+$BA$263-$BB$263),MAX(0,$F$263-$J$263-$O$263-$T$263-$Y$263-$AD$263-$AI$263-$AN$263-$AS$263-$AX$263))),2)</f>
        <v>0</v>
      </c>
      <c r="BD263">
        <f>ROUND(MAX(0,$AZ$263+$BA$263-$BB$263-$BC$263),2)</f>
        <v>0</v>
      </c>
    </row>
    <row r="264" spans="1:56">
      <c r="A264">
        <f>ROW()-7</f>
        <v>257</v>
      </c>
      <c r="B264">
        <f>EDATE(StartDate,A264-1)</f>
        <v>0</v>
      </c>
      <c r="C264">
        <f>ROUND(SUM($G$264,$L$264,$Q$264,$V$264,$AA$264,$AF$264,$AK$264,$AP$264,$AU$264,$AZ$264)-SUM($K$264,$P$264,$U$264,$Z$264,$AE$264,$AJ$264,$AO$264,$AT$264,$AY$264,$BD$264),2)</f>
        <v>0</v>
      </c>
      <c r="D264">
        <f>ROUND(SUM($H$264,$M$264,$R$264,$W$264,$AB$264,$AG$264,$AL$264,$AQ$264,$AV$264,$BA$264),2)</f>
        <v>0</v>
      </c>
      <c r="E264">
        <f>ROUND(SUM($K$264,$P$264,$U$264,$Z$264,$AE$264,$AJ$264,$AO$264,$AT$264,$AY$264,$BD$264),2)</f>
        <v>0</v>
      </c>
      <c r="F264">
        <f>ROUND(MAX(MonthlyBudget-SUM($I$264,$N$264,$S$264,$X$264,$AC$264,$AH$264,$AM$264,$AR$264,$AW$264,$BB$264),0),2)</f>
        <v>0</v>
      </c>
      <c r="G264">
        <f>$K$263</f>
        <v>0</v>
      </c>
      <c r="H264">
        <f>ROUND(IF($G$264&lt;=0,0,$G$264*$G$3/12),2)</f>
        <v>0</v>
      </c>
      <c r="I264">
        <f>ROUND(IF($G$264&lt;=0,0,MIN($G$4,$G$264+$H$264)),2)</f>
        <v>0</v>
      </c>
      <c r="J264">
        <f>ROUND(IF($G$264&lt;=0,0,MIN(MAX(0,$G$264+$H$264-$I$264),$F$264)),2)</f>
        <v>0</v>
      </c>
      <c r="K264">
        <f>ROUND(MAX(0,$G$264+$H$264-$I$264-$J$264),2)</f>
        <v>0</v>
      </c>
      <c r="L264">
        <f>$P$263</f>
        <v>0</v>
      </c>
      <c r="M264">
        <f>ROUND(IF($L$264&lt;=0,0,$L$264*$L$3/12),2)</f>
        <v>0</v>
      </c>
      <c r="N264">
        <f>ROUND(IF($L$264&lt;=0,0,MIN($L$4,$L$264+$M$264)),2)</f>
        <v>0</v>
      </c>
      <c r="O264">
        <f>ROUND(IF($L$264&lt;=0,0,MIN(MAX(0,$L$264+$M$264-$N$264),MAX(0,$F$264-$J$264))),2)</f>
        <v>0</v>
      </c>
      <c r="P264">
        <f>ROUND(MAX(0,$L$264+$M$264-$N$264-$O$264),2)</f>
        <v>0</v>
      </c>
      <c r="Q264">
        <f>$U$263</f>
        <v>0</v>
      </c>
      <c r="R264">
        <f>ROUND(IF($Q$264&lt;=0,0,$Q$264*$Q$3/12),2)</f>
        <v>0</v>
      </c>
      <c r="S264">
        <f>ROUND(IF($Q$264&lt;=0,0,MIN($Q$4,$Q$264+$R$264)),2)</f>
        <v>0</v>
      </c>
      <c r="T264">
        <f>ROUND(IF($Q$264&lt;=0,0,MIN(MAX(0,$Q$264+$R$264-$S$264),MAX(0,$F$264-$J$264-$O$264))),2)</f>
        <v>0</v>
      </c>
      <c r="U264">
        <f>ROUND(MAX(0,$Q$264+$R$264-$S$264-$T$264),2)</f>
        <v>0</v>
      </c>
      <c r="V264">
        <f>$Z$263</f>
        <v>0</v>
      </c>
      <c r="W264">
        <f>ROUND(IF($V$264&lt;=0,0,$V$264*$V$3/12),2)</f>
        <v>0</v>
      </c>
      <c r="X264">
        <f>ROUND(IF($V$264&lt;=0,0,MIN($V$4,$V$264+$W$264)),2)</f>
        <v>0</v>
      </c>
      <c r="Y264">
        <f>ROUND(IF($V$264&lt;=0,0,MIN(MAX(0,$V$264+$W$264-$X$264),MAX(0,$F$264-$J$264-$O$264-$T$264))),2)</f>
        <v>0</v>
      </c>
      <c r="Z264">
        <f>ROUND(MAX(0,$V$264+$W$264-$X$264-$Y$264),2)</f>
        <v>0</v>
      </c>
      <c r="AA264">
        <f>$AE$263</f>
        <v>0</v>
      </c>
      <c r="AB264">
        <f>ROUND(IF($AA$264&lt;=0,0,$AA$264*$AA$3/12),2)</f>
        <v>0</v>
      </c>
      <c r="AC264">
        <f>ROUND(IF($AA$264&lt;=0,0,MIN($AA$4,$AA$264+$AB$264)),2)</f>
        <v>0</v>
      </c>
      <c r="AD264">
        <f>ROUND(IF($AA$264&lt;=0,0,MIN(MAX(0,$AA$264+$AB$264-$AC$264),MAX(0,$F$264-$J$264-$O$264-$T$264-$Y$264))),2)</f>
        <v>0</v>
      </c>
      <c r="AE264">
        <f>ROUND(MAX(0,$AA$264+$AB$264-$AC$264-$AD$264),2)</f>
        <v>0</v>
      </c>
      <c r="AF264">
        <f>$AJ$263</f>
        <v>0</v>
      </c>
      <c r="AG264">
        <f>ROUND(IF($AF$264&lt;=0,0,$AF$264*$AF$3/12),2)</f>
        <v>0</v>
      </c>
      <c r="AH264">
        <f>ROUND(IF($AF$264&lt;=0,0,MIN($AF$4,$AF$264+$AG$264)),2)</f>
        <v>0</v>
      </c>
      <c r="AI264">
        <f>ROUND(IF($AF$264&lt;=0,0,MIN(MAX(0,$AF$264+$AG$264-$AH$264),MAX(0,$F$264-$J$264-$O$264-$T$264-$Y$264-$AD$264))),2)</f>
        <v>0</v>
      </c>
      <c r="AJ264">
        <f>ROUND(MAX(0,$AF$264+$AG$264-$AH$264-$AI$264),2)</f>
        <v>0</v>
      </c>
      <c r="AK264">
        <f>$AO$263</f>
        <v>0</v>
      </c>
      <c r="AL264">
        <f>ROUND(IF($AK$264&lt;=0,0,$AK$264*$AK$3/12),2)</f>
        <v>0</v>
      </c>
      <c r="AM264">
        <f>ROUND(IF($AK$264&lt;=0,0,MIN($AK$4,$AK$264+$AL$264)),2)</f>
        <v>0</v>
      </c>
      <c r="AN264">
        <f>ROUND(IF($AK$264&lt;=0,0,MIN(MAX(0,$AK$264+$AL$264-$AM$264),MAX(0,$F$264-$J$264-$O$264-$T$264-$Y$264-$AD$264-$AI$264))),2)</f>
        <v>0</v>
      </c>
      <c r="AO264">
        <f>ROUND(MAX(0,$AK$264+$AL$264-$AM$264-$AN$264),2)</f>
        <v>0</v>
      </c>
      <c r="AP264">
        <f>$AT$263</f>
        <v>0</v>
      </c>
      <c r="AQ264">
        <f>ROUND(IF($AP$264&lt;=0,0,$AP$264*$AP$3/12),2)</f>
        <v>0</v>
      </c>
      <c r="AR264">
        <f>ROUND(IF($AP$264&lt;=0,0,MIN($AP$4,$AP$264+$AQ$264)),2)</f>
        <v>0</v>
      </c>
      <c r="AS264">
        <f>ROUND(IF($AP$264&lt;=0,0,MIN(MAX(0,$AP$264+$AQ$264-$AR$264),MAX(0,$F$264-$J$264-$O$264-$T$264-$Y$264-$AD$264-$AI$264-$AN$264))),2)</f>
        <v>0</v>
      </c>
      <c r="AT264">
        <f>ROUND(MAX(0,$AP$264+$AQ$264-$AR$264-$AS$264),2)</f>
        <v>0</v>
      </c>
      <c r="AU264">
        <f>$AY$263</f>
        <v>0</v>
      </c>
      <c r="AV264">
        <f>ROUND(IF($AU$264&lt;=0,0,$AU$264*$AU$3/12),2)</f>
        <v>0</v>
      </c>
      <c r="AW264">
        <f>ROUND(IF($AU$264&lt;=0,0,MIN($AU$4,$AU$264+$AV$264)),2)</f>
        <v>0</v>
      </c>
      <c r="AX264">
        <f>ROUND(IF($AU$264&lt;=0,0,MIN(MAX(0,$AU$264+$AV$264-$AW$264),MAX(0,$F$264-$J$264-$O$264-$T$264-$Y$264-$AD$264-$AI$264-$AN$264-$AS$264))),2)</f>
        <v>0</v>
      </c>
      <c r="AY264">
        <f>ROUND(MAX(0,$AU$264+$AV$264-$AW$264-$AX$264),2)</f>
        <v>0</v>
      </c>
      <c r="AZ264">
        <f>$BD$263</f>
        <v>0</v>
      </c>
      <c r="BA264">
        <f>ROUND(IF($AZ$264&lt;=0,0,$AZ$264*$AZ$3/12),2)</f>
        <v>0</v>
      </c>
      <c r="BB264">
        <f>ROUND(IF($AZ$264&lt;=0,0,MIN($AZ$4,$AZ$264+$BA$264)),2)</f>
        <v>0</v>
      </c>
      <c r="BC264">
        <f>ROUND(IF($AZ$264&lt;=0,0,MIN(MAX(0,$AZ$264+$BA$264-$BB$264),MAX(0,$F$264-$J$264-$O$264-$T$264-$Y$264-$AD$264-$AI$264-$AN$264-$AS$264-$AX$264))),2)</f>
        <v>0</v>
      </c>
      <c r="BD264">
        <f>ROUND(MAX(0,$AZ$264+$BA$264-$BB$264-$BC$264),2)</f>
        <v>0</v>
      </c>
    </row>
    <row r="265" spans="1:56">
      <c r="A265">
        <f>ROW()-7</f>
        <v>258</v>
      </c>
      <c r="B265">
        <f>EDATE(StartDate,A265-1)</f>
        <v>0</v>
      </c>
      <c r="C265">
        <f>ROUND(SUM($G$265,$L$265,$Q$265,$V$265,$AA$265,$AF$265,$AK$265,$AP$265,$AU$265,$AZ$265)-SUM($K$265,$P$265,$U$265,$Z$265,$AE$265,$AJ$265,$AO$265,$AT$265,$AY$265,$BD$265),2)</f>
        <v>0</v>
      </c>
      <c r="D265">
        <f>ROUND(SUM($H$265,$M$265,$R$265,$W$265,$AB$265,$AG$265,$AL$265,$AQ$265,$AV$265,$BA$265),2)</f>
        <v>0</v>
      </c>
      <c r="E265">
        <f>ROUND(SUM($K$265,$P$265,$U$265,$Z$265,$AE$265,$AJ$265,$AO$265,$AT$265,$AY$265,$BD$265),2)</f>
        <v>0</v>
      </c>
      <c r="F265">
        <f>ROUND(MAX(MonthlyBudget-SUM($I$265,$N$265,$S$265,$X$265,$AC$265,$AH$265,$AM$265,$AR$265,$AW$265,$BB$265),0),2)</f>
        <v>0</v>
      </c>
      <c r="G265">
        <f>$K$264</f>
        <v>0</v>
      </c>
      <c r="H265">
        <f>ROUND(IF($G$265&lt;=0,0,$G$265*$G$3/12),2)</f>
        <v>0</v>
      </c>
      <c r="I265">
        <f>ROUND(IF($G$265&lt;=0,0,MIN($G$4,$G$265+$H$265)),2)</f>
        <v>0</v>
      </c>
      <c r="J265">
        <f>ROUND(IF($G$265&lt;=0,0,MIN(MAX(0,$G$265+$H$265-$I$265),$F$265)),2)</f>
        <v>0</v>
      </c>
      <c r="K265">
        <f>ROUND(MAX(0,$G$265+$H$265-$I$265-$J$265),2)</f>
        <v>0</v>
      </c>
      <c r="L265">
        <f>$P$264</f>
        <v>0</v>
      </c>
      <c r="M265">
        <f>ROUND(IF($L$265&lt;=0,0,$L$265*$L$3/12),2)</f>
        <v>0</v>
      </c>
      <c r="N265">
        <f>ROUND(IF($L$265&lt;=0,0,MIN($L$4,$L$265+$M$265)),2)</f>
        <v>0</v>
      </c>
      <c r="O265">
        <f>ROUND(IF($L$265&lt;=0,0,MIN(MAX(0,$L$265+$M$265-$N$265),MAX(0,$F$265-$J$265))),2)</f>
        <v>0</v>
      </c>
      <c r="P265">
        <f>ROUND(MAX(0,$L$265+$M$265-$N$265-$O$265),2)</f>
        <v>0</v>
      </c>
      <c r="Q265">
        <f>$U$264</f>
        <v>0</v>
      </c>
      <c r="R265">
        <f>ROUND(IF($Q$265&lt;=0,0,$Q$265*$Q$3/12),2)</f>
        <v>0</v>
      </c>
      <c r="S265">
        <f>ROUND(IF($Q$265&lt;=0,0,MIN($Q$4,$Q$265+$R$265)),2)</f>
        <v>0</v>
      </c>
      <c r="T265">
        <f>ROUND(IF($Q$265&lt;=0,0,MIN(MAX(0,$Q$265+$R$265-$S$265),MAX(0,$F$265-$J$265-$O$265))),2)</f>
        <v>0</v>
      </c>
      <c r="U265">
        <f>ROUND(MAX(0,$Q$265+$R$265-$S$265-$T$265),2)</f>
        <v>0</v>
      </c>
      <c r="V265">
        <f>$Z$264</f>
        <v>0</v>
      </c>
      <c r="W265">
        <f>ROUND(IF($V$265&lt;=0,0,$V$265*$V$3/12),2)</f>
        <v>0</v>
      </c>
      <c r="X265">
        <f>ROUND(IF($V$265&lt;=0,0,MIN($V$4,$V$265+$W$265)),2)</f>
        <v>0</v>
      </c>
      <c r="Y265">
        <f>ROUND(IF($V$265&lt;=0,0,MIN(MAX(0,$V$265+$W$265-$X$265),MAX(0,$F$265-$J$265-$O$265-$T$265))),2)</f>
        <v>0</v>
      </c>
      <c r="Z265">
        <f>ROUND(MAX(0,$V$265+$W$265-$X$265-$Y$265),2)</f>
        <v>0</v>
      </c>
      <c r="AA265">
        <f>$AE$264</f>
        <v>0</v>
      </c>
      <c r="AB265">
        <f>ROUND(IF($AA$265&lt;=0,0,$AA$265*$AA$3/12),2)</f>
        <v>0</v>
      </c>
      <c r="AC265">
        <f>ROUND(IF($AA$265&lt;=0,0,MIN($AA$4,$AA$265+$AB$265)),2)</f>
        <v>0</v>
      </c>
      <c r="AD265">
        <f>ROUND(IF($AA$265&lt;=0,0,MIN(MAX(0,$AA$265+$AB$265-$AC$265),MAX(0,$F$265-$J$265-$O$265-$T$265-$Y$265))),2)</f>
        <v>0</v>
      </c>
      <c r="AE265">
        <f>ROUND(MAX(0,$AA$265+$AB$265-$AC$265-$AD$265),2)</f>
        <v>0</v>
      </c>
      <c r="AF265">
        <f>$AJ$264</f>
        <v>0</v>
      </c>
      <c r="AG265">
        <f>ROUND(IF($AF$265&lt;=0,0,$AF$265*$AF$3/12),2)</f>
        <v>0</v>
      </c>
      <c r="AH265">
        <f>ROUND(IF($AF$265&lt;=0,0,MIN($AF$4,$AF$265+$AG$265)),2)</f>
        <v>0</v>
      </c>
      <c r="AI265">
        <f>ROUND(IF($AF$265&lt;=0,0,MIN(MAX(0,$AF$265+$AG$265-$AH$265),MAX(0,$F$265-$J$265-$O$265-$T$265-$Y$265-$AD$265))),2)</f>
        <v>0</v>
      </c>
      <c r="AJ265">
        <f>ROUND(MAX(0,$AF$265+$AG$265-$AH$265-$AI$265),2)</f>
        <v>0</v>
      </c>
      <c r="AK265">
        <f>$AO$264</f>
        <v>0</v>
      </c>
      <c r="AL265">
        <f>ROUND(IF($AK$265&lt;=0,0,$AK$265*$AK$3/12),2)</f>
        <v>0</v>
      </c>
      <c r="AM265">
        <f>ROUND(IF($AK$265&lt;=0,0,MIN($AK$4,$AK$265+$AL$265)),2)</f>
        <v>0</v>
      </c>
      <c r="AN265">
        <f>ROUND(IF($AK$265&lt;=0,0,MIN(MAX(0,$AK$265+$AL$265-$AM$265),MAX(0,$F$265-$J$265-$O$265-$T$265-$Y$265-$AD$265-$AI$265))),2)</f>
        <v>0</v>
      </c>
      <c r="AO265">
        <f>ROUND(MAX(0,$AK$265+$AL$265-$AM$265-$AN$265),2)</f>
        <v>0</v>
      </c>
      <c r="AP265">
        <f>$AT$264</f>
        <v>0</v>
      </c>
      <c r="AQ265">
        <f>ROUND(IF($AP$265&lt;=0,0,$AP$265*$AP$3/12),2)</f>
        <v>0</v>
      </c>
      <c r="AR265">
        <f>ROUND(IF($AP$265&lt;=0,0,MIN($AP$4,$AP$265+$AQ$265)),2)</f>
        <v>0</v>
      </c>
      <c r="AS265">
        <f>ROUND(IF($AP$265&lt;=0,0,MIN(MAX(0,$AP$265+$AQ$265-$AR$265),MAX(0,$F$265-$J$265-$O$265-$T$265-$Y$265-$AD$265-$AI$265-$AN$265))),2)</f>
        <v>0</v>
      </c>
      <c r="AT265">
        <f>ROUND(MAX(0,$AP$265+$AQ$265-$AR$265-$AS$265),2)</f>
        <v>0</v>
      </c>
      <c r="AU265">
        <f>$AY$264</f>
        <v>0</v>
      </c>
      <c r="AV265">
        <f>ROUND(IF($AU$265&lt;=0,0,$AU$265*$AU$3/12),2)</f>
        <v>0</v>
      </c>
      <c r="AW265">
        <f>ROUND(IF($AU$265&lt;=0,0,MIN($AU$4,$AU$265+$AV$265)),2)</f>
        <v>0</v>
      </c>
      <c r="AX265">
        <f>ROUND(IF($AU$265&lt;=0,0,MIN(MAX(0,$AU$265+$AV$265-$AW$265),MAX(0,$F$265-$J$265-$O$265-$T$265-$Y$265-$AD$265-$AI$265-$AN$265-$AS$265))),2)</f>
        <v>0</v>
      </c>
      <c r="AY265">
        <f>ROUND(MAX(0,$AU$265+$AV$265-$AW$265-$AX$265),2)</f>
        <v>0</v>
      </c>
      <c r="AZ265">
        <f>$BD$264</f>
        <v>0</v>
      </c>
      <c r="BA265">
        <f>ROUND(IF($AZ$265&lt;=0,0,$AZ$265*$AZ$3/12),2)</f>
        <v>0</v>
      </c>
      <c r="BB265">
        <f>ROUND(IF($AZ$265&lt;=0,0,MIN($AZ$4,$AZ$265+$BA$265)),2)</f>
        <v>0</v>
      </c>
      <c r="BC265">
        <f>ROUND(IF($AZ$265&lt;=0,0,MIN(MAX(0,$AZ$265+$BA$265-$BB$265),MAX(0,$F$265-$J$265-$O$265-$T$265-$Y$265-$AD$265-$AI$265-$AN$265-$AS$265-$AX$265))),2)</f>
        <v>0</v>
      </c>
      <c r="BD265">
        <f>ROUND(MAX(0,$AZ$265+$BA$265-$BB$265-$BC$265),2)</f>
        <v>0</v>
      </c>
    </row>
    <row r="266" spans="1:56">
      <c r="A266">
        <f>ROW()-7</f>
        <v>259</v>
      </c>
      <c r="B266">
        <f>EDATE(StartDate,A266-1)</f>
        <v>0</v>
      </c>
      <c r="C266">
        <f>ROUND(SUM($G$266,$L$266,$Q$266,$V$266,$AA$266,$AF$266,$AK$266,$AP$266,$AU$266,$AZ$266)-SUM($K$266,$P$266,$U$266,$Z$266,$AE$266,$AJ$266,$AO$266,$AT$266,$AY$266,$BD$266),2)</f>
        <v>0</v>
      </c>
      <c r="D266">
        <f>ROUND(SUM($H$266,$M$266,$R$266,$W$266,$AB$266,$AG$266,$AL$266,$AQ$266,$AV$266,$BA$266),2)</f>
        <v>0</v>
      </c>
      <c r="E266">
        <f>ROUND(SUM($K$266,$P$266,$U$266,$Z$266,$AE$266,$AJ$266,$AO$266,$AT$266,$AY$266,$BD$266),2)</f>
        <v>0</v>
      </c>
      <c r="F266">
        <f>ROUND(MAX(MonthlyBudget-SUM($I$266,$N$266,$S$266,$X$266,$AC$266,$AH$266,$AM$266,$AR$266,$AW$266,$BB$266),0),2)</f>
        <v>0</v>
      </c>
      <c r="G266">
        <f>$K$265</f>
        <v>0</v>
      </c>
      <c r="H266">
        <f>ROUND(IF($G$266&lt;=0,0,$G$266*$G$3/12),2)</f>
        <v>0</v>
      </c>
      <c r="I266">
        <f>ROUND(IF($G$266&lt;=0,0,MIN($G$4,$G$266+$H$266)),2)</f>
        <v>0</v>
      </c>
      <c r="J266">
        <f>ROUND(IF($G$266&lt;=0,0,MIN(MAX(0,$G$266+$H$266-$I$266),$F$266)),2)</f>
        <v>0</v>
      </c>
      <c r="K266">
        <f>ROUND(MAX(0,$G$266+$H$266-$I$266-$J$266),2)</f>
        <v>0</v>
      </c>
      <c r="L266">
        <f>$P$265</f>
        <v>0</v>
      </c>
      <c r="M266">
        <f>ROUND(IF($L$266&lt;=0,0,$L$266*$L$3/12),2)</f>
        <v>0</v>
      </c>
      <c r="N266">
        <f>ROUND(IF($L$266&lt;=0,0,MIN($L$4,$L$266+$M$266)),2)</f>
        <v>0</v>
      </c>
      <c r="O266">
        <f>ROUND(IF($L$266&lt;=0,0,MIN(MAX(0,$L$266+$M$266-$N$266),MAX(0,$F$266-$J$266))),2)</f>
        <v>0</v>
      </c>
      <c r="P266">
        <f>ROUND(MAX(0,$L$266+$M$266-$N$266-$O$266),2)</f>
        <v>0</v>
      </c>
      <c r="Q266">
        <f>$U$265</f>
        <v>0</v>
      </c>
      <c r="R266">
        <f>ROUND(IF($Q$266&lt;=0,0,$Q$266*$Q$3/12),2)</f>
        <v>0</v>
      </c>
      <c r="S266">
        <f>ROUND(IF($Q$266&lt;=0,0,MIN($Q$4,$Q$266+$R$266)),2)</f>
        <v>0</v>
      </c>
      <c r="T266">
        <f>ROUND(IF($Q$266&lt;=0,0,MIN(MAX(0,$Q$266+$R$266-$S$266),MAX(0,$F$266-$J$266-$O$266))),2)</f>
        <v>0</v>
      </c>
      <c r="U266">
        <f>ROUND(MAX(0,$Q$266+$R$266-$S$266-$T$266),2)</f>
        <v>0</v>
      </c>
      <c r="V266">
        <f>$Z$265</f>
        <v>0</v>
      </c>
      <c r="W266">
        <f>ROUND(IF($V$266&lt;=0,0,$V$266*$V$3/12),2)</f>
        <v>0</v>
      </c>
      <c r="X266">
        <f>ROUND(IF($V$266&lt;=0,0,MIN($V$4,$V$266+$W$266)),2)</f>
        <v>0</v>
      </c>
      <c r="Y266">
        <f>ROUND(IF($V$266&lt;=0,0,MIN(MAX(0,$V$266+$W$266-$X$266),MAX(0,$F$266-$J$266-$O$266-$T$266))),2)</f>
        <v>0</v>
      </c>
      <c r="Z266">
        <f>ROUND(MAX(0,$V$266+$W$266-$X$266-$Y$266),2)</f>
        <v>0</v>
      </c>
      <c r="AA266">
        <f>$AE$265</f>
        <v>0</v>
      </c>
      <c r="AB266">
        <f>ROUND(IF($AA$266&lt;=0,0,$AA$266*$AA$3/12),2)</f>
        <v>0</v>
      </c>
      <c r="AC266">
        <f>ROUND(IF($AA$266&lt;=0,0,MIN($AA$4,$AA$266+$AB$266)),2)</f>
        <v>0</v>
      </c>
      <c r="AD266">
        <f>ROUND(IF($AA$266&lt;=0,0,MIN(MAX(0,$AA$266+$AB$266-$AC$266),MAX(0,$F$266-$J$266-$O$266-$T$266-$Y$266))),2)</f>
        <v>0</v>
      </c>
      <c r="AE266">
        <f>ROUND(MAX(0,$AA$266+$AB$266-$AC$266-$AD$266),2)</f>
        <v>0</v>
      </c>
      <c r="AF266">
        <f>$AJ$265</f>
        <v>0</v>
      </c>
      <c r="AG266">
        <f>ROUND(IF($AF$266&lt;=0,0,$AF$266*$AF$3/12),2)</f>
        <v>0</v>
      </c>
      <c r="AH266">
        <f>ROUND(IF($AF$266&lt;=0,0,MIN($AF$4,$AF$266+$AG$266)),2)</f>
        <v>0</v>
      </c>
      <c r="AI266">
        <f>ROUND(IF($AF$266&lt;=0,0,MIN(MAX(0,$AF$266+$AG$266-$AH$266),MAX(0,$F$266-$J$266-$O$266-$T$266-$Y$266-$AD$266))),2)</f>
        <v>0</v>
      </c>
      <c r="AJ266">
        <f>ROUND(MAX(0,$AF$266+$AG$266-$AH$266-$AI$266),2)</f>
        <v>0</v>
      </c>
      <c r="AK266">
        <f>$AO$265</f>
        <v>0</v>
      </c>
      <c r="AL266">
        <f>ROUND(IF($AK$266&lt;=0,0,$AK$266*$AK$3/12),2)</f>
        <v>0</v>
      </c>
      <c r="AM266">
        <f>ROUND(IF($AK$266&lt;=0,0,MIN($AK$4,$AK$266+$AL$266)),2)</f>
        <v>0</v>
      </c>
      <c r="AN266">
        <f>ROUND(IF($AK$266&lt;=0,0,MIN(MAX(0,$AK$266+$AL$266-$AM$266),MAX(0,$F$266-$J$266-$O$266-$T$266-$Y$266-$AD$266-$AI$266))),2)</f>
        <v>0</v>
      </c>
      <c r="AO266">
        <f>ROUND(MAX(0,$AK$266+$AL$266-$AM$266-$AN$266),2)</f>
        <v>0</v>
      </c>
      <c r="AP266">
        <f>$AT$265</f>
        <v>0</v>
      </c>
      <c r="AQ266">
        <f>ROUND(IF($AP$266&lt;=0,0,$AP$266*$AP$3/12),2)</f>
        <v>0</v>
      </c>
      <c r="AR266">
        <f>ROUND(IF($AP$266&lt;=0,0,MIN($AP$4,$AP$266+$AQ$266)),2)</f>
        <v>0</v>
      </c>
      <c r="AS266">
        <f>ROUND(IF($AP$266&lt;=0,0,MIN(MAX(0,$AP$266+$AQ$266-$AR$266),MAX(0,$F$266-$J$266-$O$266-$T$266-$Y$266-$AD$266-$AI$266-$AN$266))),2)</f>
        <v>0</v>
      </c>
      <c r="AT266">
        <f>ROUND(MAX(0,$AP$266+$AQ$266-$AR$266-$AS$266),2)</f>
        <v>0</v>
      </c>
      <c r="AU266">
        <f>$AY$265</f>
        <v>0</v>
      </c>
      <c r="AV266">
        <f>ROUND(IF($AU$266&lt;=0,0,$AU$266*$AU$3/12),2)</f>
        <v>0</v>
      </c>
      <c r="AW266">
        <f>ROUND(IF($AU$266&lt;=0,0,MIN($AU$4,$AU$266+$AV$266)),2)</f>
        <v>0</v>
      </c>
      <c r="AX266">
        <f>ROUND(IF($AU$266&lt;=0,0,MIN(MAX(0,$AU$266+$AV$266-$AW$266),MAX(0,$F$266-$J$266-$O$266-$T$266-$Y$266-$AD$266-$AI$266-$AN$266-$AS$266))),2)</f>
        <v>0</v>
      </c>
      <c r="AY266">
        <f>ROUND(MAX(0,$AU$266+$AV$266-$AW$266-$AX$266),2)</f>
        <v>0</v>
      </c>
      <c r="AZ266">
        <f>$BD$265</f>
        <v>0</v>
      </c>
      <c r="BA266">
        <f>ROUND(IF($AZ$266&lt;=0,0,$AZ$266*$AZ$3/12),2)</f>
        <v>0</v>
      </c>
      <c r="BB266">
        <f>ROUND(IF($AZ$266&lt;=0,0,MIN($AZ$4,$AZ$266+$BA$266)),2)</f>
        <v>0</v>
      </c>
      <c r="BC266">
        <f>ROUND(IF($AZ$266&lt;=0,0,MIN(MAX(0,$AZ$266+$BA$266-$BB$266),MAX(0,$F$266-$J$266-$O$266-$T$266-$Y$266-$AD$266-$AI$266-$AN$266-$AS$266-$AX$266))),2)</f>
        <v>0</v>
      </c>
      <c r="BD266">
        <f>ROUND(MAX(0,$AZ$266+$BA$266-$BB$266-$BC$266),2)</f>
        <v>0</v>
      </c>
    </row>
    <row r="267" spans="1:56">
      <c r="A267">
        <f>ROW()-7</f>
        <v>260</v>
      </c>
      <c r="B267">
        <f>EDATE(StartDate,A267-1)</f>
        <v>0</v>
      </c>
      <c r="C267">
        <f>ROUND(SUM($G$267,$L$267,$Q$267,$V$267,$AA$267,$AF$267,$AK$267,$AP$267,$AU$267,$AZ$267)-SUM($K$267,$P$267,$U$267,$Z$267,$AE$267,$AJ$267,$AO$267,$AT$267,$AY$267,$BD$267),2)</f>
        <v>0</v>
      </c>
      <c r="D267">
        <f>ROUND(SUM($H$267,$M$267,$R$267,$W$267,$AB$267,$AG$267,$AL$267,$AQ$267,$AV$267,$BA$267),2)</f>
        <v>0</v>
      </c>
      <c r="E267">
        <f>ROUND(SUM($K$267,$P$267,$U$267,$Z$267,$AE$267,$AJ$267,$AO$267,$AT$267,$AY$267,$BD$267),2)</f>
        <v>0</v>
      </c>
      <c r="F267">
        <f>ROUND(MAX(MonthlyBudget-SUM($I$267,$N$267,$S$267,$X$267,$AC$267,$AH$267,$AM$267,$AR$267,$AW$267,$BB$267),0),2)</f>
        <v>0</v>
      </c>
      <c r="G267">
        <f>$K$266</f>
        <v>0</v>
      </c>
      <c r="H267">
        <f>ROUND(IF($G$267&lt;=0,0,$G$267*$G$3/12),2)</f>
        <v>0</v>
      </c>
      <c r="I267">
        <f>ROUND(IF($G$267&lt;=0,0,MIN($G$4,$G$267+$H$267)),2)</f>
        <v>0</v>
      </c>
      <c r="J267">
        <f>ROUND(IF($G$267&lt;=0,0,MIN(MAX(0,$G$267+$H$267-$I$267),$F$267)),2)</f>
        <v>0</v>
      </c>
      <c r="K267">
        <f>ROUND(MAX(0,$G$267+$H$267-$I$267-$J$267),2)</f>
        <v>0</v>
      </c>
      <c r="L267">
        <f>$P$266</f>
        <v>0</v>
      </c>
      <c r="M267">
        <f>ROUND(IF($L$267&lt;=0,0,$L$267*$L$3/12),2)</f>
        <v>0</v>
      </c>
      <c r="N267">
        <f>ROUND(IF($L$267&lt;=0,0,MIN($L$4,$L$267+$M$267)),2)</f>
        <v>0</v>
      </c>
      <c r="O267">
        <f>ROUND(IF($L$267&lt;=0,0,MIN(MAX(0,$L$267+$M$267-$N$267),MAX(0,$F$267-$J$267))),2)</f>
        <v>0</v>
      </c>
      <c r="P267">
        <f>ROUND(MAX(0,$L$267+$M$267-$N$267-$O$267),2)</f>
        <v>0</v>
      </c>
      <c r="Q267">
        <f>$U$266</f>
        <v>0</v>
      </c>
      <c r="R267">
        <f>ROUND(IF($Q$267&lt;=0,0,$Q$267*$Q$3/12),2)</f>
        <v>0</v>
      </c>
      <c r="S267">
        <f>ROUND(IF($Q$267&lt;=0,0,MIN($Q$4,$Q$267+$R$267)),2)</f>
        <v>0</v>
      </c>
      <c r="T267">
        <f>ROUND(IF($Q$267&lt;=0,0,MIN(MAX(0,$Q$267+$R$267-$S$267),MAX(0,$F$267-$J$267-$O$267))),2)</f>
        <v>0</v>
      </c>
      <c r="U267">
        <f>ROUND(MAX(0,$Q$267+$R$267-$S$267-$T$267),2)</f>
        <v>0</v>
      </c>
      <c r="V267">
        <f>$Z$266</f>
        <v>0</v>
      </c>
      <c r="W267">
        <f>ROUND(IF($V$267&lt;=0,0,$V$267*$V$3/12),2)</f>
        <v>0</v>
      </c>
      <c r="X267">
        <f>ROUND(IF($V$267&lt;=0,0,MIN($V$4,$V$267+$W$267)),2)</f>
        <v>0</v>
      </c>
      <c r="Y267">
        <f>ROUND(IF($V$267&lt;=0,0,MIN(MAX(0,$V$267+$W$267-$X$267),MAX(0,$F$267-$J$267-$O$267-$T$267))),2)</f>
        <v>0</v>
      </c>
      <c r="Z267">
        <f>ROUND(MAX(0,$V$267+$W$267-$X$267-$Y$267),2)</f>
        <v>0</v>
      </c>
      <c r="AA267">
        <f>$AE$266</f>
        <v>0</v>
      </c>
      <c r="AB267">
        <f>ROUND(IF($AA$267&lt;=0,0,$AA$267*$AA$3/12),2)</f>
        <v>0</v>
      </c>
      <c r="AC267">
        <f>ROUND(IF($AA$267&lt;=0,0,MIN($AA$4,$AA$267+$AB$267)),2)</f>
        <v>0</v>
      </c>
      <c r="AD267">
        <f>ROUND(IF($AA$267&lt;=0,0,MIN(MAX(0,$AA$267+$AB$267-$AC$267),MAX(0,$F$267-$J$267-$O$267-$T$267-$Y$267))),2)</f>
        <v>0</v>
      </c>
      <c r="AE267">
        <f>ROUND(MAX(0,$AA$267+$AB$267-$AC$267-$AD$267),2)</f>
        <v>0</v>
      </c>
      <c r="AF267">
        <f>$AJ$266</f>
        <v>0</v>
      </c>
      <c r="AG267">
        <f>ROUND(IF($AF$267&lt;=0,0,$AF$267*$AF$3/12),2)</f>
        <v>0</v>
      </c>
      <c r="AH267">
        <f>ROUND(IF($AF$267&lt;=0,0,MIN($AF$4,$AF$267+$AG$267)),2)</f>
        <v>0</v>
      </c>
      <c r="AI267">
        <f>ROUND(IF($AF$267&lt;=0,0,MIN(MAX(0,$AF$267+$AG$267-$AH$267),MAX(0,$F$267-$J$267-$O$267-$T$267-$Y$267-$AD$267))),2)</f>
        <v>0</v>
      </c>
      <c r="AJ267">
        <f>ROUND(MAX(0,$AF$267+$AG$267-$AH$267-$AI$267),2)</f>
        <v>0</v>
      </c>
      <c r="AK267">
        <f>$AO$266</f>
        <v>0</v>
      </c>
      <c r="AL267">
        <f>ROUND(IF($AK$267&lt;=0,0,$AK$267*$AK$3/12),2)</f>
        <v>0</v>
      </c>
      <c r="AM267">
        <f>ROUND(IF($AK$267&lt;=0,0,MIN($AK$4,$AK$267+$AL$267)),2)</f>
        <v>0</v>
      </c>
      <c r="AN267">
        <f>ROUND(IF($AK$267&lt;=0,0,MIN(MAX(0,$AK$267+$AL$267-$AM$267),MAX(0,$F$267-$J$267-$O$267-$T$267-$Y$267-$AD$267-$AI$267))),2)</f>
        <v>0</v>
      </c>
      <c r="AO267">
        <f>ROUND(MAX(0,$AK$267+$AL$267-$AM$267-$AN$267),2)</f>
        <v>0</v>
      </c>
      <c r="AP267">
        <f>$AT$266</f>
        <v>0</v>
      </c>
      <c r="AQ267">
        <f>ROUND(IF($AP$267&lt;=0,0,$AP$267*$AP$3/12),2)</f>
        <v>0</v>
      </c>
      <c r="AR267">
        <f>ROUND(IF($AP$267&lt;=0,0,MIN($AP$4,$AP$267+$AQ$267)),2)</f>
        <v>0</v>
      </c>
      <c r="AS267">
        <f>ROUND(IF($AP$267&lt;=0,0,MIN(MAX(0,$AP$267+$AQ$267-$AR$267),MAX(0,$F$267-$J$267-$O$267-$T$267-$Y$267-$AD$267-$AI$267-$AN$267))),2)</f>
        <v>0</v>
      </c>
      <c r="AT267">
        <f>ROUND(MAX(0,$AP$267+$AQ$267-$AR$267-$AS$267),2)</f>
        <v>0</v>
      </c>
      <c r="AU267">
        <f>$AY$266</f>
        <v>0</v>
      </c>
      <c r="AV267">
        <f>ROUND(IF($AU$267&lt;=0,0,$AU$267*$AU$3/12),2)</f>
        <v>0</v>
      </c>
      <c r="AW267">
        <f>ROUND(IF($AU$267&lt;=0,0,MIN($AU$4,$AU$267+$AV$267)),2)</f>
        <v>0</v>
      </c>
      <c r="AX267">
        <f>ROUND(IF($AU$267&lt;=0,0,MIN(MAX(0,$AU$267+$AV$267-$AW$267),MAX(0,$F$267-$J$267-$O$267-$T$267-$Y$267-$AD$267-$AI$267-$AN$267-$AS$267))),2)</f>
        <v>0</v>
      </c>
      <c r="AY267">
        <f>ROUND(MAX(0,$AU$267+$AV$267-$AW$267-$AX$267),2)</f>
        <v>0</v>
      </c>
      <c r="AZ267">
        <f>$BD$266</f>
        <v>0</v>
      </c>
      <c r="BA267">
        <f>ROUND(IF($AZ$267&lt;=0,0,$AZ$267*$AZ$3/12),2)</f>
        <v>0</v>
      </c>
      <c r="BB267">
        <f>ROUND(IF($AZ$267&lt;=0,0,MIN($AZ$4,$AZ$267+$BA$267)),2)</f>
        <v>0</v>
      </c>
      <c r="BC267">
        <f>ROUND(IF($AZ$267&lt;=0,0,MIN(MAX(0,$AZ$267+$BA$267-$BB$267),MAX(0,$F$267-$J$267-$O$267-$T$267-$Y$267-$AD$267-$AI$267-$AN$267-$AS$267-$AX$267))),2)</f>
        <v>0</v>
      </c>
      <c r="BD267">
        <f>ROUND(MAX(0,$AZ$267+$BA$267-$BB$267-$BC$267),2)</f>
        <v>0</v>
      </c>
    </row>
    <row r="268" spans="1:56">
      <c r="A268">
        <f>ROW()-7</f>
        <v>261</v>
      </c>
      <c r="B268">
        <f>EDATE(StartDate,A268-1)</f>
        <v>0</v>
      </c>
      <c r="C268">
        <f>ROUND(SUM($G$268,$L$268,$Q$268,$V$268,$AA$268,$AF$268,$AK$268,$AP$268,$AU$268,$AZ$268)-SUM($K$268,$P$268,$U$268,$Z$268,$AE$268,$AJ$268,$AO$268,$AT$268,$AY$268,$BD$268),2)</f>
        <v>0</v>
      </c>
      <c r="D268">
        <f>ROUND(SUM($H$268,$M$268,$R$268,$W$268,$AB$268,$AG$268,$AL$268,$AQ$268,$AV$268,$BA$268),2)</f>
        <v>0</v>
      </c>
      <c r="E268">
        <f>ROUND(SUM($K$268,$P$268,$U$268,$Z$268,$AE$268,$AJ$268,$AO$268,$AT$268,$AY$268,$BD$268),2)</f>
        <v>0</v>
      </c>
      <c r="F268">
        <f>ROUND(MAX(MonthlyBudget-SUM($I$268,$N$268,$S$268,$X$268,$AC$268,$AH$268,$AM$268,$AR$268,$AW$268,$BB$268),0),2)</f>
        <v>0</v>
      </c>
      <c r="G268">
        <f>$K$267</f>
        <v>0</v>
      </c>
      <c r="H268">
        <f>ROUND(IF($G$268&lt;=0,0,$G$268*$G$3/12),2)</f>
        <v>0</v>
      </c>
      <c r="I268">
        <f>ROUND(IF($G$268&lt;=0,0,MIN($G$4,$G$268+$H$268)),2)</f>
        <v>0</v>
      </c>
      <c r="J268">
        <f>ROUND(IF($G$268&lt;=0,0,MIN(MAX(0,$G$268+$H$268-$I$268),$F$268)),2)</f>
        <v>0</v>
      </c>
      <c r="K268">
        <f>ROUND(MAX(0,$G$268+$H$268-$I$268-$J$268),2)</f>
        <v>0</v>
      </c>
      <c r="L268">
        <f>$P$267</f>
        <v>0</v>
      </c>
      <c r="M268">
        <f>ROUND(IF($L$268&lt;=0,0,$L$268*$L$3/12),2)</f>
        <v>0</v>
      </c>
      <c r="N268">
        <f>ROUND(IF($L$268&lt;=0,0,MIN($L$4,$L$268+$M$268)),2)</f>
        <v>0</v>
      </c>
      <c r="O268">
        <f>ROUND(IF($L$268&lt;=0,0,MIN(MAX(0,$L$268+$M$268-$N$268),MAX(0,$F$268-$J$268))),2)</f>
        <v>0</v>
      </c>
      <c r="P268">
        <f>ROUND(MAX(0,$L$268+$M$268-$N$268-$O$268),2)</f>
        <v>0</v>
      </c>
      <c r="Q268">
        <f>$U$267</f>
        <v>0</v>
      </c>
      <c r="R268">
        <f>ROUND(IF($Q$268&lt;=0,0,$Q$268*$Q$3/12),2)</f>
        <v>0</v>
      </c>
      <c r="S268">
        <f>ROUND(IF($Q$268&lt;=0,0,MIN($Q$4,$Q$268+$R$268)),2)</f>
        <v>0</v>
      </c>
      <c r="T268">
        <f>ROUND(IF($Q$268&lt;=0,0,MIN(MAX(0,$Q$268+$R$268-$S$268),MAX(0,$F$268-$J$268-$O$268))),2)</f>
        <v>0</v>
      </c>
      <c r="U268">
        <f>ROUND(MAX(0,$Q$268+$R$268-$S$268-$T$268),2)</f>
        <v>0</v>
      </c>
      <c r="V268">
        <f>$Z$267</f>
        <v>0</v>
      </c>
      <c r="W268">
        <f>ROUND(IF($V$268&lt;=0,0,$V$268*$V$3/12),2)</f>
        <v>0</v>
      </c>
      <c r="X268">
        <f>ROUND(IF($V$268&lt;=0,0,MIN($V$4,$V$268+$W$268)),2)</f>
        <v>0</v>
      </c>
      <c r="Y268">
        <f>ROUND(IF($V$268&lt;=0,0,MIN(MAX(0,$V$268+$W$268-$X$268),MAX(0,$F$268-$J$268-$O$268-$T$268))),2)</f>
        <v>0</v>
      </c>
      <c r="Z268">
        <f>ROUND(MAX(0,$V$268+$W$268-$X$268-$Y$268),2)</f>
        <v>0</v>
      </c>
      <c r="AA268">
        <f>$AE$267</f>
        <v>0</v>
      </c>
      <c r="AB268">
        <f>ROUND(IF($AA$268&lt;=0,0,$AA$268*$AA$3/12),2)</f>
        <v>0</v>
      </c>
      <c r="AC268">
        <f>ROUND(IF($AA$268&lt;=0,0,MIN($AA$4,$AA$268+$AB$268)),2)</f>
        <v>0</v>
      </c>
      <c r="AD268">
        <f>ROUND(IF($AA$268&lt;=0,0,MIN(MAX(0,$AA$268+$AB$268-$AC$268),MAX(0,$F$268-$J$268-$O$268-$T$268-$Y$268))),2)</f>
        <v>0</v>
      </c>
      <c r="AE268">
        <f>ROUND(MAX(0,$AA$268+$AB$268-$AC$268-$AD$268),2)</f>
        <v>0</v>
      </c>
      <c r="AF268">
        <f>$AJ$267</f>
        <v>0</v>
      </c>
      <c r="AG268">
        <f>ROUND(IF($AF$268&lt;=0,0,$AF$268*$AF$3/12),2)</f>
        <v>0</v>
      </c>
      <c r="AH268">
        <f>ROUND(IF($AF$268&lt;=0,0,MIN($AF$4,$AF$268+$AG$268)),2)</f>
        <v>0</v>
      </c>
      <c r="AI268">
        <f>ROUND(IF($AF$268&lt;=0,0,MIN(MAX(0,$AF$268+$AG$268-$AH$268),MAX(0,$F$268-$J$268-$O$268-$T$268-$Y$268-$AD$268))),2)</f>
        <v>0</v>
      </c>
      <c r="AJ268">
        <f>ROUND(MAX(0,$AF$268+$AG$268-$AH$268-$AI$268),2)</f>
        <v>0</v>
      </c>
      <c r="AK268">
        <f>$AO$267</f>
        <v>0</v>
      </c>
      <c r="AL268">
        <f>ROUND(IF($AK$268&lt;=0,0,$AK$268*$AK$3/12),2)</f>
        <v>0</v>
      </c>
      <c r="AM268">
        <f>ROUND(IF($AK$268&lt;=0,0,MIN($AK$4,$AK$268+$AL$268)),2)</f>
        <v>0</v>
      </c>
      <c r="AN268">
        <f>ROUND(IF($AK$268&lt;=0,0,MIN(MAX(0,$AK$268+$AL$268-$AM$268),MAX(0,$F$268-$J$268-$O$268-$T$268-$Y$268-$AD$268-$AI$268))),2)</f>
        <v>0</v>
      </c>
      <c r="AO268">
        <f>ROUND(MAX(0,$AK$268+$AL$268-$AM$268-$AN$268),2)</f>
        <v>0</v>
      </c>
      <c r="AP268">
        <f>$AT$267</f>
        <v>0</v>
      </c>
      <c r="AQ268">
        <f>ROUND(IF($AP$268&lt;=0,0,$AP$268*$AP$3/12),2)</f>
        <v>0</v>
      </c>
      <c r="AR268">
        <f>ROUND(IF($AP$268&lt;=0,0,MIN($AP$4,$AP$268+$AQ$268)),2)</f>
        <v>0</v>
      </c>
      <c r="AS268">
        <f>ROUND(IF($AP$268&lt;=0,0,MIN(MAX(0,$AP$268+$AQ$268-$AR$268),MAX(0,$F$268-$J$268-$O$268-$T$268-$Y$268-$AD$268-$AI$268-$AN$268))),2)</f>
        <v>0</v>
      </c>
      <c r="AT268">
        <f>ROUND(MAX(0,$AP$268+$AQ$268-$AR$268-$AS$268),2)</f>
        <v>0</v>
      </c>
      <c r="AU268">
        <f>$AY$267</f>
        <v>0</v>
      </c>
      <c r="AV268">
        <f>ROUND(IF($AU$268&lt;=0,0,$AU$268*$AU$3/12),2)</f>
        <v>0</v>
      </c>
      <c r="AW268">
        <f>ROUND(IF($AU$268&lt;=0,0,MIN($AU$4,$AU$268+$AV$268)),2)</f>
        <v>0</v>
      </c>
      <c r="AX268">
        <f>ROUND(IF($AU$268&lt;=0,0,MIN(MAX(0,$AU$268+$AV$268-$AW$268),MAX(0,$F$268-$J$268-$O$268-$T$268-$Y$268-$AD$268-$AI$268-$AN$268-$AS$268))),2)</f>
        <v>0</v>
      </c>
      <c r="AY268">
        <f>ROUND(MAX(0,$AU$268+$AV$268-$AW$268-$AX$268),2)</f>
        <v>0</v>
      </c>
      <c r="AZ268">
        <f>$BD$267</f>
        <v>0</v>
      </c>
      <c r="BA268">
        <f>ROUND(IF($AZ$268&lt;=0,0,$AZ$268*$AZ$3/12),2)</f>
        <v>0</v>
      </c>
      <c r="BB268">
        <f>ROUND(IF($AZ$268&lt;=0,0,MIN($AZ$4,$AZ$268+$BA$268)),2)</f>
        <v>0</v>
      </c>
      <c r="BC268">
        <f>ROUND(IF($AZ$268&lt;=0,0,MIN(MAX(0,$AZ$268+$BA$268-$BB$268),MAX(0,$F$268-$J$268-$O$268-$T$268-$Y$268-$AD$268-$AI$268-$AN$268-$AS$268-$AX$268))),2)</f>
        <v>0</v>
      </c>
      <c r="BD268">
        <f>ROUND(MAX(0,$AZ$268+$BA$268-$BB$268-$BC$268),2)</f>
        <v>0</v>
      </c>
    </row>
    <row r="269" spans="1:56">
      <c r="A269">
        <f>ROW()-7</f>
        <v>262</v>
      </c>
      <c r="B269">
        <f>EDATE(StartDate,A269-1)</f>
        <v>0</v>
      </c>
      <c r="C269">
        <f>ROUND(SUM($G$269,$L$269,$Q$269,$V$269,$AA$269,$AF$269,$AK$269,$AP$269,$AU$269,$AZ$269)-SUM($K$269,$P$269,$U$269,$Z$269,$AE$269,$AJ$269,$AO$269,$AT$269,$AY$269,$BD$269),2)</f>
        <v>0</v>
      </c>
      <c r="D269">
        <f>ROUND(SUM($H$269,$M$269,$R$269,$W$269,$AB$269,$AG$269,$AL$269,$AQ$269,$AV$269,$BA$269),2)</f>
        <v>0</v>
      </c>
      <c r="E269">
        <f>ROUND(SUM($K$269,$P$269,$U$269,$Z$269,$AE$269,$AJ$269,$AO$269,$AT$269,$AY$269,$BD$269),2)</f>
        <v>0</v>
      </c>
      <c r="F269">
        <f>ROUND(MAX(MonthlyBudget-SUM($I$269,$N$269,$S$269,$X$269,$AC$269,$AH$269,$AM$269,$AR$269,$AW$269,$BB$269),0),2)</f>
        <v>0</v>
      </c>
      <c r="G269">
        <f>$K$268</f>
        <v>0</v>
      </c>
      <c r="H269">
        <f>ROUND(IF($G$269&lt;=0,0,$G$269*$G$3/12),2)</f>
        <v>0</v>
      </c>
      <c r="I269">
        <f>ROUND(IF($G$269&lt;=0,0,MIN($G$4,$G$269+$H$269)),2)</f>
        <v>0</v>
      </c>
      <c r="J269">
        <f>ROUND(IF($G$269&lt;=0,0,MIN(MAX(0,$G$269+$H$269-$I$269),$F$269)),2)</f>
        <v>0</v>
      </c>
      <c r="K269">
        <f>ROUND(MAX(0,$G$269+$H$269-$I$269-$J$269),2)</f>
        <v>0</v>
      </c>
      <c r="L269">
        <f>$P$268</f>
        <v>0</v>
      </c>
      <c r="M269">
        <f>ROUND(IF($L$269&lt;=0,0,$L$269*$L$3/12),2)</f>
        <v>0</v>
      </c>
      <c r="N269">
        <f>ROUND(IF($L$269&lt;=0,0,MIN($L$4,$L$269+$M$269)),2)</f>
        <v>0</v>
      </c>
      <c r="O269">
        <f>ROUND(IF($L$269&lt;=0,0,MIN(MAX(0,$L$269+$M$269-$N$269),MAX(0,$F$269-$J$269))),2)</f>
        <v>0</v>
      </c>
      <c r="P269">
        <f>ROUND(MAX(0,$L$269+$M$269-$N$269-$O$269),2)</f>
        <v>0</v>
      </c>
      <c r="Q269">
        <f>$U$268</f>
        <v>0</v>
      </c>
      <c r="R269">
        <f>ROUND(IF($Q$269&lt;=0,0,$Q$269*$Q$3/12),2)</f>
        <v>0</v>
      </c>
      <c r="S269">
        <f>ROUND(IF($Q$269&lt;=0,0,MIN($Q$4,$Q$269+$R$269)),2)</f>
        <v>0</v>
      </c>
      <c r="T269">
        <f>ROUND(IF($Q$269&lt;=0,0,MIN(MAX(0,$Q$269+$R$269-$S$269),MAX(0,$F$269-$J$269-$O$269))),2)</f>
        <v>0</v>
      </c>
      <c r="U269">
        <f>ROUND(MAX(0,$Q$269+$R$269-$S$269-$T$269),2)</f>
        <v>0</v>
      </c>
      <c r="V269">
        <f>$Z$268</f>
        <v>0</v>
      </c>
      <c r="W269">
        <f>ROUND(IF($V$269&lt;=0,0,$V$269*$V$3/12),2)</f>
        <v>0</v>
      </c>
      <c r="X269">
        <f>ROUND(IF($V$269&lt;=0,0,MIN($V$4,$V$269+$W$269)),2)</f>
        <v>0</v>
      </c>
      <c r="Y269">
        <f>ROUND(IF($V$269&lt;=0,0,MIN(MAX(0,$V$269+$W$269-$X$269),MAX(0,$F$269-$J$269-$O$269-$T$269))),2)</f>
        <v>0</v>
      </c>
      <c r="Z269">
        <f>ROUND(MAX(0,$V$269+$W$269-$X$269-$Y$269),2)</f>
        <v>0</v>
      </c>
      <c r="AA269">
        <f>$AE$268</f>
        <v>0</v>
      </c>
      <c r="AB269">
        <f>ROUND(IF($AA$269&lt;=0,0,$AA$269*$AA$3/12),2)</f>
        <v>0</v>
      </c>
      <c r="AC269">
        <f>ROUND(IF($AA$269&lt;=0,0,MIN($AA$4,$AA$269+$AB$269)),2)</f>
        <v>0</v>
      </c>
      <c r="AD269">
        <f>ROUND(IF($AA$269&lt;=0,0,MIN(MAX(0,$AA$269+$AB$269-$AC$269),MAX(0,$F$269-$J$269-$O$269-$T$269-$Y$269))),2)</f>
        <v>0</v>
      </c>
      <c r="AE269">
        <f>ROUND(MAX(0,$AA$269+$AB$269-$AC$269-$AD$269),2)</f>
        <v>0</v>
      </c>
      <c r="AF269">
        <f>$AJ$268</f>
        <v>0</v>
      </c>
      <c r="AG269">
        <f>ROUND(IF($AF$269&lt;=0,0,$AF$269*$AF$3/12),2)</f>
        <v>0</v>
      </c>
      <c r="AH269">
        <f>ROUND(IF($AF$269&lt;=0,0,MIN($AF$4,$AF$269+$AG$269)),2)</f>
        <v>0</v>
      </c>
      <c r="AI269">
        <f>ROUND(IF($AF$269&lt;=0,0,MIN(MAX(0,$AF$269+$AG$269-$AH$269),MAX(0,$F$269-$J$269-$O$269-$T$269-$Y$269-$AD$269))),2)</f>
        <v>0</v>
      </c>
      <c r="AJ269">
        <f>ROUND(MAX(0,$AF$269+$AG$269-$AH$269-$AI$269),2)</f>
        <v>0</v>
      </c>
      <c r="AK269">
        <f>$AO$268</f>
        <v>0</v>
      </c>
      <c r="AL269">
        <f>ROUND(IF($AK$269&lt;=0,0,$AK$269*$AK$3/12),2)</f>
        <v>0</v>
      </c>
      <c r="AM269">
        <f>ROUND(IF($AK$269&lt;=0,0,MIN($AK$4,$AK$269+$AL$269)),2)</f>
        <v>0</v>
      </c>
      <c r="AN269">
        <f>ROUND(IF($AK$269&lt;=0,0,MIN(MAX(0,$AK$269+$AL$269-$AM$269),MAX(0,$F$269-$J$269-$O$269-$T$269-$Y$269-$AD$269-$AI$269))),2)</f>
        <v>0</v>
      </c>
      <c r="AO269">
        <f>ROUND(MAX(0,$AK$269+$AL$269-$AM$269-$AN$269),2)</f>
        <v>0</v>
      </c>
      <c r="AP269">
        <f>$AT$268</f>
        <v>0</v>
      </c>
      <c r="AQ269">
        <f>ROUND(IF($AP$269&lt;=0,0,$AP$269*$AP$3/12),2)</f>
        <v>0</v>
      </c>
      <c r="AR269">
        <f>ROUND(IF($AP$269&lt;=0,0,MIN($AP$4,$AP$269+$AQ$269)),2)</f>
        <v>0</v>
      </c>
      <c r="AS269">
        <f>ROUND(IF($AP$269&lt;=0,0,MIN(MAX(0,$AP$269+$AQ$269-$AR$269),MAX(0,$F$269-$J$269-$O$269-$T$269-$Y$269-$AD$269-$AI$269-$AN$269))),2)</f>
        <v>0</v>
      </c>
      <c r="AT269">
        <f>ROUND(MAX(0,$AP$269+$AQ$269-$AR$269-$AS$269),2)</f>
        <v>0</v>
      </c>
      <c r="AU269">
        <f>$AY$268</f>
        <v>0</v>
      </c>
      <c r="AV269">
        <f>ROUND(IF($AU$269&lt;=0,0,$AU$269*$AU$3/12),2)</f>
        <v>0</v>
      </c>
      <c r="AW269">
        <f>ROUND(IF($AU$269&lt;=0,0,MIN($AU$4,$AU$269+$AV$269)),2)</f>
        <v>0</v>
      </c>
      <c r="AX269">
        <f>ROUND(IF($AU$269&lt;=0,0,MIN(MAX(0,$AU$269+$AV$269-$AW$269),MAX(0,$F$269-$J$269-$O$269-$T$269-$Y$269-$AD$269-$AI$269-$AN$269-$AS$269))),2)</f>
        <v>0</v>
      </c>
      <c r="AY269">
        <f>ROUND(MAX(0,$AU$269+$AV$269-$AW$269-$AX$269),2)</f>
        <v>0</v>
      </c>
      <c r="AZ269">
        <f>$BD$268</f>
        <v>0</v>
      </c>
      <c r="BA269">
        <f>ROUND(IF($AZ$269&lt;=0,0,$AZ$269*$AZ$3/12),2)</f>
        <v>0</v>
      </c>
      <c r="BB269">
        <f>ROUND(IF($AZ$269&lt;=0,0,MIN($AZ$4,$AZ$269+$BA$269)),2)</f>
        <v>0</v>
      </c>
      <c r="BC269">
        <f>ROUND(IF($AZ$269&lt;=0,0,MIN(MAX(0,$AZ$269+$BA$269-$BB$269),MAX(0,$F$269-$J$269-$O$269-$T$269-$Y$269-$AD$269-$AI$269-$AN$269-$AS$269-$AX$269))),2)</f>
        <v>0</v>
      </c>
      <c r="BD269">
        <f>ROUND(MAX(0,$AZ$269+$BA$269-$BB$269-$BC$269),2)</f>
        <v>0</v>
      </c>
    </row>
    <row r="270" spans="1:56">
      <c r="A270">
        <f>ROW()-7</f>
        <v>263</v>
      </c>
      <c r="B270">
        <f>EDATE(StartDate,A270-1)</f>
        <v>0</v>
      </c>
      <c r="C270">
        <f>ROUND(SUM($G$270,$L$270,$Q$270,$V$270,$AA$270,$AF$270,$AK$270,$AP$270,$AU$270,$AZ$270)-SUM($K$270,$P$270,$U$270,$Z$270,$AE$270,$AJ$270,$AO$270,$AT$270,$AY$270,$BD$270),2)</f>
        <v>0</v>
      </c>
      <c r="D270">
        <f>ROUND(SUM($H$270,$M$270,$R$270,$W$270,$AB$270,$AG$270,$AL$270,$AQ$270,$AV$270,$BA$270),2)</f>
        <v>0</v>
      </c>
      <c r="E270">
        <f>ROUND(SUM($K$270,$P$270,$U$270,$Z$270,$AE$270,$AJ$270,$AO$270,$AT$270,$AY$270,$BD$270),2)</f>
        <v>0</v>
      </c>
      <c r="F270">
        <f>ROUND(MAX(MonthlyBudget-SUM($I$270,$N$270,$S$270,$X$270,$AC$270,$AH$270,$AM$270,$AR$270,$AW$270,$BB$270),0),2)</f>
        <v>0</v>
      </c>
      <c r="G270">
        <f>$K$269</f>
        <v>0</v>
      </c>
      <c r="H270">
        <f>ROUND(IF($G$270&lt;=0,0,$G$270*$G$3/12),2)</f>
        <v>0</v>
      </c>
      <c r="I270">
        <f>ROUND(IF($G$270&lt;=0,0,MIN($G$4,$G$270+$H$270)),2)</f>
        <v>0</v>
      </c>
      <c r="J270">
        <f>ROUND(IF($G$270&lt;=0,0,MIN(MAX(0,$G$270+$H$270-$I$270),$F$270)),2)</f>
        <v>0</v>
      </c>
      <c r="K270">
        <f>ROUND(MAX(0,$G$270+$H$270-$I$270-$J$270),2)</f>
        <v>0</v>
      </c>
      <c r="L270">
        <f>$P$269</f>
        <v>0</v>
      </c>
      <c r="M270">
        <f>ROUND(IF($L$270&lt;=0,0,$L$270*$L$3/12),2)</f>
        <v>0</v>
      </c>
      <c r="N270">
        <f>ROUND(IF($L$270&lt;=0,0,MIN($L$4,$L$270+$M$270)),2)</f>
        <v>0</v>
      </c>
      <c r="O270">
        <f>ROUND(IF($L$270&lt;=0,0,MIN(MAX(0,$L$270+$M$270-$N$270),MAX(0,$F$270-$J$270))),2)</f>
        <v>0</v>
      </c>
      <c r="P270">
        <f>ROUND(MAX(0,$L$270+$M$270-$N$270-$O$270),2)</f>
        <v>0</v>
      </c>
      <c r="Q270">
        <f>$U$269</f>
        <v>0</v>
      </c>
      <c r="R270">
        <f>ROUND(IF($Q$270&lt;=0,0,$Q$270*$Q$3/12),2)</f>
        <v>0</v>
      </c>
      <c r="S270">
        <f>ROUND(IF($Q$270&lt;=0,0,MIN($Q$4,$Q$270+$R$270)),2)</f>
        <v>0</v>
      </c>
      <c r="T270">
        <f>ROUND(IF($Q$270&lt;=0,0,MIN(MAX(0,$Q$270+$R$270-$S$270),MAX(0,$F$270-$J$270-$O$270))),2)</f>
        <v>0</v>
      </c>
      <c r="U270">
        <f>ROUND(MAX(0,$Q$270+$R$270-$S$270-$T$270),2)</f>
        <v>0</v>
      </c>
      <c r="V270">
        <f>$Z$269</f>
        <v>0</v>
      </c>
      <c r="W270">
        <f>ROUND(IF($V$270&lt;=0,0,$V$270*$V$3/12),2)</f>
        <v>0</v>
      </c>
      <c r="X270">
        <f>ROUND(IF($V$270&lt;=0,0,MIN($V$4,$V$270+$W$270)),2)</f>
        <v>0</v>
      </c>
      <c r="Y270">
        <f>ROUND(IF($V$270&lt;=0,0,MIN(MAX(0,$V$270+$W$270-$X$270),MAX(0,$F$270-$J$270-$O$270-$T$270))),2)</f>
        <v>0</v>
      </c>
      <c r="Z270">
        <f>ROUND(MAX(0,$V$270+$W$270-$X$270-$Y$270),2)</f>
        <v>0</v>
      </c>
      <c r="AA270">
        <f>$AE$269</f>
        <v>0</v>
      </c>
      <c r="AB270">
        <f>ROUND(IF($AA$270&lt;=0,0,$AA$270*$AA$3/12),2)</f>
        <v>0</v>
      </c>
      <c r="AC270">
        <f>ROUND(IF($AA$270&lt;=0,0,MIN($AA$4,$AA$270+$AB$270)),2)</f>
        <v>0</v>
      </c>
      <c r="AD270">
        <f>ROUND(IF($AA$270&lt;=0,0,MIN(MAX(0,$AA$270+$AB$270-$AC$270),MAX(0,$F$270-$J$270-$O$270-$T$270-$Y$270))),2)</f>
        <v>0</v>
      </c>
      <c r="AE270">
        <f>ROUND(MAX(0,$AA$270+$AB$270-$AC$270-$AD$270),2)</f>
        <v>0</v>
      </c>
      <c r="AF270">
        <f>$AJ$269</f>
        <v>0</v>
      </c>
      <c r="AG270">
        <f>ROUND(IF($AF$270&lt;=0,0,$AF$270*$AF$3/12),2)</f>
        <v>0</v>
      </c>
      <c r="AH270">
        <f>ROUND(IF($AF$270&lt;=0,0,MIN($AF$4,$AF$270+$AG$270)),2)</f>
        <v>0</v>
      </c>
      <c r="AI270">
        <f>ROUND(IF($AF$270&lt;=0,0,MIN(MAX(0,$AF$270+$AG$270-$AH$270),MAX(0,$F$270-$J$270-$O$270-$T$270-$Y$270-$AD$270))),2)</f>
        <v>0</v>
      </c>
      <c r="AJ270">
        <f>ROUND(MAX(0,$AF$270+$AG$270-$AH$270-$AI$270),2)</f>
        <v>0</v>
      </c>
      <c r="AK270">
        <f>$AO$269</f>
        <v>0</v>
      </c>
      <c r="AL270">
        <f>ROUND(IF($AK$270&lt;=0,0,$AK$270*$AK$3/12),2)</f>
        <v>0</v>
      </c>
      <c r="AM270">
        <f>ROUND(IF($AK$270&lt;=0,0,MIN($AK$4,$AK$270+$AL$270)),2)</f>
        <v>0</v>
      </c>
      <c r="AN270">
        <f>ROUND(IF($AK$270&lt;=0,0,MIN(MAX(0,$AK$270+$AL$270-$AM$270),MAX(0,$F$270-$J$270-$O$270-$T$270-$Y$270-$AD$270-$AI$270))),2)</f>
        <v>0</v>
      </c>
      <c r="AO270">
        <f>ROUND(MAX(0,$AK$270+$AL$270-$AM$270-$AN$270),2)</f>
        <v>0</v>
      </c>
      <c r="AP270">
        <f>$AT$269</f>
        <v>0</v>
      </c>
      <c r="AQ270">
        <f>ROUND(IF($AP$270&lt;=0,0,$AP$270*$AP$3/12),2)</f>
        <v>0</v>
      </c>
      <c r="AR270">
        <f>ROUND(IF($AP$270&lt;=0,0,MIN($AP$4,$AP$270+$AQ$270)),2)</f>
        <v>0</v>
      </c>
      <c r="AS270">
        <f>ROUND(IF($AP$270&lt;=0,0,MIN(MAX(0,$AP$270+$AQ$270-$AR$270),MAX(0,$F$270-$J$270-$O$270-$T$270-$Y$270-$AD$270-$AI$270-$AN$270))),2)</f>
        <v>0</v>
      </c>
      <c r="AT270">
        <f>ROUND(MAX(0,$AP$270+$AQ$270-$AR$270-$AS$270),2)</f>
        <v>0</v>
      </c>
      <c r="AU270">
        <f>$AY$269</f>
        <v>0</v>
      </c>
      <c r="AV270">
        <f>ROUND(IF($AU$270&lt;=0,0,$AU$270*$AU$3/12),2)</f>
        <v>0</v>
      </c>
      <c r="AW270">
        <f>ROUND(IF($AU$270&lt;=0,0,MIN($AU$4,$AU$270+$AV$270)),2)</f>
        <v>0</v>
      </c>
      <c r="AX270">
        <f>ROUND(IF($AU$270&lt;=0,0,MIN(MAX(0,$AU$270+$AV$270-$AW$270),MAX(0,$F$270-$J$270-$O$270-$T$270-$Y$270-$AD$270-$AI$270-$AN$270-$AS$270))),2)</f>
        <v>0</v>
      </c>
      <c r="AY270">
        <f>ROUND(MAX(0,$AU$270+$AV$270-$AW$270-$AX$270),2)</f>
        <v>0</v>
      </c>
      <c r="AZ270">
        <f>$BD$269</f>
        <v>0</v>
      </c>
      <c r="BA270">
        <f>ROUND(IF($AZ$270&lt;=0,0,$AZ$270*$AZ$3/12),2)</f>
        <v>0</v>
      </c>
      <c r="BB270">
        <f>ROUND(IF($AZ$270&lt;=0,0,MIN($AZ$4,$AZ$270+$BA$270)),2)</f>
        <v>0</v>
      </c>
      <c r="BC270">
        <f>ROUND(IF($AZ$270&lt;=0,0,MIN(MAX(0,$AZ$270+$BA$270-$BB$270),MAX(0,$F$270-$J$270-$O$270-$T$270-$Y$270-$AD$270-$AI$270-$AN$270-$AS$270-$AX$270))),2)</f>
        <v>0</v>
      </c>
      <c r="BD270">
        <f>ROUND(MAX(0,$AZ$270+$BA$270-$BB$270-$BC$270),2)</f>
        <v>0</v>
      </c>
    </row>
    <row r="271" spans="1:56">
      <c r="A271">
        <f>ROW()-7</f>
        <v>264</v>
      </c>
      <c r="B271">
        <f>EDATE(StartDate,A271-1)</f>
        <v>0</v>
      </c>
      <c r="C271">
        <f>ROUND(SUM($G$271,$L$271,$Q$271,$V$271,$AA$271,$AF$271,$AK$271,$AP$271,$AU$271,$AZ$271)-SUM($K$271,$P$271,$U$271,$Z$271,$AE$271,$AJ$271,$AO$271,$AT$271,$AY$271,$BD$271),2)</f>
        <v>0</v>
      </c>
      <c r="D271">
        <f>ROUND(SUM($H$271,$M$271,$R$271,$W$271,$AB$271,$AG$271,$AL$271,$AQ$271,$AV$271,$BA$271),2)</f>
        <v>0</v>
      </c>
      <c r="E271">
        <f>ROUND(SUM($K$271,$P$271,$U$271,$Z$271,$AE$271,$AJ$271,$AO$271,$AT$271,$AY$271,$BD$271),2)</f>
        <v>0</v>
      </c>
      <c r="F271">
        <f>ROUND(MAX(MonthlyBudget-SUM($I$271,$N$271,$S$271,$X$271,$AC$271,$AH$271,$AM$271,$AR$271,$AW$271,$BB$271),0),2)</f>
        <v>0</v>
      </c>
      <c r="G271">
        <f>$K$270</f>
        <v>0</v>
      </c>
      <c r="H271">
        <f>ROUND(IF($G$271&lt;=0,0,$G$271*$G$3/12),2)</f>
        <v>0</v>
      </c>
      <c r="I271">
        <f>ROUND(IF($G$271&lt;=0,0,MIN($G$4,$G$271+$H$271)),2)</f>
        <v>0</v>
      </c>
      <c r="J271">
        <f>ROUND(IF($G$271&lt;=0,0,MIN(MAX(0,$G$271+$H$271-$I$271),$F$271)),2)</f>
        <v>0</v>
      </c>
      <c r="K271">
        <f>ROUND(MAX(0,$G$271+$H$271-$I$271-$J$271),2)</f>
        <v>0</v>
      </c>
      <c r="L271">
        <f>$P$270</f>
        <v>0</v>
      </c>
      <c r="M271">
        <f>ROUND(IF($L$271&lt;=0,0,$L$271*$L$3/12),2)</f>
        <v>0</v>
      </c>
      <c r="N271">
        <f>ROUND(IF($L$271&lt;=0,0,MIN($L$4,$L$271+$M$271)),2)</f>
        <v>0</v>
      </c>
      <c r="O271">
        <f>ROUND(IF($L$271&lt;=0,0,MIN(MAX(0,$L$271+$M$271-$N$271),MAX(0,$F$271-$J$271))),2)</f>
        <v>0</v>
      </c>
      <c r="P271">
        <f>ROUND(MAX(0,$L$271+$M$271-$N$271-$O$271),2)</f>
        <v>0</v>
      </c>
      <c r="Q271">
        <f>$U$270</f>
        <v>0</v>
      </c>
      <c r="R271">
        <f>ROUND(IF($Q$271&lt;=0,0,$Q$271*$Q$3/12),2)</f>
        <v>0</v>
      </c>
      <c r="S271">
        <f>ROUND(IF($Q$271&lt;=0,0,MIN($Q$4,$Q$271+$R$271)),2)</f>
        <v>0</v>
      </c>
      <c r="T271">
        <f>ROUND(IF($Q$271&lt;=0,0,MIN(MAX(0,$Q$271+$R$271-$S$271),MAX(0,$F$271-$J$271-$O$271))),2)</f>
        <v>0</v>
      </c>
      <c r="U271">
        <f>ROUND(MAX(0,$Q$271+$R$271-$S$271-$T$271),2)</f>
        <v>0</v>
      </c>
      <c r="V271">
        <f>$Z$270</f>
        <v>0</v>
      </c>
      <c r="W271">
        <f>ROUND(IF($V$271&lt;=0,0,$V$271*$V$3/12),2)</f>
        <v>0</v>
      </c>
      <c r="X271">
        <f>ROUND(IF($V$271&lt;=0,0,MIN($V$4,$V$271+$W$271)),2)</f>
        <v>0</v>
      </c>
      <c r="Y271">
        <f>ROUND(IF($V$271&lt;=0,0,MIN(MAX(0,$V$271+$W$271-$X$271),MAX(0,$F$271-$J$271-$O$271-$T$271))),2)</f>
        <v>0</v>
      </c>
      <c r="Z271">
        <f>ROUND(MAX(0,$V$271+$W$271-$X$271-$Y$271),2)</f>
        <v>0</v>
      </c>
      <c r="AA271">
        <f>$AE$270</f>
        <v>0</v>
      </c>
      <c r="AB271">
        <f>ROUND(IF($AA$271&lt;=0,0,$AA$271*$AA$3/12),2)</f>
        <v>0</v>
      </c>
      <c r="AC271">
        <f>ROUND(IF($AA$271&lt;=0,0,MIN($AA$4,$AA$271+$AB$271)),2)</f>
        <v>0</v>
      </c>
      <c r="AD271">
        <f>ROUND(IF($AA$271&lt;=0,0,MIN(MAX(0,$AA$271+$AB$271-$AC$271),MAX(0,$F$271-$J$271-$O$271-$T$271-$Y$271))),2)</f>
        <v>0</v>
      </c>
      <c r="AE271">
        <f>ROUND(MAX(0,$AA$271+$AB$271-$AC$271-$AD$271),2)</f>
        <v>0</v>
      </c>
      <c r="AF271">
        <f>$AJ$270</f>
        <v>0</v>
      </c>
      <c r="AG271">
        <f>ROUND(IF($AF$271&lt;=0,0,$AF$271*$AF$3/12),2)</f>
        <v>0</v>
      </c>
      <c r="AH271">
        <f>ROUND(IF($AF$271&lt;=0,0,MIN($AF$4,$AF$271+$AG$271)),2)</f>
        <v>0</v>
      </c>
      <c r="AI271">
        <f>ROUND(IF($AF$271&lt;=0,0,MIN(MAX(0,$AF$271+$AG$271-$AH$271),MAX(0,$F$271-$J$271-$O$271-$T$271-$Y$271-$AD$271))),2)</f>
        <v>0</v>
      </c>
      <c r="AJ271">
        <f>ROUND(MAX(0,$AF$271+$AG$271-$AH$271-$AI$271),2)</f>
        <v>0</v>
      </c>
      <c r="AK271">
        <f>$AO$270</f>
        <v>0</v>
      </c>
      <c r="AL271">
        <f>ROUND(IF($AK$271&lt;=0,0,$AK$271*$AK$3/12),2)</f>
        <v>0</v>
      </c>
      <c r="AM271">
        <f>ROUND(IF($AK$271&lt;=0,0,MIN($AK$4,$AK$271+$AL$271)),2)</f>
        <v>0</v>
      </c>
      <c r="AN271">
        <f>ROUND(IF($AK$271&lt;=0,0,MIN(MAX(0,$AK$271+$AL$271-$AM$271),MAX(0,$F$271-$J$271-$O$271-$T$271-$Y$271-$AD$271-$AI$271))),2)</f>
        <v>0</v>
      </c>
      <c r="AO271">
        <f>ROUND(MAX(0,$AK$271+$AL$271-$AM$271-$AN$271),2)</f>
        <v>0</v>
      </c>
      <c r="AP271">
        <f>$AT$270</f>
        <v>0</v>
      </c>
      <c r="AQ271">
        <f>ROUND(IF($AP$271&lt;=0,0,$AP$271*$AP$3/12),2)</f>
        <v>0</v>
      </c>
      <c r="AR271">
        <f>ROUND(IF($AP$271&lt;=0,0,MIN($AP$4,$AP$271+$AQ$271)),2)</f>
        <v>0</v>
      </c>
      <c r="AS271">
        <f>ROUND(IF($AP$271&lt;=0,0,MIN(MAX(0,$AP$271+$AQ$271-$AR$271),MAX(0,$F$271-$J$271-$O$271-$T$271-$Y$271-$AD$271-$AI$271-$AN$271))),2)</f>
        <v>0</v>
      </c>
      <c r="AT271">
        <f>ROUND(MAX(0,$AP$271+$AQ$271-$AR$271-$AS$271),2)</f>
        <v>0</v>
      </c>
      <c r="AU271">
        <f>$AY$270</f>
        <v>0</v>
      </c>
      <c r="AV271">
        <f>ROUND(IF($AU$271&lt;=0,0,$AU$271*$AU$3/12),2)</f>
        <v>0</v>
      </c>
      <c r="AW271">
        <f>ROUND(IF($AU$271&lt;=0,0,MIN($AU$4,$AU$271+$AV$271)),2)</f>
        <v>0</v>
      </c>
      <c r="AX271">
        <f>ROUND(IF($AU$271&lt;=0,0,MIN(MAX(0,$AU$271+$AV$271-$AW$271),MAX(0,$F$271-$J$271-$O$271-$T$271-$Y$271-$AD$271-$AI$271-$AN$271-$AS$271))),2)</f>
        <v>0</v>
      </c>
      <c r="AY271">
        <f>ROUND(MAX(0,$AU$271+$AV$271-$AW$271-$AX$271),2)</f>
        <v>0</v>
      </c>
      <c r="AZ271">
        <f>$BD$270</f>
        <v>0</v>
      </c>
      <c r="BA271">
        <f>ROUND(IF($AZ$271&lt;=0,0,$AZ$271*$AZ$3/12),2)</f>
        <v>0</v>
      </c>
      <c r="BB271">
        <f>ROUND(IF($AZ$271&lt;=0,0,MIN($AZ$4,$AZ$271+$BA$271)),2)</f>
        <v>0</v>
      </c>
      <c r="BC271">
        <f>ROUND(IF($AZ$271&lt;=0,0,MIN(MAX(0,$AZ$271+$BA$271-$BB$271),MAX(0,$F$271-$J$271-$O$271-$T$271-$Y$271-$AD$271-$AI$271-$AN$271-$AS$271-$AX$271))),2)</f>
        <v>0</v>
      </c>
      <c r="BD271">
        <f>ROUND(MAX(0,$AZ$271+$BA$271-$BB$271-$BC$271),2)</f>
        <v>0</v>
      </c>
    </row>
    <row r="272" spans="1:56">
      <c r="A272">
        <f>ROW()-7</f>
        <v>265</v>
      </c>
      <c r="B272">
        <f>EDATE(StartDate,A272-1)</f>
        <v>0</v>
      </c>
      <c r="C272">
        <f>ROUND(SUM($G$272,$L$272,$Q$272,$V$272,$AA$272,$AF$272,$AK$272,$AP$272,$AU$272,$AZ$272)-SUM($K$272,$P$272,$U$272,$Z$272,$AE$272,$AJ$272,$AO$272,$AT$272,$AY$272,$BD$272),2)</f>
        <v>0</v>
      </c>
      <c r="D272">
        <f>ROUND(SUM($H$272,$M$272,$R$272,$W$272,$AB$272,$AG$272,$AL$272,$AQ$272,$AV$272,$BA$272),2)</f>
        <v>0</v>
      </c>
      <c r="E272">
        <f>ROUND(SUM($K$272,$P$272,$U$272,$Z$272,$AE$272,$AJ$272,$AO$272,$AT$272,$AY$272,$BD$272),2)</f>
        <v>0</v>
      </c>
      <c r="F272">
        <f>ROUND(MAX(MonthlyBudget-SUM($I$272,$N$272,$S$272,$X$272,$AC$272,$AH$272,$AM$272,$AR$272,$AW$272,$BB$272),0),2)</f>
        <v>0</v>
      </c>
      <c r="G272">
        <f>$K$271</f>
        <v>0</v>
      </c>
      <c r="H272">
        <f>ROUND(IF($G$272&lt;=0,0,$G$272*$G$3/12),2)</f>
        <v>0</v>
      </c>
      <c r="I272">
        <f>ROUND(IF($G$272&lt;=0,0,MIN($G$4,$G$272+$H$272)),2)</f>
        <v>0</v>
      </c>
      <c r="J272">
        <f>ROUND(IF($G$272&lt;=0,0,MIN(MAX(0,$G$272+$H$272-$I$272),$F$272)),2)</f>
        <v>0</v>
      </c>
      <c r="K272">
        <f>ROUND(MAX(0,$G$272+$H$272-$I$272-$J$272),2)</f>
        <v>0</v>
      </c>
      <c r="L272">
        <f>$P$271</f>
        <v>0</v>
      </c>
      <c r="M272">
        <f>ROUND(IF($L$272&lt;=0,0,$L$272*$L$3/12),2)</f>
        <v>0</v>
      </c>
      <c r="N272">
        <f>ROUND(IF($L$272&lt;=0,0,MIN($L$4,$L$272+$M$272)),2)</f>
        <v>0</v>
      </c>
      <c r="O272">
        <f>ROUND(IF($L$272&lt;=0,0,MIN(MAX(0,$L$272+$M$272-$N$272),MAX(0,$F$272-$J$272))),2)</f>
        <v>0</v>
      </c>
      <c r="P272">
        <f>ROUND(MAX(0,$L$272+$M$272-$N$272-$O$272),2)</f>
        <v>0</v>
      </c>
      <c r="Q272">
        <f>$U$271</f>
        <v>0</v>
      </c>
      <c r="R272">
        <f>ROUND(IF($Q$272&lt;=0,0,$Q$272*$Q$3/12),2)</f>
        <v>0</v>
      </c>
      <c r="S272">
        <f>ROUND(IF($Q$272&lt;=0,0,MIN($Q$4,$Q$272+$R$272)),2)</f>
        <v>0</v>
      </c>
      <c r="T272">
        <f>ROUND(IF($Q$272&lt;=0,0,MIN(MAX(0,$Q$272+$R$272-$S$272),MAX(0,$F$272-$J$272-$O$272))),2)</f>
        <v>0</v>
      </c>
      <c r="U272">
        <f>ROUND(MAX(0,$Q$272+$R$272-$S$272-$T$272),2)</f>
        <v>0</v>
      </c>
      <c r="V272">
        <f>$Z$271</f>
        <v>0</v>
      </c>
      <c r="W272">
        <f>ROUND(IF($V$272&lt;=0,0,$V$272*$V$3/12),2)</f>
        <v>0</v>
      </c>
      <c r="X272">
        <f>ROUND(IF($V$272&lt;=0,0,MIN($V$4,$V$272+$W$272)),2)</f>
        <v>0</v>
      </c>
      <c r="Y272">
        <f>ROUND(IF($V$272&lt;=0,0,MIN(MAX(0,$V$272+$W$272-$X$272),MAX(0,$F$272-$J$272-$O$272-$T$272))),2)</f>
        <v>0</v>
      </c>
      <c r="Z272">
        <f>ROUND(MAX(0,$V$272+$W$272-$X$272-$Y$272),2)</f>
        <v>0</v>
      </c>
      <c r="AA272">
        <f>$AE$271</f>
        <v>0</v>
      </c>
      <c r="AB272">
        <f>ROUND(IF($AA$272&lt;=0,0,$AA$272*$AA$3/12),2)</f>
        <v>0</v>
      </c>
      <c r="AC272">
        <f>ROUND(IF($AA$272&lt;=0,0,MIN($AA$4,$AA$272+$AB$272)),2)</f>
        <v>0</v>
      </c>
      <c r="AD272">
        <f>ROUND(IF($AA$272&lt;=0,0,MIN(MAX(0,$AA$272+$AB$272-$AC$272),MAX(0,$F$272-$J$272-$O$272-$T$272-$Y$272))),2)</f>
        <v>0</v>
      </c>
      <c r="AE272">
        <f>ROUND(MAX(0,$AA$272+$AB$272-$AC$272-$AD$272),2)</f>
        <v>0</v>
      </c>
      <c r="AF272">
        <f>$AJ$271</f>
        <v>0</v>
      </c>
      <c r="AG272">
        <f>ROUND(IF($AF$272&lt;=0,0,$AF$272*$AF$3/12),2)</f>
        <v>0</v>
      </c>
      <c r="AH272">
        <f>ROUND(IF($AF$272&lt;=0,0,MIN($AF$4,$AF$272+$AG$272)),2)</f>
        <v>0</v>
      </c>
      <c r="AI272">
        <f>ROUND(IF($AF$272&lt;=0,0,MIN(MAX(0,$AF$272+$AG$272-$AH$272),MAX(0,$F$272-$J$272-$O$272-$T$272-$Y$272-$AD$272))),2)</f>
        <v>0</v>
      </c>
      <c r="AJ272">
        <f>ROUND(MAX(0,$AF$272+$AG$272-$AH$272-$AI$272),2)</f>
        <v>0</v>
      </c>
      <c r="AK272">
        <f>$AO$271</f>
        <v>0</v>
      </c>
      <c r="AL272">
        <f>ROUND(IF($AK$272&lt;=0,0,$AK$272*$AK$3/12),2)</f>
        <v>0</v>
      </c>
      <c r="AM272">
        <f>ROUND(IF($AK$272&lt;=0,0,MIN($AK$4,$AK$272+$AL$272)),2)</f>
        <v>0</v>
      </c>
      <c r="AN272">
        <f>ROUND(IF($AK$272&lt;=0,0,MIN(MAX(0,$AK$272+$AL$272-$AM$272),MAX(0,$F$272-$J$272-$O$272-$T$272-$Y$272-$AD$272-$AI$272))),2)</f>
        <v>0</v>
      </c>
      <c r="AO272">
        <f>ROUND(MAX(0,$AK$272+$AL$272-$AM$272-$AN$272),2)</f>
        <v>0</v>
      </c>
      <c r="AP272">
        <f>$AT$271</f>
        <v>0</v>
      </c>
      <c r="AQ272">
        <f>ROUND(IF($AP$272&lt;=0,0,$AP$272*$AP$3/12),2)</f>
        <v>0</v>
      </c>
      <c r="AR272">
        <f>ROUND(IF($AP$272&lt;=0,0,MIN($AP$4,$AP$272+$AQ$272)),2)</f>
        <v>0</v>
      </c>
      <c r="AS272">
        <f>ROUND(IF($AP$272&lt;=0,0,MIN(MAX(0,$AP$272+$AQ$272-$AR$272),MAX(0,$F$272-$J$272-$O$272-$T$272-$Y$272-$AD$272-$AI$272-$AN$272))),2)</f>
        <v>0</v>
      </c>
      <c r="AT272">
        <f>ROUND(MAX(0,$AP$272+$AQ$272-$AR$272-$AS$272),2)</f>
        <v>0</v>
      </c>
      <c r="AU272">
        <f>$AY$271</f>
        <v>0</v>
      </c>
      <c r="AV272">
        <f>ROUND(IF($AU$272&lt;=0,0,$AU$272*$AU$3/12),2)</f>
        <v>0</v>
      </c>
      <c r="AW272">
        <f>ROUND(IF($AU$272&lt;=0,0,MIN($AU$4,$AU$272+$AV$272)),2)</f>
        <v>0</v>
      </c>
      <c r="AX272">
        <f>ROUND(IF($AU$272&lt;=0,0,MIN(MAX(0,$AU$272+$AV$272-$AW$272),MAX(0,$F$272-$J$272-$O$272-$T$272-$Y$272-$AD$272-$AI$272-$AN$272-$AS$272))),2)</f>
        <v>0</v>
      </c>
      <c r="AY272">
        <f>ROUND(MAX(0,$AU$272+$AV$272-$AW$272-$AX$272),2)</f>
        <v>0</v>
      </c>
      <c r="AZ272">
        <f>$BD$271</f>
        <v>0</v>
      </c>
      <c r="BA272">
        <f>ROUND(IF($AZ$272&lt;=0,0,$AZ$272*$AZ$3/12),2)</f>
        <v>0</v>
      </c>
      <c r="BB272">
        <f>ROUND(IF($AZ$272&lt;=0,0,MIN($AZ$4,$AZ$272+$BA$272)),2)</f>
        <v>0</v>
      </c>
      <c r="BC272">
        <f>ROUND(IF($AZ$272&lt;=0,0,MIN(MAX(0,$AZ$272+$BA$272-$BB$272),MAX(0,$F$272-$J$272-$O$272-$T$272-$Y$272-$AD$272-$AI$272-$AN$272-$AS$272-$AX$272))),2)</f>
        <v>0</v>
      </c>
      <c r="BD272">
        <f>ROUND(MAX(0,$AZ$272+$BA$272-$BB$272-$BC$272),2)</f>
        <v>0</v>
      </c>
    </row>
    <row r="273" spans="1:56">
      <c r="A273">
        <f>ROW()-7</f>
        <v>266</v>
      </c>
      <c r="B273">
        <f>EDATE(StartDate,A273-1)</f>
        <v>0</v>
      </c>
      <c r="C273">
        <f>ROUND(SUM($G$273,$L$273,$Q$273,$V$273,$AA$273,$AF$273,$AK$273,$AP$273,$AU$273,$AZ$273)-SUM($K$273,$P$273,$U$273,$Z$273,$AE$273,$AJ$273,$AO$273,$AT$273,$AY$273,$BD$273),2)</f>
        <v>0</v>
      </c>
      <c r="D273">
        <f>ROUND(SUM($H$273,$M$273,$R$273,$W$273,$AB$273,$AG$273,$AL$273,$AQ$273,$AV$273,$BA$273),2)</f>
        <v>0</v>
      </c>
      <c r="E273">
        <f>ROUND(SUM($K$273,$P$273,$U$273,$Z$273,$AE$273,$AJ$273,$AO$273,$AT$273,$AY$273,$BD$273),2)</f>
        <v>0</v>
      </c>
      <c r="F273">
        <f>ROUND(MAX(MonthlyBudget-SUM($I$273,$N$273,$S$273,$X$273,$AC$273,$AH$273,$AM$273,$AR$273,$AW$273,$BB$273),0),2)</f>
        <v>0</v>
      </c>
      <c r="G273">
        <f>$K$272</f>
        <v>0</v>
      </c>
      <c r="H273">
        <f>ROUND(IF($G$273&lt;=0,0,$G$273*$G$3/12),2)</f>
        <v>0</v>
      </c>
      <c r="I273">
        <f>ROUND(IF($G$273&lt;=0,0,MIN($G$4,$G$273+$H$273)),2)</f>
        <v>0</v>
      </c>
      <c r="J273">
        <f>ROUND(IF($G$273&lt;=0,0,MIN(MAX(0,$G$273+$H$273-$I$273),$F$273)),2)</f>
        <v>0</v>
      </c>
      <c r="K273">
        <f>ROUND(MAX(0,$G$273+$H$273-$I$273-$J$273),2)</f>
        <v>0</v>
      </c>
      <c r="L273">
        <f>$P$272</f>
        <v>0</v>
      </c>
      <c r="M273">
        <f>ROUND(IF($L$273&lt;=0,0,$L$273*$L$3/12),2)</f>
        <v>0</v>
      </c>
      <c r="N273">
        <f>ROUND(IF($L$273&lt;=0,0,MIN($L$4,$L$273+$M$273)),2)</f>
        <v>0</v>
      </c>
      <c r="O273">
        <f>ROUND(IF($L$273&lt;=0,0,MIN(MAX(0,$L$273+$M$273-$N$273),MAX(0,$F$273-$J$273))),2)</f>
        <v>0</v>
      </c>
      <c r="P273">
        <f>ROUND(MAX(0,$L$273+$M$273-$N$273-$O$273),2)</f>
        <v>0</v>
      </c>
      <c r="Q273">
        <f>$U$272</f>
        <v>0</v>
      </c>
      <c r="R273">
        <f>ROUND(IF($Q$273&lt;=0,0,$Q$273*$Q$3/12),2)</f>
        <v>0</v>
      </c>
      <c r="S273">
        <f>ROUND(IF($Q$273&lt;=0,0,MIN($Q$4,$Q$273+$R$273)),2)</f>
        <v>0</v>
      </c>
      <c r="T273">
        <f>ROUND(IF($Q$273&lt;=0,0,MIN(MAX(0,$Q$273+$R$273-$S$273),MAX(0,$F$273-$J$273-$O$273))),2)</f>
        <v>0</v>
      </c>
      <c r="U273">
        <f>ROUND(MAX(0,$Q$273+$R$273-$S$273-$T$273),2)</f>
        <v>0</v>
      </c>
      <c r="V273">
        <f>$Z$272</f>
        <v>0</v>
      </c>
      <c r="W273">
        <f>ROUND(IF($V$273&lt;=0,0,$V$273*$V$3/12),2)</f>
        <v>0</v>
      </c>
      <c r="X273">
        <f>ROUND(IF($V$273&lt;=0,0,MIN($V$4,$V$273+$W$273)),2)</f>
        <v>0</v>
      </c>
      <c r="Y273">
        <f>ROUND(IF($V$273&lt;=0,0,MIN(MAX(0,$V$273+$W$273-$X$273),MAX(0,$F$273-$J$273-$O$273-$T$273))),2)</f>
        <v>0</v>
      </c>
      <c r="Z273">
        <f>ROUND(MAX(0,$V$273+$W$273-$X$273-$Y$273),2)</f>
        <v>0</v>
      </c>
      <c r="AA273">
        <f>$AE$272</f>
        <v>0</v>
      </c>
      <c r="AB273">
        <f>ROUND(IF($AA$273&lt;=0,0,$AA$273*$AA$3/12),2)</f>
        <v>0</v>
      </c>
      <c r="AC273">
        <f>ROUND(IF($AA$273&lt;=0,0,MIN($AA$4,$AA$273+$AB$273)),2)</f>
        <v>0</v>
      </c>
      <c r="AD273">
        <f>ROUND(IF($AA$273&lt;=0,0,MIN(MAX(0,$AA$273+$AB$273-$AC$273),MAX(0,$F$273-$J$273-$O$273-$T$273-$Y$273))),2)</f>
        <v>0</v>
      </c>
      <c r="AE273">
        <f>ROUND(MAX(0,$AA$273+$AB$273-$AC$273-$AD$273),2)</f>
        <v>0</v>
      </c>
      <c r="AF273">
        <f>$AJ$272</f>
        <v>0</v>
      </c>
      <c r="AG273">
        <f>ROUND(IF($AF$273&lt;=0,0,$AF$273*$AF$3/12),2)</f>
        <v>0</v>
      </c>
      <c r="AH273">
        <f>ROUND(IF($AF$273&lt;=0,0,MIN($AF$4,$AF$273+$AG$273)),2)</f>
        <v>0</v>
      </c>
      <c r="AI273">
        <f>ROUND(IF($AF$273&lt;=0,0,MIN(MAX(0,$AF$273+$AG$273-$AH$273),MAX(0,$F$273-$J$273-$O$273-$T$273-$Y$273-$AD$273))),2)</f>
        <v>0</v>
      </c>
      <c r="AJ273">
        <f>ROUND(MAX(0,$AF$273+$AG$273-$AH$273-$AI$273),2)</f>
        <v>0</v>
      </c>
      <c r="AK273">
        <f>$AO$272</f>
        <v>0</v>
      </c>
      <c r="AL273">
        <f>ROUND(IF($AK$273&lt;=0,0,$AK$273*$AK$3/12),2)</f>
        <v>0</v>
      </c>
      <c r="AM273">
        <f>ROUND(IF($AK$273&lt;=0,0,MIN($AK$4,$AK$273+$AL$273)),2)</f>
        <v>0</v>
      </c>
      <c r="AN273">
        <f>ROUND(IF($AK$273&lt;=0,0,MIN(MAX(0,$AK$273+$AL$273-$AM$273),MAX(0,$F$273-$J$273-$O$273-$T$273-$Y$273-$AD$273-$AI$273))),2)</f>
        <v>0</v>
      </c>
      <c r="AO273">
        <f>ROUND(MAX(0,$AK$273+$AL$273-$AM$273-$AN$273),2)</f>
        <v>0</v>
      </c>
      <c r="AP273">
        <f>$AT$272</f>
        <v>0</v>
      </c>
      <c r="AQ273">
        <f>ROUND(IF($AP$273&lt;=0,0,$AP$273*$AP$3/12),2)</f>
        <v>0</v>
      </c>
      <c r="AR273">
        <f>ROUND(IF($AP$273&lt;=0,0,MIN($AP$4,$AP$273+$AQ$273)),2)</f>
        <v>0</v>
      </c>
      <c r="AS273">
        <f>ROUND(IF($AP$273&lt;=0,0,MIN(MAX(0,$AP$273+$AQ$273-$AR$273),MAX(0,$F$273-$J$273-$O$273-$T$273-$Y$273-$AD$273-$AI$273-$AN$273))),2)</f>
        <v>0</v>
      </c>
      <c r="AT273">
        <f>ROUND(MAX(0,$AP$273+$AQ$273-$AR$273-$AS$273),2)</f>
        <v>0</v>
      </c>
      <c r="AU273">
        <f>$AY$272</f>
        <v>0</v>
      </c>
      <c r="AV273">
        <f>ROUND(IF($AU$273&lt;=0,0,$AU$273*$AU$3/12),2)</f>
        <v>0</v>
      </c>
      <c r="AW273">
        <f>ROUND(IF($AU$273&lt;=0,0,MIN($AU$4,$AU$273+$AV$273)),2)</f>
        <v>0</v>
      </c>
      <c r="AX273">
        <f>ROUND(IF($AU$273&lt;=0,0,MIN(MAX(0,$AU$273+$AV$273-$AW$273),MAX(0,$F$273-$J$273-$O$273-$T$273-$Y$273-$AD$273-$AI$273-$AN$273-$AS$273))),2)</f>
        <v>0</v>
      </c>
      <c r="AY273">
        <f>ROUND(MAX(0,$AU$273+$AV$273-$AW$273-$AX$273),2)</f>
        <v>0</v>
      </c>
      <c r="AZ273">
        <f>$BD$272</f>
        <v>0</v>
      </c>
      <c r="BA273">
        <f>ROUND(IF($AZ$273&lt;=0,0,$AZ$273*$AZ$3/12),2)</f>
        <v>0</v>
      </c>
      <c r="BB273">
        <f>ROUND(IF($AZ$273&lt;=0,0,MIN($AZ$4,$AZ$273+$BA$273)),2)</f>
        <v>0</v>
      </c>
      <c r="BC273">
        <f>ROUND(IF($AZ$273&lt;=0,0,MIN(MAX(0,$AZ$273+$BA$273-$BB$273),MAX(0,$F$273-$J$273-$O$273-$T$273-$Y$273-$AD$273-$AI$273-$AN$273-$AS$273-$AX$273))),2)</f>
        <v>0</v>
      </c>
      <c r="BD273">
        <f>ROUND(MAX(0,$AZ$273+$BA$273-$BB$273-$BC$273),2)</f>
        <v>0</v>
      </c>
    </row>
    <row r="274" spans="1:56">
      <c r="A274">
        <f>ROW()-7</f>
        <v>267</v>
      </c>
      <c r="B274">
        <f>EDATE(StartDate,A274-1)</f>
        <v>0</v>
      </c>
      <c r="C274">
        <f>ROUND(SUM($G$274,$L$274,$Q$274,$V$274,$AA$274,$AF$274,$AK$274,$AP$274,$AU$274,$AZ$274)-SUM($K$274,$P$274,$U$274,$Z$274,$AE$274,$AJ$274,$AO$274,$AT$274,$AY$274,$BD$274),2)</f>
        <v>0</v>
      </c>
      <c r="D274">
        <f>ROUND(SUM($H$274,$M$274,$R$274,$W$274,$AB$274,$AG$274,$AL$274,$AQ$274,$AV$274,$BA$274),2)</f>
        <v>0</v>
      </c>
      <c r="E274">
        <f>ROUND(SUM($K$274,$P$274,$U$274,$Z$274,$AE$274,$AJ$274,$AO$274,$AT$274,$AY$274,$BD$274),2)</f>
        <v>0</v>
      </c>
      <c r="F274">
        <f>ROUND(MAX(MonthlyBudget-SUM($I$274,$N$274,$S$274,$X$274,$AC$274,$AH$274,$AM$274,$AR$274,$AW$274,$BB$274),0),2)</f>
        <v>0</v>
      </c>
      <c r="G274">
        <f>$K$273</f>
        <v>0</v>
      </c>
      <c r="H274">
        <f>ROUND(IF($G$274&lt;=0,0,$G$274*$G$3/12),2)</f>
        <v>0</v>
      </c>
      <c r="I274">
        <f>ROUND(IF($G$274&lt;=0,0,MIN($G$4,$G$274+$H$274)),2)</f>
        <v>0</v>
      </c>
      <c r="J274">
        <f>ROUND(IF($G$274&lt;=0,0,MIN(MAX(0,$G$274+$H$274-$I$274),$F$274)),2)</f>
        <v>0</v>
      </c>
      <c r="K274">
        <f>ROUND(MAX(0,$G$274+$H$274-$I$274-$J$274),2)</f>
        <v>0</v>
      </c>
      <c r="L274">
        <f>$P$273</f>
        <v>0</v>
      </c>
      <c r="M274">
        <f>ROUND(IF($L$274&lt;=0,0,$L$274*$L$3/12),2)</f>
        <v>0</v>
      </c>
      <c r="N274">
        <f>ROUND(IF($L$274&lt;=0,0,MIN($L$4,$L$274+$M$274)),2)</f>
        <v>0</v>
      </c>
      <c r="O274">
        <f>ROUND(IF($L$274&lt;=0,0,MIN(MAX(0,$L$274+$M$274-$N$274),MAX(0,$F$274-$J$274))),2)</f>
        <v>0</v>
      </c>
      <c r="P274">
        <f>ROUND(MAX(0,$L$274+$M$274-$N$274-$O$274),2)</f>
        <v>0</v>
      </c>
      <c r="Q274">
        <f>$U$273</f>
        <v>0</v>
      </c>
      <c r="R274">
        <f>ROUND(IF($Q$274&lt;=0,0,$Q$274*$Q$3/12),2)</f>
        <v>0</v>
      </c>
      <c r="S274">
        <f>ROUND(IF($Q$274&lt;=0,0,MIN($Q$4,$Q$274+$R$274)),2)</f>
        <v>0</v>
      </c>
      <c r="T274">
        <f>ROUND(IF($Q$274&lt;=0,0,MIN(MAX(0,$Q$274+$R$274-$S$274),MAX(0,$F$274-$J$274-$O$274))),2)</f>
        <v>0</v>
      </c>
      <c r="U274">
        <f>ROUND(MAX(0,$Q$274+$R$274-$S$274-$T$274),2)</f>
        <v>0</v>
      </c>
      <c r="V274">
        <f>$Z$273</f>
        <v>0</v>
      </c>
      <c r="W274">
        <f>ROUND(IF($V$274&lt;=0,0,$V$274*$V$3/12),2)</f>
        <v>0</v>
      </c>
      <c r="X274">
        <f>ROUND(IF($V$274&lt;=0,0,MIN($V$4,$V$274+$W$274)),2)</f>
        <v>0</v>
      </c>
      <c r="Y274">
        <f>ROUND(IF($V$274&lt;=0,0,MIN(MAX(0,$V$274+$W$274-$X$274),MAX(0,$F$274-$J$274-$O$274-$T$274))),2)</f>
        <v>0</v>
      </c>
      <c r="Z274">
        <f>ROUND(MAX(0,$V$274+$W$274-$X$274-$Y$274),2)</f>
        <v>0</v>
      </c>
      <c r="AA274">
        <f>$AE$273</f>
        <v>0</v>
      </c>
      <c r="AB274">
        <f>ROUND(IF($AA$274&lt;=0,0,$AA$274*$AA$3/12),2)</f>
        <v>0</v>
      </c>
      <c r="AC274">
        <f>ROUND(IF($AA$274&lt;=0,0,MIN($AA$4,$AA$274+$AB$274)),2)</f>
        <v>0</v>
      </c>
      <c r="AD274">
        <f>ROUND(IF($AA$274&lt;=0,0,MIN(MAX(0,$AA$274+$AB$274-$AC$274),MAX(0,$F$274-$J$274-$O$274-$T$274-$Y$274))),2)</f>
        <v>0</v>
      </c>
      <c r="AE274">
        <f>ROUND(MAX(0,$AA$274+$AB$274-$AC$274-$AD$274),2)</f>
        <v>0</v>
      </c>
      <c r="AF274">
        <f>$AJ$273</f>
        <v>0</v>
      </c>
      <c r="AG274">
        <f>ROUND(IF($AF$274&lt;=0,0,$AF$274*$AF$3/12),2)</f>
        <v>0</v>
      </c>
      <c r="AH274">
        <f>ROUND(IF($AF$274&lt;=0,0,MIN($AF$4,$AF$274+$AG$274)),2)</f>
        <v>0</v>
      </c>
      <c r="AI274">
        <f>ROUND(IF($AF$274&lt;=0,0,MIN(MAX(0,$AF$274+$AG$274-$AH$274),MAX(0,$F$274-$J$274-$O$274-$T$274-$Y$274-$AD$274))),2)</f>
        <v>0</v>
      </c>
      <c r="AJ274">
        <f>ROUND(MAX(0,$AF$274+$AG$274-$AH$274-$AI$274),2)</f>
        <v>0</v>
      </c>
      <c r="AK274">
        <f>$AO$273</f>
        <v>0</v>
      </c>
      <c r="AL274">
        <f>ROUND(IF($AK$274&lt;=0,0,$AK$274*$AK$3/12),2)</f>
        <v>0</v>
      </c>
      <c r="AM274">
        <f>ROUND(IF($AK$274&lt;=0,0,MIN($AK$4,$AK$274+$AL$274)),2)</f>
        <v>0</v>
      </c>
      <c r="AN274">
        <f>ROUND(IF($AK$274&lt;=0,0,MIN(MAX(0,$AK$274+$AL$274-$AM$274),MAX(0,$F$274-$J$274-$O$274-$T$274-$Y$274-$AD$274-$AI$274))),2)</f>
        <v>0</v>
      </c>
      <c r="AO274">
        <f>ROUND(MAX(0,$AK$274+$AL$274-$AM$274-$AN$274),2)</f>
        <v>0</v>
      </c>
      <c r="AP274">
        <f>$AT$273</f>
        <v>0</v>
      </c>
      <c r="AQ274">
        <f>ROUND(IF($AP$274&lt;=0,0,$AP$274*$AP$3/12),2)</f>
        <v>0</v>
      </c>
      <c r="AR274">
        <f>ROUND(IF($AP$274&lt;=0,0,MIN($AP$4,$AP$274+$AQ$274)),2)</f>
        <v>0</v>
      </c>
      <c r="AS274">
        <f>ROUND(IF($AP$274&lt;=0,0,MIN(MAX(0,$AP$274+$AQ$274-$AR$274),MAX(0,$F$274-$J$274-$O$274-$T$274-$Y$274-$AD$274-$AI$274-$AN$274))),2)</f>
        <v>0</v>
      </c>
      <c r="AT274">
        <f>ROUND(MAX(0,$AP$274+$AQ$274-$AR$274-$AS$274),2)</f>
        <v>0</v>
      </c>
      <c r="AU274">
        <f>$AY$273</f>
        <v>0</v>
      </c>
      <c r="AV274">
        <f>ROUND(IF($AU$274&lt;=0,0,$AU$274*$AU$3/12),2)</f>
        <v>0</v>
      </c>
      <c r="AW274">
        <f>ROUND(IF($AU$274&lt;=0,0,MIN($AU$4,$AU$274+$AV$274)),2)</f>
        <v>0</v>
      </c>
      <c r="AX274">
        <f>ROUND(IF($AU$274&lt;=0,0,MIN(MAX(0,$AU$274+$AV$274-$AW$274),MAX(0,$F$274-$J$274-$O$274-$T$274-$Y$274-$AD$274-$AI$274-$AN$274-$AS$274))),2)</f>
        <v>0</v>
      </c>
      <c r="AY274">
        <f>ROUND(MAX(0,$AU$274+$AV$274-$AW$274-$AX$274),2)</f>
        <v>0</v>
      </c>
      <c r="AZ274">
        <f>$BD$273</f>
        <v>0</v>
      </c>
      <c r="BA274">
        <f>ROUND(IF($AZ$274&lt;=0,0,$AZ$274*$AZ$3/12),2)</f>
        <v>0</v>
      </c>
      <c r="BB274">
        <f>ROUND(IF($AZ$274&lt;=0,0,MIN($AZ$4,$AZ$274+$BA$274)),2)</f>
        <v>0</v>
      </c>
      <c r="BC274">
        <f>ROUND(IF($AZ$274&lt;=0,0,MIN(MAX(0,$AZ$274+$BA$274-$BB$274),MAX(0,$F$274-$J$274-$O$274-$T$274-$Y$274-$AD$274-$AI$274-$AN$274-$AS$274-$AX$274))),2)</f>
        <v>0</v>
      </c>
      <c r="BD274">
        <f>ROUND(MAX(0,$AZ$274+$BA$274-$BB$274-$BC$274),2)</f>
        <v>0</v>
      </c>
    </row>
    <row r="275" spans="1:56">
      <c r="A275">
        <f>ROW()-7</f>
        <v>268</v>
      </c>
      <c r="B275">
        <f>EDATE(StartDate,A275-1)</f>
        <v>0</v>
      </c>
      <c r="C275">
        <f>ROUND(SUM($G$275,$L$275,$Q$275,$V$275,$AA$275,$AF$275,$AK$275,$AP$275,$AU$275,$AZ$275)-SUM($K$275,$P$275,$U$275,$Z$275,$AE$275,$AJ$275,$AO$275,$AT$275,$AY$275,$BD$275),2)</f>
        <v>0</v>
      </c>
      <c r="D275">
        <f>ROUND(SUM($H$275,$M$275,$R$275,$W$275,$AB$275,$AG$275,$AL$275,$AQ$275,$AV$275,$BA$275),2)</f>
        <v>0</v>
      </c>
      <c r="E275">
        <f>ROUND(SUM($K$275,$P$275,$U$275,$Z$275,$AE$275,$AJ$275,$AO$275,$AT$275,$AY$275,$BD$275),2)</f>
        <v>0</v>
      </c>
      <c r="F275">
        <f>ROUND(MAX(MonthlyBudget-SUM($I$275,$N$275,$S$275,$X$275,$AC$275,$AH$275,$AM$275,$AR$275,$AW$275,$BB$275),0),2)</f>
        <v>0</v>
      </c>
      <c r="G275">
        <f>$K$274</f>
        <v>0</v>
      </c>
      <c r="H275">
        <f>ROUND(IF($G$275&lt;=0,0,$G$275*$G$3/12),2)</f>
        <v>0</v>
      </c>
      <c r="I275">
        <f>ROUND(IF($G$275&lt;=0,0,MIN($G$4,$G$275+$H$275)),2)</f>
        <v>0</v>
      </c>
      <c r="J275">
        <f>ROUND(IF($G$275&lt;=0,0,MIN(MAX(0,$G$275+$H$275-$I$275),$F$275)),2)</f>
        <v>0</v>
      </c>
      <c r="K275">
        <f>ROUND(MAX(0,$G$275+$H$275-$I$275-$J$275),2)</f>
        <v>0</v>
      </c>
      <c r="L275">
        <f>$P$274</f>
        <v>0</v>
      </c>
      <c r="M275">
        <f>ROUND(IF($L$275&lt;=0,0,$L$275*$L$3/12),2)</f>
        <v>0</v>
      </c>
      <c r="N275">
        <f>ROUND(IF($L$275&lt;=0,0,MIN($L$4,$L$275+$M$275)),2)</f>
        <v>0</v>
      </c>
      <c r="O275">
        <f>ROUND(IF($L$275&lt;=0,0,MIN(MAX(0,$L$275+$M$275-$N$275),MAX(0,$F$275-$J$275))),2)</f>
        <v>0</v>
      </c>
      <c r="P275">
        <f>ROUND(MAX(0,$L$275+$M$275-$N$275-$O$275),2)</f>
        <v>0</v>
      </c>
      <c r="Q275">
        <f>$U$274</f>
        <v>0</v>
      </c>
      <c r="R275">
        <f>ROUND(IF($Q$275&lt;=0,0,$Q$275*$Q$3/12),2)</f>
        <v>0</v>
      </c>
      <c r="S275">
        <f>ROUND(IF($Q$275&lt;=0,0,MIN($Q$4,$Q$275+$R$275)),2)</f>
        <v>0</v>
      </c>
      <c r="T275">
        <f>ROUND(IF($Q$275&lt;=0,0,MIN(MAX(0,$Q$275+$R$275-$S$275),MAX(0,$F$275-$J$275-$O$275))),2)</f>
        <v>0</v>
      </c>
      <c r="U275">
        <f>ROUND(MAX(0,$Q$275+$R$275-$S$275-$T$275),2)</f>
        <v>0</v>
      </c>
      <c r="V275">
        <f>$Z$274</f>
        <v>0</v>
      </c>
      <c r="W275">
        <f>ROUND(IF($V$275&lt;=0,0,$V$275*$V$3/12),2)</f>
        <v>0</v>
      </c>
      <c r="X275">
        <f>ROUND(IF($V$275&lt;=0,0,MIN($V$4,$V$275+$W$275)),2)</f>
        <v>0</v>
      </c>
      <c r="Y275">
        <f>ROUND(IF($V$275&lt;=0,0,MIN(MAX(0,$V$275+$W$275-$X$275),MAX(0,$F$275-$J$275-$O$275-$T$275))),2)</f>
        <v>0</v>
      </c>
      <c r="Z275">
        <f>ROUND(MAX(0,$V$275+$W$275-$X$275-$Y$275),2)</f>
        <v>0</v>
      </c>
      <c r="AA275">
        <f>$AE$274</f>
        <v>0</v>
      </c>
      <c r="AB275">
        <f>ROUND(IF($AA$275&lt;=0,0,$AA$275*$AA$3/12),2)</f>
        <v>0</v>
      </c>
      <c r="AC275">
        <f>ROUND(IF($AA$275&lt;=0,0,MIN($AA$4,$AA$275+$AB$275)),2)</f>
        <v>0</v>
      </c>
      <c r="AD275">
        <f>ROUND(IF($AA$275&lt;=0,0,MIN(MAX(0,$AA$275+$AB$275-$AC$275),MAX(0,$F$275-$J$275-$O$275-$T$275-$Y$275))),2)</f>
        <v>0</v>
      </c>
      <c r="AE275">
        <f>ROUND(MAX(0,$AA$275+$AB$275-$AC$275-$AD$275),2)</f>
        <v>0</v>
      </c>
      <c r="AF275">
        <f>$AJ$274</f>
        <v>0</v>
      </c>
      <c r="AG275">
        <f>ROUND(IF($AF$275&lt;=0,0,$AF$275*$AF$3/12),2)</f>
        <v>0</v>
      </c>
      <c r="AH275">
        <f>ROUND(IF($AF$275&lt;=0,0,MIN($AF$4,$AF$275+$AG$275)),2)</f>
        <v>0</v>
      </c>
      <c r="AI275">
        <f>ROUND(IF($AF$275&lt;=0,0,MIN(MAX(0,$AF$275+$AG$275-$AH$275),MAX(0,$F$275-$J$275-$O$275-$T$275-$Y$275-$AD$275))),2)</f>
        <v>0</v>
      </c>
      <c r="AJ275">
        <f>ROUND(MAX(0,$AF$275+$AG$275-$AH$275-$AI$275),2)</f>
        <v>0</v>
      </c>
      <c r="AK275">
        <f>$AO$274</f>
        <v>0</v>
      </c>
      <c r="AL275">
        <f>ROUND(IF($AK$275&lt;=0,0,$AK$275*$AK$3/12),2)</f>
        <v>0</v>
      </c>
      <c r="AM275">
        <f>ROUND(IF($AK$275&lt;=0,0,MIN($AK$4,$AK$275+$AL$275)),2)</f>
        <v>0</v>
      </c>
      <c r="AN275">
        <f>ROUND(IF($AK$275&lt;=0,0,MIN(MAX(0,$AK$275+$AL$275-$AM$275),MAX(0,$F$275-$J$275-$O$275-$T$275-$Y$275-$AD$275-$AI$275))),2)</f>
        <v>0</v>
      </c>
      <c r="AO275">
        <f>ROUND(MAX(0,$AK$275+$AL$275-$AM$275-$AN$275),2)</f>
        <v>0</v>
      </c>
      <c r="AP275">
        <f>$AT$274</f>
        <v>0</v>
      </c>
      <c r="AQ275">
        <f>ROUND(IF($AP$275&lt;=0,0,$AP$275*$AP$3/12),2)</f>
        <v>0</v>
      </c>
      <c r="AR275">
        <f>ROUND(IF($AP$275&lt;=0,0,MIN($AP$4,$AP$275+$AQ$275)),2)</f>
        <v>0</v>
      </c>
      <c r="AS275">
        <f>ROUND(IF($AP$275&lt;=0,0,MIN(MAX(0,$AP$275+$AQ$275-$AR$275),MAX(0,$F$275-$J$275-$O$275-$T$275-$Y$275-$AD$275-$AI$275-$AN$275))),2)</f>
        <v>0</v>
      </c>
      <c r="AT275">
        <f>ROUND(MAX(0,$AP$275+$AQ$275-$AR$275-$AS$275),2)</f>
        <v>0</v>
      </c>
      <c r="AU275">
        <f>$AY$274</f>
        <v>0</v>
      </c>
      <c r="AV275">
        <f>ROUND(IF($AU$275&lt;=0,0,$AU$275*$AU$3/12),2)</f>
        <v>0</v>
      </c>
      <c r="AW275">
        <f>ROUND(IF($AU$275&lt;=0,0,MIN($AU$4,$AU$275+$AV$275)),2)</f>
        <v>0</v>
      </c>
      <c r="AX275">
        <f>ROUND(IF($AU$275&lt;=0,0,MIN(MAX(0,$AU$275+$AV$275-$AW$275),MAX(0,$F$275-$J$275-$O$275-$T$275-$Y$275-$AD$275-$AI$275-$AN$275-$AS$275))),2)</f>
        <v>0</v>
      </c>
      <c r="AY275">
        <f>ROUND(MAX(0,$AU$275+$AV$275-$AW$275-$AX$275),2)</f>
        <v>0</v>
      </c>
      <c r="AZ275">
        <f>$BD$274</f>
        <v>0</v>
      </c>
      <c r="BA275">
        <f>ROUND(IF($AZ$275&lt;=0,0,$AZ$275*$AZ$3/12),2)</f>
        <v>0</v>
      </c>
      <c r="BB275">
        <f>ROUND(IF($AZ$275&lt;=0,0,MIN($AZ$4,$AZ$275+$BA$275)),2)</f>
        <v>0</v>
      </c>
      <c r="BC275">
        <f>ROUND(IF($AZ$275&lt;=0,0,MIN(MAX(0,$AZ$275+$BA$275-$BB$275),MAX(0,$F$275-$J$275-$O$275-$T$275-$Y$275-$AD$275-$AI$275-$AN$275-$AS$275-$AX$275))),2)</f>
        <v>0</v>
      </c>
      <c r="BD275">
        <f>ROUND(MAX(0,$AZ$275+$BA$275-$BB$275-$BC$275),2)</f>
        <v>0</v>
      </c>
    </row>
    <row r="276" spans="1:56">
      <c r="A276">
        <f>ROW()-7</f>
        <v>269</v>
      </c>
      <c r="B276">
        <f>EDATE(StartDate,A276-1)</f>
        <v>0</v>
      </c>
      <c r="C276">
        <f>ROUND(SUM($G$276,$L$276,$Q$276,$V$276,$AA$276,$AF$276,$AK$276,$AP$276,$AU$276,$AZ$276)-SUM($K$276,$P$276,$U$276,$Z$276,$AE$276,$AJ$276,$AO$276,$AT$276,$AY$276,$BD$276),2)</f>
        <v>0</v>
      </c>
      <c r="D276">
        <f>ROUND(SUM($H$276,$M$276,$R$276,$W$276,$AB$276,$AG$276,$AL$276,$AQ$276,$AV$276,$BA$276),2)</f>
        <v>0</v>
      </c>
      <c r="E276">
        <f>ROUND(SUM($K$276,$P$276,$U$276,$Z$276,$AE$276,$AJ$276,$AO$276,$AT$276,$AY$276,$BD$276),2)</f>
        <v>0</v>
      </c>
      <c r="F276">
        <f>ROUND(MAX(MonthlyBudget-SUM($I$276,$N$276,$S$276,$X$276,$AC$276,$AH$276,$AM$276,$AR$276,$AW$276,$BB$276),0),2)</f>
        <v>0</v>
      </c>
      <c r="G276">
        <f>$K$275</f>
        <v>0</v>
      </c>
      <c r="H276">
        <f>ROUND(IF($G$276&lt;=0,0,$G$276*$G$3/12),2)</f>
        <v>0</v>
      </c>
      <c r="I276">
        <f>ROUND(IF($G$276&lt;=0,0,MIN($G$4,$G$276+$H$276)),2)</f>
        <v>0</v>
      </c>
      <c r="J276">
        <f>ROUND(IF($G$276&lt;=0,0,MIN(MAX(0,$G$276+$H$276-$I$276),$F$276)),2)</f>
        <v>0</v>
      </c>
      <c r="K276">
        <f>ROUND(MAX(0,$G$276+$H$276-$I$276-$J$276),2)</f>
        <v>0</v>
      </c>
      <c r="L276">
        <f>$P$275</f>
        <v>0</v>
      </c>
      <c r="M276">
        <f>ROUND(IF($L$276&lt;=0,0,$L$276*$L$3/12),2)</f>
        <v>0</v>
      </c>
      <c r="N276">
        <f>ROUND(IF($L$276&lt;=0,0,MIN($L$4,$L$276+$M$276)),2)</f>
        <v>0</v>
      </c>
      <c r="O276">
        <f>ROUND(IF($L$276&lt;=0,0,MIN(MAX(0,$L$276+$M$276-$N$276),MAX(0,$F$276-$J$276))),2)</f>
        <v>0</v>
      </c>
      <c r="P276">
        <f>ROUND(MAX(0,$L$276+$M$276-$N$276-$O$276),2)</f>
        <v>0</v>
      </c>
      <c r="Q276">
        <f>$U$275</f>
        <v>0</v>
      </c>
      <c r="R276">
        <f>ROUND(IF($Q$276&lt;=0,0,$Q$276*$Q$3/12),2)</f>
        <v>0</v>
      </c>
      <c r="S276">
        <f>ROUND(IF($Q$276&lt;=0,0,MIN($Q$4,$Q$276+$R$276)),2)</f>
        <v>0</v>
      </c>
      <c r="T276">
        <f>ROUND(IF($Q$276&lt;=0,0,MIN(MAX(0,$Q$276+$R$276-$S$276),MAX(0,$F$276-$J$276-$O$276))),2)</f>
        <v>0</v>
      </c>
      <c r="U276">
        <f>ROUND(MAX(0,$Q$276+$R$276-$S$276-$T$276),2)</f>
        <v>0</v>
      </c>
      <c r="V276">
        <f>$Z$275</f>
        <v>0</v>
      </c>
      <c r="W276">
        <f>ROUND(IF($V$276&lt;=0,0,$V$276*$V$3/12),2)</f>
        <v>0</v>
      </c>
      <c r="X276">
        <f>ROUND(IF($V$276&lt;=0,0,MIN($V$4,$V$276+$W$276)),2)</f>
        <v>0</v>
      </c>
      <c r="Y276">
        <f>ROUND(IF($V$276&lt;=0,0,MIN(MAX(0,$V$276+$W$276-$X$276),MAX(0,$F$276-$J$276-$O$276-$T$276))),2)</f>
        <v>0</v>
      </c>
      <c r="Z276">
        <f>ROUND(MAX(0,$V$276+$W$276-$X$276-$Y$276),2)</f>
        <v>0</v>
      </c>
      <c r="AA276">
        <f>$AE$275</f>
        <v>0</v>
      </c>
      <c r="AB276">
        <f>ROUND(IF($AA$276&lt;=0,0,$AA$276*$AA$3/12),2)</f>
        <v>0</v>
      </c>
      <c r="AC276">
        <f>ROUND(IF($AA$276&lt;=0,0,MIN($AA$4,$AA$276+$AB$276)),2)</f>
        <v>0</v>
      </c>
      <c r="AD276">
        <f>ROUND(IF($AA$276&lt;=0,0,MIN(MAX(0,$AA$276+$AB$276-$AC$276),MAX(0,$F$276-$J$276-$O$276-$T$276-$Y$276))),2)</f>
        <v>0</v>
      </c>
      <c r="AE276">
        <f>ROUND(MAX(0,$AA$276+$AB$276-$AC$276-$AD$276),2)</f>
        <v>0</v>
      </c>
      <c r="AF276">
        <f>$AJ$275</f>
        <v>0</v>
      </c>
      <c r="AG276">
        <f>ROUND(IF($AF$276&lt;=0,0,$AF$276*$AF$3/12),2)</f>
        <v>0</v>
      </c>
      <c r="AH276">
        <f>ROUND(IF($AF$276&lt;=0,0,MIN($AF$4,$AF$276+$AG$276)),2)</f>
        <v>0</v>
      </c>
      <c r="AI276">
        <f>ROUND(IF($AF$276&lt;=0,0,MIN(MAX(0,$AF$276+$AG$276-$AH$276),MAX(0,$F$276-$J$276-$O$276-$T$276-$Y$276-$AD$276))),2)</f>
        <v>0</v>
      </c>
      <c r="AJ276">
        <f>ROUND(MAX(0,$AF$276+$AG$276-$AH$276-$AI$276),2)</f>
        <v>0</v>
      </c>
      <c r="AK276">
        <f>$AO$275</f>
        <v>0</v>
      </c>
      <c r="AL276">
        <f>ROUND(IF($AK$276&lt;=0,0,$AK$276*$AK$3/12),2)</f>
        <v>0</v>
      </c>
      <c r="AM276">
        <f>ROUND(IF($AK$276&lt;=0,0,MIN($AK$4,$AK$276+$AL$276)),2)</f>
        <v>0</v>
      </c>
      <c r="AN276">
        <f>ROUND(IF($AK$276&lt;=0,0,MIN(MAX(0,$AK$276+$AL$276-$AM$276),MAX(0,$F$276-$J$276-$O$276-$T$276-$Y$276-$AD$276-$AI$276))),2)</f>
        <v>0</v>
      </c>
      <c r="AO276">
        <f>ROUND(MAX(0,$AK$276+$AL$276-$AM$276-$AN$276),2)</f>
        <v>0</v>
      </c>
      <c r="AP276">
        <f>$AT$275</f>
        <v>0</v>
      </c>
      <c r="AQ276">
        <f>ROUND(IF($AP$276&lt;=0,0,$AP$276*$AP$3/12),2)</f>
        <v>0</v>
      </c>
      <c r="AR276">
        <f>ROUND(IF($AP$276&lt;=0,0,MIN($AP$4,$AP$276+$AQ$276)),2)</f>
        <v>0</v>
      </c>
      <c r="AS276">
        <f>ROUND(IF($AP$276&lt;=0,0,MIN(MAX(0,$AP$276+$AQ$276-$AR$276),MAX(0,$F$276-$J$276-$O$276-$T$276-$Y$276-$AD$276-$AI$276-$AN$276))),2)</f>
        <v>0</v>
      </c>
      <c r="AT276">
        <f>ROUND(MAX(0,$AP$276+$AQ$276-$AR$276-$AS$276),2)</f>
        <v>0</v>
      </c>
      <c r="AU276">
        <f>$AY$275</f>
        <v>0</v>
      </c>
      <c r="AV276">
        <f>ROUND(IF($AU$276&lt;=0,0,$AU$276*$AU$3/12),2)</f>
        <v>0</v>
      </c>
      <c r="AW276">
        <f>ROUND(IF($AU$276&lt;=0,0,MIN($AU$4,$AU$276+$AV$276)),2)</f>
        <v>0</v>
      </c>
      <c r="AX276">
        <f>ROUND(IF($AU$276&lt;=0,0,MIN(MAX(0,$AU$276+$AV$276-$AW$276),MAX(0,$F$276-$J$276-$O$276-$T$276-$Y$276-$AD$276-$AI$276-$AN$276-$AS$276))),2)</f>
        <v>0</v>
      </c>
      <c r="AY276">
        <f>ROUND(MAX(0,$AU$276+$AV$276-$AW$276-$AX$276),2)</f>
        <v>0</v>
      </c>
      <c r="AZ276">
        <f>$BD$275</f>
        <v>0</v>
      </c>
      <c r="BA276">
        <f>ROUND(IF($AZ$276&lt;=0,0,$AZ$276*$AZ$3/12),2)</f>
        <v>0</v>
      </c>
      <c r="BB276">
        <f>ROUND(IF($AZ$276&lt;=0,0,MIN($AZ$4,$AZ$276+$BA$276)),2)</f>
        <v>0</v>
      </c>
      <c r="BC276">
        <f>ROUND(IF($AZ$276&lt;=0,0,MIN(MAX(0,$AZ$276+$BA$276-$BB$276),MAX(0,$F$276-$J$276-$O$276-$T$276-$Y$276-$AD$276-$AI$276-$AN$276-$AS$276-$AX$276))),2)</f>
        <v>0</v>
      </c>
      <c r="BD276">
        <f>ROUND(MAX(0,$AZ$276+$BA$276-$BB$276-$BC$276),2)</f>
        <v>0</v>
      </c>
    </row>
    <row r="277" spans="1:56">
      <c r="A277">
        <f>ROW()-7</f>
        <v>270</v>
      </c>
      <c r="B277">
        <f>EDATE(StartDate,A277-1)</f>
        <v>0</v>
      </c>
      <c r="C277">
        <f>ROUND(SUM($G$277,$L$277,$Q$277,$V$277,$AA$277,$AF$277,$AK$277,$AP$277,$AU$277,$AZ$277)-SUM($K$277,$P$277,$U$277,$Z$277,$AE$277,$AJ$277,$AO$277,$AT$277,$AY$277,$BD$277),2)</f>
        <v>0</v>
      </c>
      <c r="D277">
        <f>ROUND(SUM($H$277,$M$277,$R$277,$W$277,$AB$277,$AG$277,$AL$277,$AQ$277,$AV$277,$BA$277),2)</f>
        <v>0</v>
      </c>
      <c r="E277">
        <f>ROUND(SUM($K$277,$P$277,$U$277,$Z$277,$AE$277,$AJ$277,$AO$277,$AT$277,$AY$277,$BD$277),2)</f>
        <v>0</v>
      </c>
      <c r="F277">
        <f>ROUND(MAX(MonthlyBudget-SUM($I$277,$N$277,$S$277,$X$277,$AC$277,$AH$277,$AM$277,$AR$277,$AW$277,$BB$277),0),2)</f>
        <v>0</v>
      </c>
      <c r="G277">
        <f>$K$276</f>
        <v>0</v>
      </c>
      <c r="H277">
        <f>ROUND(IF($G$277&lt;=0,0,$G$277*$G$3/12),2)</f>
        <v>0</v>
      </c>
      <c r="I277">
        <f>ROUND(IF($G$277&lt;=0,0,MIN($G$4,$G$277+$H$277)),2)</f>
        <v>0</v>
      </c>
      <c r="J277">
        <f>ROUND(IF($G$277&lt;=0,0,MIN(MAX(0,$G$277+$H$277-$I$277),$F$277)),2)</f>
        <v>0</v>
      </c>
      <c r="K277">
        <f>ROUND(MAX(0,$G$277+$H$277-$I$277-$J$277),2)</f>
        <v>0</v>
      </c>
      <c r="L277">
        <f>$P$276</f>
        <v>0</v>
      </c>
      <c r="M277">
        <f>ROUND(IF($L$277&lt;=0,0,$L$277*$L$3/12),2)</f>
        <v>0</v>
      </c>
      <c r="N277">
        <f>ROUND(IF($L$277&lt;=0,0,MIN($L$4,$L$277+$M$277)),2)</f>
        <v>0</v>
      </c>
      <c r="O277">
        <f>ROUND(IF($L$277&lt;=0,0,MIN(MAX(0,$L$277+$M$277-$N$277),MAX(0,$F$277-$J$277))),2)</f>
        <v>0</v>
      </c>
      <c r="P277">
        <f>ROUND(MAX(0,$L$277+$M$277-$N$277-$O$277),2)</f>
        <v>0</v>
      </c>
      <c r="Q277">
        <f>$U$276</f>
        <v>0</v>
      </c>
      <c r="R277">
        <f>ROUND(IF($Q$277&lt;=0,0,$Q$277*$Q$3/12),2)</f>
        <v>0</v>
      </c>
      <c r="S277">
        <f>ROUND(IF($Q$277&lt;=0,0,MIN($Q$4,$Q$277+$R$277)),2)</f>
        <v>0</v>
      </c>
      <c r="T277">
        <f>ROUND(IF($Q$277&lt;=0,0,MIN(MAX(0,$Q$277+$R$277-$S$277),MAX(0,$F$277-$J$277-$O$277))),2)</f>
        <v>0</v>
      </c>
      <c r="U277">
        <f>ROUND(MAX(0,$Q$277+$R$277-$S$277-$T$277),2)</f>
        <v>0</v>
      </c>
      <c r="V277">
        <f>$Z$276</f>
        <v>0</v>
      </c>
      <c r="W277">
        <f>ROUND(IF($V$277&lt;=0,0,$V$277*$V$3/12),2)</f>
        <v>0</v>
      </c>
      <c r="X277">
        <f>ROUND(IF($V$277&lt;=0,0,MIN($V$4,$V$277+$W$277)),2)</f>
        <v>0</v>
      </c>
      <c r="Y277">
        <f>ROUND(IF($V$277&lt;=0,0,MIN(MAX(0,$V$277+$W$277-$X$277),MAX(0,$F$277-$J$277-$O$277-$T$277))),2)</f>
        <v>0</v>
      </c>
      <c r="Z277">
        <f>ROUND(MAX(0,$V$277+$W$277-$X$277-$Y$277),2)</f>
        <v>0</v>
      </c>
      <c r="AA277">
        <f>$AE$276</f>
        <v>0</v>
      </c>
      <c r="AB277">
        <f>ROUND(IF($AA$277&lt;=0,0,$AA$277*$AA$3/12),2)</f>
        <v>0</v>
      </c>
      <c r="AC277">
        <f>ROUND(IF($AA$277&lt;=0,0,MIN($AA$4,$AA$277+$AB$277)),2)</f>
        <v>0</v>
      </c>
      <c r="AD277">
        <f>ROUND(IF($AA$277&lt;=0,0,MIN(MAX(0,$AA$277+$AB$277-$AC$277),MAX(0,$F$277-$J$277-$O$277-$T$277-$Y$277))),2)</f>
        <v>0</v>
      </c>
      <c r="AE277">
        <f>ROUND(MAX(0,$AA$277+$AB$277-$AC$277-$AD$277),2)</f>
        <v>0</v>
      </c>
      <c r="AF277">
        <f>$AJ$276</f>
        <v>0</v>
      </c>
      <c r="AG277">
        <f>ROUND(IF($AF$277&lt;=0,0,$AF$277*$AF$3/12),2)</f>
        <v>0</v>
      </c>
      <c r="AH277">
        <f>ROUND(IF($AF$277&lt;=0,0,MIN($AF$4,$AF$277+$AG$277)),2)</f>
        <v>0</v>
      </c>
      <c r="AI277">
        <f>ROUND(IF($AF$277&lt;=0,0,MIN(MAX(0,$AF$277+$AG$277-$AH$277),MAX(0,$F$277-$J$277-$O$277-$T$277-$Y$277-$AD$277))),2)</f>
        <v>0</v>
      </c>
      <c r="AJ277">
        <f>ROUND(MAX(0,$AF$277+$AG$277-$AH$277-$AI$277),2)</f>
        <v>0</v>
      </c>
      <c r="AK277">
        <f>$AO$276</f>
        <v>0</v>
      </c>
      <c r="AL277">
        <f>ROUND(IF($AK$277&lt;=0,0,$AK$277*$AK$3/12),2)</f>
        <v>0</v>
      </c>
      <c r="AM277">
        <f>ROUND(IF($AK$277&lt;=0,0,MIN($AK$4,$AK$277+$AL$277)),2)</f>
        <v>0</v>
      </c>
      <c r="AN277">
        <f>ROUND(IF($AK$277&lt;=0,0,MIN(MAX(0,$AK$277+$AL$277-$AM$277),MAX(0,$F$277-$J$277-$O$277-$T$277-$Y$277-$AD$277-$AI$277))),2)</f>
        <v>0</v>
      </c>
      <c r="AO277">
        <f>ROUND(MAX(0,$AK$277+$AL$277-$AM$277-$AN$277),2)</f>
        <v>0</v>
      </c>
      <c r="AP277">
        <f>$AT$276</f>
        <v>0</v>
      </c>
      <c r="AQ277">
        <f>ROUND(IF($AP$277&lt;=0,0,$AP$277*$AP$3/12),2)</f>
        <v>0</v>
      </c>
      <c r="AR277">
        <f>ROUND(IF($AP$277&lt;=0,0,MIN($AP$4,$AP$277+$AQ$277)),2)</f>
        <v>0</v>
      </c>
      <c r="AS277">
        <f>ROUND(IF($AP$277&lt;=0,0,MIN(MAX(0,$AP$277+$AQ$277-$AR$277),MAX(0,$F$277-$J$277-$O$277-$T$277-$Y$277-$AD$277-$AI$277-$AN$277))),2)</f>
        <v>0</v>
      </c>
      <c r="AT277">
        <f>ROUND(MAX(0,$AP$277+$AQ$277-$AR$277-$AS$277),2)</f>
        <v>0</v>
      </c>
      <c r="AU277">
        <f>$AY$276</f>
        <v>0</v>
      </c>
      <c r="AV277">
        <f>ROUND(IF($AU$277&lt;=0,0,$AU$277*$AU$3/12),2)</f>
        <v>0</v>
      </c>
      <c r="AW277">
        <f>ROUND(IF($AU$277&lt;=0,0,MIN($AU$4,$AU$277+$AV$277)),2)</f>
        <v>0</v>
      </c>
      <c r="AX277">
        <f>ROUND(IF($AU$277&lt;=0,0,MIN(MAX(0,$AU$277+$AV$277-$AW$277),MAX(0,$F$277-$J$277-$O$277-$T$277-$Y$277-$AD$277-$AI$277-$AN$277-$AS$277))),2)</f>
        <v>0</v>
      </c>
      <c r="AY277">
        <f>ROUND(MAX(0,$AU$277+$AV$277-$AW$277-$AX$277),2)</f>
        <v>0</v>
      </c>
      <c r="AZ277">
        <f>$BD$276</f>
        <v>0</v>
      </c>
      <c r="BA277">
        <f>ROUND(IF($AZ$277&lt;=0,0,$AZ$277*$AZ$3/12),2)</f>
        <v>0</v>
      </c>
      <c r="BB277">
        <f>ROUND(IF($AZ$277&lt;=0,0,MIN($AZ$4,$AZ$277+$BA$277)),2)</f>
        <v>0</v>
      </c>
      <c r="BC277">
        <f>ROUND(IF($AZ$277&lt;=0,0,MIN(MAX(0,$AZ$277+$BA$277-$BB$277),MAX(0,$F$277-$J$277-$O$277-$T$277-$Y$277-$AD$277-$AI$277-$AN$277-$AS$277-$AX$277))),2)</f>
        <v>0</v>
      </c>
      <c r="BD277">
        <f>ROUND(MAX(0,$AZ$277+$BA$277-$BB$277-$BC$277),2)</f>
        <v>0</v>
      </c>
    </row>
    <row r="278" spans="1:56">
      <c r="A278">
        <f>ROW()-7</f>
        <v>271</v>
      </c>
      <c r="B278">
        <f>EDATE(StartDate,A278-1)</f>
        <v>0</v>
      </c>
      <c r="C278">
        <f>ROUND(SUM($G$278,$L$278,$Q$278,$V$278,$AA$278,$AF$278,$AK$278,$AP$278,$AU$278,$AZ$278)-SUM($K$278,$P$278,$U$278,$Z$278,$AE$278,$AJ$278,$AO$278,$AT$278,$AY$278,$BD$278),2)</f>
        <v>0</v>
      </c>
      <c r="D278">
        <f>ROUND(SUM($H$278,$M$278,$R$278,$W$278,$AB$278,$AG$278,$AL$278,$AQ$278,$AV$278,$BA$278),2)</f>
        <v>0</v>
      </c>
      <c r="E278">
        <f>ROUND(SUM($K$278,$P$278,$U$278,$Z$278,$AE$278,$AJ$278,$AO$278,$AT$278,$AY$278,$BD$278),2)</f>
        <v>0</v>
      </c>
      <c r="F278">
        <f>ROUND(MAX(MonthlyBudget-SUM($I$278,$N$278,$S$278,$X$278,$AC$278,$AH$278,$AM$278,$AR$278,$AW$278,$BB$278),0),2)</f>
        <v>0</v>
      </c>
      <c r="G278">
        <f>$K$277</f>
        <v>0</v>
      </c>
      <c r="H278">
        <f>ROUND(IF($G$278&lt;=0,0,$G$278*$G$3/12),2)</f>
        <v>0</v>
      </c>
      <c r="I278">
        <f>ROUND(IF($G$278&lt;=0,0,MIN($G$4,$G$278+$H$278)),2)</f>
        <v>0</v>
      </c>
      <c r="J278">
        <f>ROUND(IF($G$278&lt;=0,0,MIN(MAX(0,$G$278+$H$278-$I$278),$F$278)),2)</f>
        <v>0</v>
      </c>
      <c r="K278">
        <f>ROUND(MAX(0,$G$278+$H$278-$I$278-$J$278),2)</f>
        <v>0</v>
      </c>
      <c r="L278">
        <f>$P$277</f>
        <v>0</v>
      </c>
      <c r="M278">
        <f>ROUND(IF($L$278&lt;=0,0,$L$278*$L$3/12),2)</f>
        <v>0</v>
      </c>
      <c r="N278">
        <f>ROUND(IF($L$278&lt;=0,0,MIN($L$4,$L$278+$M$278)),2)</f>
        <v>0</v>
      </c>
      <c r="O278">
        <f>ROUND(IF($L$278&lt;=0,0,MIN(MAX(0,$L$278+$M$278-$N$278),MAX(0,$F$278-$J$278))),2)</f>
        <v>0</v>
      </c>
      <c r="P278">
        <f>ROUND(MAX(0,$L$278+$M$278-$N$278-$O$278),2)</f>
        <v>0</v>
      </c>
      <c r="Q278">
        <f>$U$277</f>
        <v>0</v>
      </c>
      <c r="R278">
        <f>ROUND(IF($Q$278&lt;=0,0,$Q$278*$Q$3/12),2)</f>
        <v>0</v>
      </c>
      <c r="S278">
        <f>ROUND(IF($Q$278&lt;=0,0,MIN($Q$4,$Q$278+$R$278)),2)</f>
        <v>0</v>
      </c>
      <c r="T278">
        <f>ROUND(IF($Q$278&lt;=0,0,MIN(MAX(0,$Q$278+$R$278-$S$278),MAX(0,$F$278-$J$278-$O$278))),2)</f>
        <v>0</v>
      </c>
      <c r="U278">
        <f>ROUND(MAX(0,$Q$278+$R$278-$S$278-$T$278),2)</f>
        <v>0</v>
      </c>
      <c r="V278">
        <f>$Z$277</f>
        <v>0</v>
      </c>
      <c r="W278">
        <f>ROUND(IF($V$278&lt;=0,0,$V$278*$V$3/12),2)</f>
        <v>0</v>
      </c>
      <c r="X278">
        <f>ROUND(IF($V$278&lt;=0,0,MIN($V$4,$V$278+$W$278)),2)</f>
        <v>0</v>
      </c>
      <c r="Y278">
        <f>ROUND(IF($V$278&lt;=0,0,MIN(MAX(0,$V$278+$W$278-$X$278),MAX(0,$F$278-$J$278-$O$278-$T$278))),2)</f>
        <v>0</v>
      </c>
      <c r="Z278">
        <f>ROUND(MAX(0,$V$278+$W$278-$X$278-$Y$278),2)</f>
        <v>0</v>
      </c>
      <c r="AA278">
        <f>$AE$277</f>
        <v>0</v>
      </c>
      <c r="AB278">
        <f>ROUND(IF($AA$278&lt;=0,0,$AA$278*$AA$3/12),2)</f>
        <v>0</v>
      </c>
      <c r="AC278">
        <f>ROUND(IF($AA$278&lt;=0,0,MIN($AA$4,$AA$278+$AB$278)),2)</f>
        <v>0</v>
      </c>
      <c r="AD278">
        <f>ROUND(IF($AA$278&lt;=0,0,MIN(MAX(0,$AA$278+$AB$278-$AC$278),MAX(0,$F$278-$J$278-$O$278-$T$278-$Y$278))),2)</f>
        <v>0</v>
      </c>
      <c r="AE278">
        <f>ROUND(MAX(0,$AA$278+$AB$278-$AC$278-$AD$278),2)</f>
        <v>0</v>
      </c>
      <c r="AF278">
        <f>$AJ$277</f>
        <v>0</v>
      </c>
      <c r="AG278">
        <f>ROUND(IF($AF$278&lt;=0,0,$AF$278*$AF$3/12),2)</f>
        <v>0</v>
      </c>
      <c r="AH278">
        <f>ROUND(IF($AF$278&lt;=0,0,MIN($AF$4,$AF$278+$AG$278)),2)</f>
        <v>0</v>
      </c>
      <c r="AI278">
        <f>ROUND(IF($AF$278&lt;=0,0,MIN(MAX(0,$AF$278+$AG$278-$AH$278),MAX(0,$F$278-$J$278-$O$278-$T$278-$Y$278-$AD$278))),2)</f>
        <v>0</v>
      </c>
      <c r="AJ278">
        <f>ROUND(MAX(0,$AF$278+$AG$278-$AH$278-$AI$278),2)</f>
        <v>0</v>
      </c>
      <c r="AK278">
        <f>$AO$277</f>
        <v>0</v>
      </c>
      <c r="AL278">
        <f>ROUND(IF($AK$278&lt;=0,0,$AK$278*$AK$3/12),2)</f>
        <v>0</v>
      </c>
      <c r="AM278">
        <f>ROUND(IF($AK$278&lt;=0,0,MIN($AK$4,$AK$278+$AL$278)),2)</f>
        <v>0</v>
      </c>
      <c r="AN278">
        <f>ROUND(IF($AK$278&lt;=0,0,MIN(MAX(0,$AK$278+$AL$278-$AM$278),MAX(0,$F$278-$J$278-$O$278-$T$278-$Y$278-$AD$278-$AI$278))),2)</f>
        <v>0</v>
      </c>
      <c r="AO278">
        <f>ROUND(MAX(0,$AK$278+$AL$278-$AM$278-$AN$278),2)</f>
        <v>0</v>
      </c>
      <c r="AP278">
        <f>$AT$277</f>
        <v>0</v>
      </c>
      <c r="AQ278">
        <f>ROUND(IF($AP$278&lt;=0,0,$AP$278*$AP$3/12),2)</f>
        <v>0</v>
      </c>
      <c r="AR278">
        <f>ROUND(IF($AP$278&lt;=0,0,MIN($AP$4,$AP$278+$AQ$278)),2)</f>
        <v>0</v>
      </c>
      <c r="AS278">
        <f>ROUND(IF($AP$278&lt;=0,0,MIN(MAX(0,$AP$278+$AQ$278-$AR$278),MAX(0,$F$278-$J$278-$O$278-$T$278-$Y$278-$AD$278-$AI$278-$AN$278))),2)</f>
        <v>0</v>
      </c>
      <c r="AT278">
        <f>ROUND(MAX(0,$AP$278+$AQ$278-$AR$278-$AS$278),2)</f>
        <v>0</v>
      </c>
      <c r="AU278">
        <f>$AY$277</f>
        <v>0</v>
      </c>
      <c r="AV278">
        <f>ROUND(IF($AU$278&lt;=0,0,$AU$278*$AU$3/12),2)</f>
        <v>0</v>
      </c>
      <c r="AW278">
        <f>ROUND(IF($AU$278&lt;=0,0,MIN($AU$4,$AU$278+$AV$278)),2)</f>
        <v>0</v>
      </c>
      <c r="AX278">
        <f>ROUND(IF($AU$278&lt;=0,0,MIN(MAX(0,$AU$278+$AV$278-$AW$278),MAX(0,$F$278-$J$278-$O$278-$T$278-$Y$278-$AD$278-$AI$278-$AN$278-$AS$278))),2)</f>
        <v>0</v>
      </c>
      <c r="AY278">
        <f>ROUND(MAX(0,$AU$278+$AV$278-$AW$278-$AX$278),2)</f>
        <v>0</v>
      </c>
      <c r="AZ278">
        <f>$BD$277</f>
        <v>0</v>
      </c>
      <c r="BA278">
        <f>ROUND(IF($AZ$278&lt;=0,0,$AZ$278*$AZ$3/12),2)</f>
        <v>0</v>
      </c>
      <c r="BB278">
        <f>ROUND(IF($AZ$278&lt;=0,0,MIN($AZ$4,$AZ$278+$BA$278)),2)</f>
        <v>0</v>
      </c>
      <c r="BC278">
        <f>ROUND(IF($AZ$278&lt;=0,0,MIN(MAX(0,$AZ$278+$BA$278-$BB$278),MAX(0,$F$278-$J$278-$O$278-$T$278-$Y$278-$AD$278-$AI$278-$AN$278-$AS$278-$AX$278))),2)</f>
        <v>0</v>
      </c>
      <c r="BD278">
        <f>ROUND(MAX(0,$AZ$278+$BA$278-$BB$278-$BC$278),2)</f>
        <v>0</v>
      </c>
    </row>
    <row r="279" spans="1:56">
      <c r="A279">
        <f>ROW()-7</f>
        <v>272</v>
      </c>
      <c r="B279">
        <f>EDATE(StartDate,A279-1)</f>
        <v>0</v>
      </c>
      <c r="C279">
        <f>ROUND(SUM($G$279,$L$279,$Q$279,$V$279,$AA$279,$AF$279,$AK$279,$AP$279,$AU$279,$AZ$279)-SUM($K$279,$P$279,$U$279,$Z$279,$AE$279,$AJ$279,$AO$279,$AT$279,$AY$279,$BD$279),2)</f>
        <v>0</v>
      </c>
      <c r="D279">
        <f>ROUND(SUM($H$279,$M$279,$R$279,$W$279,$AB$279,$AG$279,$AL$279,$AQ$279,$AV$279,$BA$279),2)</f>
        <v>0</v>
      </c>
      <c r="E279">
        <f>ROUND(SUM($K$279,$P$279,$U$279,$Z$279,$AE$279,$AJ$279,$AO$279,$AT$279,$AY$279,$BD$279),2)</f>
        <v>0</v>
      </c>
      <c r="F279">
        <f>ROUND(MAX(MonthlyBudget-SUM($I$279,$N$279,$S$279,$X$279,$AC$279,$AH$279,$AM$279,$AR$279,$AW$279,$BB$279),0),2)</f>
        <v>0</v>
      </c>
      <c r="G279">
        <f>$K$278</f>
        <v>0</v>
      </c>
      <c r="H279">
        <f>ROUND(IF($G$279&lt;=0,0,$G$279*$G$3/12),2)</f>
        <v>0</v>
      </c>
      <c r="I279">
        <f>ROUND(IF($G$279&lt;=0,0,MIN($G$4,$G$279+$H$279)),2)</f>
        <v>0</v>
      </c>
      <c r="J279">
        <f>ROUND(IF($G$279&lt;=0,0,MIN(MAX(0,$G$279+$H$279-$I$279),$F$279)),2)</f>
        <v>0</v>
      </c>
      <c r="K279">
        <f>ROUND(MAX(0,$G$279+$H$279-$I$279-$J$279),2)</f>
        <v>0</v>
      </c>
      <c r="L279">
        <f>$P$278</f>
        <v>0</v>
      </c>
      <c r="M279">
        <f>ROUND(IF($L$279&lt;=0,0,$L$279*$L$3/12),2)</f>
        <v>0</v>
      </c>
      <c r="N279">
        <f>ROUND(IF($L$279&lt;=0,0,MIN($L$4,$L$279+$M$279)),2)</f>
        <v>0</v>
      </c>
      <c r="O279">
        <f>ROUND(IF($L$279&lt;=0,0,MIN(MAX(0,$L$279+$M$279-$N$279),MAX(0,$F$279-$J$279))),2)</f>
        <v>0</v>
      </c>
      <c r="P279">
        <f>ROUND(MAX(0,$L$279+$M$279-$N$279-$O$279),2)</f>
        <v>0</v>
      </c>
      <c r="Q279">
        <f>$U$278</f>
        <v>0</v>
      </c>
      <c r="R279">
        <f>ROUND(IF($Q$279&lt;=0,0,$Q$279*$Q$3/12),2)</f>
        <v>0</v>
      </c>
      <c r="S279">
        <f>ROUND(IF($Q$279&lt;=0,0,MIN($Q$4,$Q$279+$R$279)),2)</f>
        <v>0</v>
      </c>
      <c r="T279">
        <f>ROUND(IF($Q$279&lt;=0,0,MIN(MAX(0,$Q$279+$R$279-$S$279),MAX(0,$F$279-$J$279-$O$279))),2)</f>
        <v>0</v>
      </c>
      <c r="U279">
        <f>ROUND(MAX(0,$Q$279+$R$279-$S$279-$T$279),2)</f>
        <v>0</v>
      </c>
      <c r="V279">
        <f>$Z$278</f>
        <v>0</v>
      </c>
      <c r="W279">
        <f>ROUND(IF($V$279&lt;=0,0,$V$279*$V$3/12),2)</f>
        <v>0</v>
      </c>
      <c r="X279">
        <f>ROUND(IF($V$279&lt;=0,0,MIN($V$4,$V$279+$W$279)),2)</f>
        <v>0</v>
      </c>
      <c r="Y279">
        <f>ROUND(IF($V$279&lt;=0,0,MIN(MAX(0,$V$279+$W$279-$X$279),MAX(0,$F$279-$J$279-$O$279-$T$279))),2)</f>
        <v>0</v>
      </c>
      <c r="Z279">
        <f>ROUND(MAX(0,$V$279+$W$279-$X$279-$Y$279),2)</f>
        <v>0</v>
      </c>
      <c r="AA279">
        <f>$AE$278</f>
        <v>0</v>
      </c>
      <c r="AB279">
        <f>ROUND(IF($AA$279&lt;=0,0,$AA$279*$AA$3/12),2)</f>
        <v>0</v>
      </c>
      <c r="AC279">
        <f>ROUND(IF($AA$279&lt;=0,0,MIN($AA$4,$AA$279+$AB$279)),2)</f>
        <v>0</v>
      </c>
      <c r="AD279">
        <f>ROUND(IF($AA$279&lt;=0,0,MIN(MAX(0,$AA$279+$AB$279-$AC$279),MAX(0,$F$279-$J$279-$O$279-$T$279-$Y$279))),2)</f>
        <v>0</v>
      </c>
      <c r="AE279">
        <f>ROUND(MAX(0,$AA$279+$AB$279-$AC$279-$AD$279),2)</f>
        <v>0</v>
      </c>
      <c r="AF279">
        <f>$AJ$278</f>
        <v>0</v>
      </c>
      <c r="AG279">
        <f>ROUND(IF($AF$279&lt;=0,0,$AF$279*$AF$3/12),2)</f>
        <v>0</v>
      </c>
      <c r="AH279">
        <f>ROUND(IF($AF$279&lt;=0,0,MIN($AF$4,$AF$279+$AG$279)),2)</f>
        <v>0</v>
      </c>
      <c r="AI279">
        <f>ROUND(IF($AF$279&lt;=0,0,MIN(MAX(0,$AF$279+$AG$279-$AH$279),MAX(0,$F$279-$J$279-$O$279-$T$279-$Y$279-$AD$279))),2)</f>
        <v>0</v>
      </c>
      <c r="AJ279">
        <f>ROUND(MAX(0,$AF$279+$AG$279-$AH$279-$AI$279),2)</f>
        <v>0</v>
      </c>
      <c r="AK279">
        <f>$AO$278</f>
        <v>0</v>
      </c>
      <c r="AL279">
        <f>ROUND(IF($AK$279&lt;=0,0,$AK$279*$AK$3/12),2)</f>
        <v>0</v>
      </c>
      <c r="AM279">
        <f>ROUND(IF($AK$279&lt;=0,0,MIN($AK$4,$AK$279+$AL$279)),2)</f>
        <v>0</v>
      </c>
      <c r="AN279">
        <f>ROUND(IF($AK$279&lt;=0,0,MIN(MAX(0,$AK$279+$AL$279-$AM$279),MAX(0,$F$279-$J$279-$O$279-$T$279-$Y$279-$AD$279-$AI$279))),2)</f>
        <v>0</v>
      </c>
      <c r="AO279">
        <f>ROUND(MAX(0,$AK$279+$AL$279-$AM$279-$AN$279),2)</f>
        <v>0</v>
      </c>
      <c r="AP279">
        <f>$AT$278</f>
        <v>0</v>
      </c>
      <c r="AQ279">
        <f>ROUND(IF($AP$279&lt;=0,0,$AP$279*$AP$3/12),2)</f>
        <v>0</v>
      </c>
      <c r="AR279">
        <f>ROUND(IF($AP$279&lt;=0,0,MIN($AP$4,$AP$279+$AQ$279)),2)</f>
        <v>0</v>
      </c>
      <c r="AS279">
        <f>ROUND(IF($AP$279&lt;=0,0,MIN(MAX(0,$AP$279+$AQ$279-$AR$279),MAX(0,$F$279-$J$279-$O$279-$T$279-$Y$279-$AD$279-$AI$279-$AN$279))),2)</f>
        <v>0</v>
      </c>
      <c r="AT279">
        <f>ROUND(MAX(0,$AP$279+$AQ$279-$AR$279-$AS$279),2)</f>
        <v>0</v>
      </c>
      <c r="AU279">
        <f>$AY$278</f>
        <v>0</v>
      </c>
      <c r="AV279">
        <f>ROUND(IF($AU$279&lt;=0,0,$AU$279*$AU$3/12),2)</f>
        <v>0</v>
      </c>
      <c r="AW279">
        <f>ROUND(IF($AU$279&lt;=0,0,MIN($AU$4,$AU$279+$AV$279)),2)</f>
        <v>0</v>
      </c>
      <c r="AX279">
        <f>ROUND(IF($AU$279&lt;=0,0,MIN(MAX(0,$AU$279+$AV$279-$AW$279),MAX(0,$F$279-$J$279-$O$279-$T$279-$Y$279-$AD$279-$AI$279-$AN$279-$AS$279))),2)</f>
        <v>0</v>
      </c>
      <c r="AY279">
        <f>ROUND(MAX(0,$AU$279+$AV$279-$AW$279-$AX$279),2)</f>
        <v>0</v>
      </c>
      <c r="AZ279">
        <f>$BD$278</f>
        <v>0</v>
      </c>
      <c r="BA279">
        <f>ROUND(IF($AZ$279&lt;=0,0,$AZ$279*$AZ$3/12),2)</f>
        <v>0</v>
      </c>
      <c r="BB279">
        <f>ROUND(IF($AZ$279&lt;=0,0,MIN($AZ$4,$AZ$279+$BA$279)),2)</f>
        <v>0</v>
      </c>
      <c r="BC279">
        <f>ROUND(IF($AZ$279&lt;=0,0,MIN(MAX(0,$AZ$279+$BA$279-$BB$279),MAX(0,$F$279-$J$279-$O$279-$T$279-$Y$279-$AD$279-$AI$279-$AN$279-$AS$279-$AX$279))),2)</f>
        <v>0</v>
      </c>
      <c r="BD279">
        <f>ROUND(MAX(0,$AZ$279+$BA$279-$BB$279-$BC$279),2)</f>
        <v>0</v>
      </c>
    </row>
    <row r="280" spans="1:56">
      <c r="A280">
        <f>ROW()-7</f>
        <v>273</v>
      </c>
      <c r="B280">
        <f>EDATE(StartDate,A280-1)</f>
        <v>0</v>
      </c>
      <c r="C280">
        <f>ROUND(SUM($G$280,$L$280,$Q$280,$V$280,$AA$280,$AF$280,$AK$280,$AP$280,$AU$280,$AZ$280)-SUM($K$280,$P$280,$U$280,$Z$280,$AE$280,$AJ$280,$AO$280,$AT$280,$AY$280,$BD$280),2)</f>
        <v>0</v>
      </c>
      <c r="D280">
        <f>ROUND(SUM($H$280,$M$280,$R$280,$W$280,$AB$280,$AG$280,$AL$280,$AQ$280,$AV$280,$BA$280),2)</f>
        <v>0</v>
      </c>
      <c r="E280">
        <f>ROUND(SUM($K$280,$P$280,$U$280,$Z$280,$AE$280,$AJ$280,$AO$280,$AT$280,$AY$280,$BD$280),2)</f>
        <v>0</v>
      </c>
      <c r="F280">
        <f>ROUND(MAX(MonthlyBudget-SUM($I$280,$N$280,$S$280,$X$280,$AC$280,$AH$280,$AM$280,$AR$280,$AW$280,$BB$280),0),2)</f>
        <v>0</v>
      </c>
      <c r="G280">
        <f>$K$279</f>
        <v>0</v>
      </c>
      <c r="H280">
        <f>ROUND(IF($G$280&lt;=0,0,$G$280*$G$3/12),2)</f>
        <v>0</v>
      </c>
      <c r="I280">
        <f>ROUND(IF($G$280&lt;=0,0,MIN($G$4,$G$280+$H$280)),2)</f>
        <v>0</v>
      </c>
      <c r="J280">
        <f>ROUND(IF($G$280&lt;=0,0,MIN(MAX(0,$G$280+$H$280-$I$280),$F$280)),2)</f>
        <v>0</v>
      </c>
      <c r="K280">
        <f>ROUND(MAX(0,$G$280+$H$280-$I$280-$J$280),2)</f>
        <v>0</v>
      </c>
      <c r="L280">
        <f>$P$279</f>
        <v>0</v>
      </c>
      <c r="M280">
        <f>ROUND(IF($L$280&lt;=0,0,$L$280*$L$3/12),2)</f>
        <v>0</v>
      </c>
      <c r="N280">
        <f>ROUND(IF($L$280&lt;=0,0,MIN($L$4,$L$280+$M$280)),2)</f>
        <v>0</v>
      </c>
      <c r="O280">
        <f>ROUND(IF($L$280&lt;=0,0,MIN(MAX(0,$L$280+$M$280-$N$280),MAX(0,$F$280-$J$280))),2)</f>
        <v>0</v>
      </c>
      <c r="P280">
        <f>ROUND(MAX(0,$L$280+$M$280-$N$280-$O$280),2)</f>
        <v>0</v>
      </c>
      <c r="Q280">
        <f>$U$279</f>
        <v>0</v>
      </c>
      <c r="R280">
        <f>ROUND(IF($Q$280&lt;=0,0,$Q$280*$Q$3/12),2)</f>
        <v>0</v>
      </c>
      <c r="S280">
        <f>ROUND(IF($Q$280&lt;=0,0,MIN($Q$4,$Q$280+$R$280)),2)</f>
        <v>0</v>
      </c>
      <c r="T280">
        <f>ROUND(IF($Q$280&lt;=0,0,MIN(MAX(0,$Q$280+$R$280-$S$280),MAX(0,$F$280-$J$280-$O$280))),2)</f>
        <v>0</v>
      </c>
      <c r="U280">
        <f>ROUND(MAX(0,$Q$280+$R$280-$S$280-$T$280),2)</f>
        <v>0</v>
      </c>
      <c r="V280">
        <f>$Z$279</f>
        <v>0</v>
      </c>
      <c r="W280">
        <f>ROUND(IF($V$280&lt;=0,0,$V$280*$V$3/12),2)</f>
        <v>0</v>
      </c>
      <c r="X280">
        <f>ROUND(IF($V$280&lt;=0,0,MIN($V$4,$V$280+$W$280)),2)</f>
        <v>0</v>
      </c>
      <c r="Y280">
        <f>ROUND(IF($V$280&lt;=0,0,MIN(MAX(0,$V$280+$W$280-$X$280),MAX(0,$F$280-$J$280-$O$280-$T$280))),2)</f>
        <v>0</v>
      </c>
      <c r="Z280">
        <f>ROUND(MAX(0,$V$280+$W$280-$X$280-$Y$280),2)</f>
        <v>0</v>
      </c>
      <c r="AA280">
        <f>$AE$279</f>
        <v>0</v>
      </c>
      <c r="AB280">
        <f>ROUND(IF($AA$280&lt;=0,0,$AA$280*$AA$3/12),2)</f>
        <v>0</v>
      </c>
      <c r="AC280">
        <f>ROUND(IF($AA$280&lt;=0,0,MIN($AA$4,$AA$280+$AB$280)),2)</f>
        <v>0</v>
      </c>
      <c r="AD280">
        <f>ROUND(IF($AA$280&lt;=0,0,MIN(MAX(0,$AA$280+$AB$280-$AC$280),MAX(0,$F$280-$J$280-$O$280-$T$280-$Y$280))),2)</f>
        <v>0</v>
      </c>
      <c r="AE280">
        <f>ROUND(MAX(0,$AA$280+$AB$280-$AC$280-$AD$280),2)</f>
        <v>0</v>
      </c>
      <c r="AF280">
        <f>$AJ$279</f>
        <v>0</v>
      </c>
      <c r="AG280">
        <f>ROUND(IF($AF$280&lt;=0,0,$AF$280*$AF$3/12),2)</f>
        <v>0</v>
      </c>
      <c r="AH280">
        <f>ROUND(IF($AF$280&lt;=0,0,MIN($AF$4,$AF$280+$AG$280)),2)</f>
        <v>0</v>
      </c>
      <c r="AI280">
        <f>ROUND(IF($AF$280&lt;=0,0,MIN(MAX(0,$AF$280+$AG$280-$AH$280),MAX(0,$F$280-$J$280-$O$280-$T$280-$Y$280-$AD$280))),2)</f>
        <v>0</v>
      </c>
      <c r="AJ280">
        <f>ROUND(MAX(0,$AF$280+$AG$280-$AH$280-$AI$280),2)</f>
        <v>0</v>
      </c>
      <c r="AK280">
        <f>$AO$279</f>
        <v>0</v>
      </c>
      <c r="AL280">
        <f>ROUND(IF($AK$280&lt;=0,0,$AK$280*$AK$3/12),2)</f>
        <v>0</v>
      </c>
      <c r="AM280">
        <f>ROUND(IF($AK$280&lt;=0,0,MIN($AK$4,$AK$280+$AL$280)),2)</f>
        <v>0</v>
      </c>
      <c r="AN280">
        <f>ROUND(IF($AK$280&lt;=0,0,MIN(MAX(0,$AK$280+$AL$280-$AM$280),MAX(0,$F$280-$J$280-$O$280-$T$280-$Y$280-$AD$280-$AI$280))),2)</f>
        <v>0</v>
      </c>
      <c r="AO280">
        <f>ROUND(MAX(0,$AK$280+$AL$280-$AM$280-$AN$280),2)</f>
        <v>0</v>
      </c>
      <c r="AP280">
        <f>$AT$279</f>
        <v>0</v>
      </c>
      <c r="AQ280">
        <f>ROUND(IF($AP$280&lt;=0,0,$AP$280*$AP$3/12),2)</f>
        <v>0</v>
      </c>
      <c r="AR280">
        <f>ROUND(IF($AP$280&lt;=0,0,MIN($AP$4,$AP$280+$AQ$280)),2)</f>
        <v>0</v>
      </c>
      <c r="AS280">
        <f>ROUND(IF($AP$280&lt;=0,0,MIN(MAX(0,$AP$280+$AQ$280-$AR$280),MAX(0,$F$280-$J$280-$O$280-$T$280-$Y$280-$AD$280-$AI$280-$AN$280))),2)</f>
        <v>0</v>
      </c>
      <c r="AT280">
        <f>ROUND(MAX(0,$AP$280+$AQ$280-$AR$280-$AS$280),2)</f>
        <v>0</v>
      </c>
      <c r="AU280">
        <f>$AY$279</f>
        <v>0</v>
      </c>
      <c r="AV280">
        <f>ROUND(IF($AU$280&lt;=0,0,$AU$280*$AU$3/12),2)</f>
        <v>0</v>
      </c>
      <c r="AW280">
        <f>ROUND(IF($AU$280&lt;=0,0,MIN($AU$4,$AU$280+$AV$280)),2)</f>
        <v>0</v>
      </c>
      <c r="AX280">
        <f>ROUND(IF($AU$280&lt;=0,0,MIN(MAX(0,$AU$280+$AV$280-$AW$280),MAX(0,$F$280-$J$280-$O$280-$T$280-$Y$280-$AD$280-$AI$280-$AN$280-$AS$280))),2)</f>
        <v>0</v>
      </c>
      <c r="AY280">
        <f>ROUND(MAX(0,$AU$280+$AV$280-$AW$280-$AX$280),2)</f>
        <v>0</v>
      </c>
      <c r="AZ280">
        <f>$BD$279</f>
        <v>0</v>
      </c>
      <c r="BA280">
        <f>ROUND(IF($AZ$280&lt;=0,0,$AZ$280*$AZ$3/12),2)</f>
        <v>0</v>
      </c>
      <c r="BB280">
        <f>ROUND(IF($AZ$280&lt;=0,0,MIN($AZ$4,$AZ$280+$BA$280)),2)</f>
        <v>0</v>
      </c>
      <c r="BC280">
        <f>ROUND(IF($AZ$280&lt;=0,0,MIN(MAX(0,$AZ$280+$BA$280-$BB$280),MAX(0,$F$280-$J$280-$O$280-$T$280-$Y$280-$AD$280-$AI$280-$AN$280-$AS$280-$AX$280))),2)</f>
        <v>0</v>
      </c>
      <c r="BD280">
        <f>ROUND(MAX(0,$AZ$280+$BA$280-$BB$280-$BC$280),2)</f>
        <v>0</v>
      </c>
    </row>
    <row r="281" spans="1:56">
      <c r="A281">
        <f>ROW()-7</f>
        <v>274</v>
      </c>
      <c r="B281">
        <f>EDATE(StartDate,A281-1)</f>
        <v>0</v>
      </c>
      <c r="C281">
        <f>ROUND(SUM($G$281,$L$281,$Q$281,$V$281,$AA$281,$AF$281,$AK$281,$AP$281,$AU$281,$AZ$281)-SUM($K$281,$P$281,$U$281,$Z$281,$AE$281,$AJ$281,$AO$281,$AT$281,$AY$281,$BD$281),2)</f>
        <v>0</v>
      </c>
      <c r="D281">
        <f>ROUND(SUM($H$281,$M$281,$R$281,$W$281,$AB$281,$AG$281,$AL$281,$AQ$281,$AV$281,$BA$281),2)</f>
        <v>0</v>
      </c>
      <c r="E281">
        <f>ROUND(SUM($K$281,$P$281,$U$281,$Z$281,$AE$281,$AJ$281,$AO$281,$AT$281,$AY$281,$BD$281),2)</f>
        <v>0</v>
      </c>
      <c r="F281">
        <f>ROUND(MAX(MonthlyBudget-SUM($I$281,$N$281,$S$281,$X$281,$AC$281,$AH$281,$AM$281,$AR$281,$AW$281,$BB$281),0),2)</f>
        <v>0</v>
      </c>
      <c r="G281">
        <f>$K$280</f>
        <v>0</v>
      </c>
      <c r="H281">
        <f>ROUND(IF($G$281&lt;=0,0,$G$281*$G$3/12),2)</f>
        <v>0</v>
      </c>
      <c r="I281">
        <f>ROUND(IF($G$281&lt;=0,0,MIN($G$4,$G$281+$H$281)),2)</f>
        <v>0</v>
      </c>
      <c r="J281">
        <f>ROUND(IF($G$281&lt;=0,0,MIN(MAX(0,$G$281+$H$281-$I$281),$F$281)),2)</f>
        <v>0</v>
      </c>
      <c r="K281">
        <f>ROUND(MAX(0,$G$281+$H$281-$I$281-$J$281),2)</f>
        <v>0</v>
      </c>
      <c r="L281">
        <f>$P$280</f>
        <v>0</v>
      </c>
      <c r="M281">
        <f>ROUND(IF($L$281&lt;=0,0,$L$281*$L$3/12),2)</f>
        <v>0</v>
      </c>
      <c r="N281">
        <f>ROUND(IF($L$281&lt;=0,0,MIN($L$4,$L$281+$M$281)),2)</f>
        <v>0</v>
      </c>
      <c r="O281">
        <f>ROUND(IF($L$281&lt;=0,0,MIN(MAX(0,$L$281+$M$281-$N$281),MAX(0,$F$281-$J$281))),2)</f>
        <v>0</v>
      </c>
      <c r="P281">
        <f>ROUND(MAX(0,$L$281+$M$281-$N$281-$O$281),2)</f>
        <v>0</v>
      </c>
      <c r="Q281">
        <f>$U$280</f>
        <v>0</v>
      </c>
      <c r="R281">
        <f>ROUND(IF($Q$281&lt;=0,0,$Q$281*$Q$3/12),2)</f>
        <v>0</v>
      </c>
      <c r="S281">
        <f>ROUND(IF($Q$281&lt;=0,0,MIN($Q$4,$Q$281+$R$281)),2)</f>
        <v>0</v>
      </c>
      <c r="T281">
        <f>ROUND(IF($Q$281&lt;=0,0,MIN(MAX(0,$Q$281+$R$281-$S$281),MAX(0,$F$281-$J$281-$O$281))),2)</f>
        <v>0</v>
      </c>
      <c r="U281">
        <f>ROUND(MAX(0,$Q$281+$R$281-$S$281-$T$281),2)</f>
        <v>0</v>
      </c>
      <c r="V281">
        <f>$Z$280</f>
        <v>0</v>
      </c>
      <c r="W281">
        <f>ROUND(IF($V$281&lt;=0,0,$V$281*$V$3/12),2)</f>
        <v>0</v>
      </c>
      <c r="X281">
        <f>ROUND(IF($V$281&lt;=0,0,MIN($V$4,$V$281+$W$281)),2)</f>
        <v>0</v>
      </c>
      <c r="Y281">
        <f>ROUND(IF($V$281&lt;=0,0,MIN(MAX(0,$V$281+$W$281-$X$281),MAX(0,$F$281-$J$281-$O$281-$T$281))),2)</f>
        <v>0</v>
      </c>
      <c r="Z281">
        <f>ROUND(MAX(0,$V$281+$W$281-$X$281-$Y$281),2)</f>
        <v>0</v>
      </c>
      <c r="AA281">
        <f>$AE$280</f>
        <v>0</v>
      </c>
      <c r="AB281">
        <f>ROUND(IF($AA$281&lt;=0,0,$AA$281*$AA$3/12),2)</f>
        <v>0</v>
      </c>
      <c r="AC281">
        <f>ROUND(IF($AA$281&lt;=0,0,MIN($AA$4,$AA$281+$AB$281)),2)</f>
        <v>0</v>
      </c>
      <c r="AD281">
        <f>ROUND(IF($AA$281&lt;=0,0,MIN(MAX(0,$AA$281+$AB$281-$AC$281),MAX(0,$F$281-$J$281-$O$281-$T$281-$Y$281))),2)</f>
        <v>0</v>
      </c>
      <c r="AE281">
        <f>ROUND(MAX(0,$AA$281+$AB$281-$AC$281-$AD$281),2)</f>
        <v>0</v>
      </c>
      <c r="AF281">
        <f>$AJ$280</f>
        <v>0</v>
      </c>
      <c r="AG281">
        <f>ROUND(IF($AF$281&lt;=0,0,$AF$281*$AF$3/12),2)</f>
        <v>0</v>
      </c>
      <c r="AH281">
        <f>ROUND(IF($AF$281&lt;=0,0,MIN($AF$4,$AF$281+$AG$281)),2)</f>
        <v>0</v>
      </c>
      <c r="AI281">
        <f>ROUND(IF($AF$281&lt;=0,0,MIN(MAX(0,$AF$281+$AG$281-$AH$281),MAX(0,$F$281-$J$281-$O$281-$T$281-$Y$281-$AD$281))),2)</f>
        <v>0</v>
      </c>
      <c r="AJ281">
        <f>ROUND(MAX(0,$AF$281+$AG$281-$AH$281-$AI$281),2)</f>
        <v>0</v>
      </c>
      <c r="AK281">
        <f>$AO$280</f>
        <v>0</v>
      </c>
      <c r="AL281">
        <f>ROUND(IF($AK$281&lt;=0,0,$AK$281*$AK$3/12),2)</f>
        <v>0</v>
      </c>
      <c r="AM281">
        <f>ROUND(IF($AK$281&lt;=0,0,MIN($AK$4,$AK$281+$AL$281)),2)</f>
        <v>0</v>
      </c>
      <c r="AN281">
        <f>ROUND(IF($AK$281&lt;=0,0,MIN(MAX(0,$AK$281+$AL$281-$AM$281),MAX(0,$F$281-$J$281-$O$281-$T$281-$Y$281-$AD$281-$AI$281))),2)</f>
        <v>0</v>
      </c>
      <c r="AO281">
        <f>ROUND(MAX(0,$AK$281+$AL$281-$AM$281-$AN$281),2)</f>
        <v>0</v>
      </c>
      <c r="AP281">
        <f>$AT$280</f>
        <v>0</v>
      </c>
      <c r="AQ281">
        <f>ROUND(IF($AP$281&lt;=0,0,$AP$281*$AP$3/12),2)</f>
        <v>0</v>
      </c>
      <c r="AR281">
        <f>ROUND(IF($AP$281&lt;=0,0,MIN($AP$4,$AP$281+$AQ$281)),2)</f>
        <v>0</v>
      </c>
      <c r="AS281">
        <f>ROUND(IF($AP$281&lt;=0,0,MIN(MAX(0,$AP$281+$AQ$281-$AR$281),MAX(0,$F$281-$J$281-$O$281-$T$281-$Y$281-$AD$281-$AI$281-$AN$281))),2)</f>
        <v>0</v>
      </c>
      <c r="AT281">
        <f>ROUND(MAX(0,$AP$281+$AQ$281-$AR$281-$AS$281),2)</f>
        <v>0</v>
      </c>
      <c r="AU281">
        <f>$AY$280</f>
        <v>0</v>
      </c>
      <c r="AV281">
        <f>ROUND(IF($AU$281&lt;=0,0,$AU$281*$AU$3/12),2)</f>
        <v>0</v>
      </c>
      <c r="AW281">
        <f>ROUND(IF($AU$281&lt;=0,0,MIN($AU$4,$AU$281+$AV$281)),2)</f>
        <v>0</v>
      </c>
      <c r="AX281">
        <f>ROUND(IF($AU$281&lt;=0,0,MIN(MAX(0,$AU$281+$AV$281-$AW$281),MAX(0,$F$281-$J$281-$O$281-$T$281-$Y$281-$AD$281-$AI$281-$AN$281-$AS$281))),2)</f>
        <v>0</v>
      </c>
      <c r="AY281">
        <f>ROUND(MAX(0,$AU$281+$AV$281-$AW$281-$AX$281),2)</f>
        <v>0</v>
      </c>
      <c r="AZ281">
        <f>$BD$280</f>
        <v>0</v>
      </c>
      <c r="BA281">
        <f>ROUND(IF($AZ$281&lt;=0,0,$AZ$281*$AZ$3/12),2)</f>
        <v>0</v>
      </c>
      <c r="BB281">
        <f>ROUND(IF($AZ$281&lt;=0,0,MIN($AZ$4,$AZ$281+$BA$281)),2)</f>
        <v>0</v>
      </c>
      <c r="BC281">
        <f>ROUND(IF($AZ$281&lt;=0,0,MIN(MAX(0,$AZ$281+$BA$281-$BB$281),MAX(0,$F$281-$J$281-$O$281-$T$281-$Y$281-$AD$281-$AI$281-$AN$281-$AS$281-$AX$281))),2)</f>
        <v>0</v>
      </c>
      <c r="BD281">
        <f>ROUND(MAX(0,$AZ$281+$BA$281-$BB$281-$BC$281),2)</f>
        <v>0</v>
      </c>
    </row>
    <row r="282" spans="1:56">
      <c r="A282">
        <f>ROW()-7</f>
        <v>275</v>
      </c>
      <c r="B282">
        <f>EDATE(StartDate,A282-1)</f>
        <v>0</v>
      </c>
      <c r="C282">
        <f>ROUND(SUM($G$282,$L$282,$Q$282,$V$282,$AA$282,$AF$282,$AK$282,$AP$282,$AU$282,$AZ$282)-SUM($K$282,$P$282,$U$282,$Z$282,$AE$282,$AJ$282,$AO$282,$AT$282,$AY$282,$BD$282),2)</f>
        <v>0</v>
      </c>
      <c r="D282">
        <f>ROUND(SUM($H$282,$M$282,$R$282,$W$282,$AB$282,$AG$282,$AL$282,$AQ$282,$AV$282,$BA$282),2)</f>
        <v>0</v>
      </c>
      <c r="E282">
        <f>ROUND(SUM($K$282,$P$282,$U$282,$Z$282,$AE$282,$AJ$282,$AO$282,$AT$282,$AY$282,$BD$282),2)</f>
        <v>0</v>
      </c>
      <c r="F282">
        <f>ROUND(MAX(MonthlyBudget-SUM($I$282,$N$282,$S$282,$X$282,$AC$282,$AH$282,$AM$282,$AR$282,$AW$282,$BB$282),0),2)</f>
        <v>0</v>
      </c>
      <c r="G282">
        <f>$K$281</f>
        <v>0</v>
      </c>
      <c r="H282">
        <f>ROUND(IF($G$282&lt;=0,0,$G$282*$G$3/12),2)</f>
        <v>0</v>
      </c>
      <c r="I282">
        <f>ROUND(IF($G$282&lt;=0,0,MIN($G$4,$G$282+$H$282)),2)</f>
        <v>0</v>
      </c>
      <c r="J282">
        <f>ROUND(IF($G$282&lt;=0,0,MIN(MAX(0,$G$282+$H$282-$I$282),$F$282)),2)</f>
        <v>0</v>
      </c>
      <c r="K282">
        <f>ROUND(MAX(0,$G$282+$H$282-$I$282-$J$282),2)</f>
        <v>0</v>
      </c>
      <c r="L282">
        <f>$P$281</f>
        <v>0</v>
      </c>
      <c r="M282">
        <f>ROUND(IF($L$282&lt;=0,0,$L$282*$L$3/12),2)</f>
        <v>0</v>
      </c>
      <c r="N282">
        <f>ROUND(IF($L$282&lt;=0,0,MIN($L$4,$L$282+$M$282)),2)</f>
        <v>0</v>
      </c>
      <c r="O282">
        <f>ROUND(IF($L$282&lt;=0,0,MIN(MAX(0,$L$282+$M$282-$N$282),MAX(0,$F$282-$J$282))),2)</f>
        <v>0</v>
      </c>
      <c r="P282">
        <f>ROUND(MAX(0,$L$282+$M$282-$N$282-$O$282),2)</f>
        <v>0</v>
      </c>
      <c r="Q282">
        <f>$U$281</f>
        <v>0</v>
      </c>
      <c r="R282">
        <f>ROUND(IF($Q$282&lt;=0,0,$Q$282*$Q$3/12),2)</f>
        <v>0</v>
      </c>
      <c r="S282">
        <f>ROUND(IF($Q$282&lt;=0,0,MIN($Q$4,$Q$282+$R$282)),2)</f>
        <v>0</v>
      </c>
      <c r="T282">
        <f>ROUND(IF($Q$282&lt;=0,0,MIN(MAX(0,$Q$282+$R$282-$S$282),MAX(0,$F$282-$J$282-$O$282))),2)</f>
        <v>0</v>
      </c>
      <c r="U282">
        <f>ROUND(MAX(0,$Q$282+$R$282-$S$282-$T$282),2)</f>
        <v>0</v>
      </c>
      <c r="V282">
        <f>$Z$281</f>
        <v>0</v>
      </c>
      <c r="W282">
        <f>ROUND(IF($V$282&lt;=0,0,$V$282*$V$3/12),2)</f>
        <v>0</v>
      </c>
      <c r="X282">
        <f>ROUND(IF($V$282&lt;=0,0,MIN($V$4,$V$282+$W$282)),2)</f>
        <v>0</v>
      </c>
      <c r="Y282">
        <f>ROUND(IF($V$282&lt;=0,0,MIN(MAX(0,$V$282+$W$282-$X$282),MAX(0,$F$282-$J$282-$O$282-$T$282))),2)</f>
        <v>0</v>
      </c>
      <c r="Z282">
        <f>ROUND(MAX(0,$V$282+$W$282-$X$282-$Y$282),2)</f>
        <v>0</v>
      </c>
      <c r="AA282">
        <f>$AE$281</f>
        <v>0</v>
      </c>
      <c r="AB282">
        <f>ROUND(IF($AA$282&lt;=0,0,$AA$282*$AA$3/12),2)</f>
        <v>0</v>
      </c>
      <c r="AC282">
        <f>ROUND(IF($AA$282&lt;=0,0,MIN($AA$4,$AA$282+$AB$282)),2)</f>
        <v>0</v>
      </c>
      <c r="AD282">
        <f>ROUND(IF($AA$282&lt;=0,0,MIN(MAX(0,$AA$282+$AB$282-$AC$282),MAX(0,$F$282-$J$282-$O$282-$T$282-$Y$282))),2)</f>
        <v>0</v>
      </c>
      <c r="AE282">
        <f>ROUND(MAX(0,$AA$282+$AB$282-$AC$282-$AD$282),2)</f>
        <v>0</v>
      </c>
      <c r="AF282">
        <f>$AJ$281</f>
        <v>0</v>
      </c>
      <c r="AG282">
        <f>ROUND(IF($AF$282&lt;=0,0,$AF$282*$AF$3/12),2)</f>
        <v>0</v>
      </c>
      <c r="AH282">
        <f>ROUND(IF($AF$282&lt;=0,0,MIN($AF$4,$AF$282+$AG$282)),2)</f>
        <v>0</v>
      </c>
      <c r="AI282">
        <f>ROUND(IF($AF$282&lt;=0,0,MIN(MAX(0,$AF$282+$AG$282-$AH$282),MAX(0,$F$282-$J$282-$O$282-$T$282-$Y$282-$AD$282))),2)</f>
        <v>0</v>
      </c>
      <c r="AJ282">
        <f>ROUND(MAX(0,$AF$282+$AG$282-$AH$282-$AI$282),2)</f>
        <v>0</v>
      </c>
      <c r="AK282">
        <f>$AO$281</f>
        <v>0</v>
      </c>
      <c r="AL282">
        <f>ROUND(IF($AK$282&lt;=0,0,$AK$282*$AK$3/12),2)</f>
        <v>0</v>
      </c>
      <c r="AM282">
        <f>ROUND(IF($AK$282&lt;=0,0,MIN($AK$4,$AK$282+$AL$282)),2)</f>
        <v>0</v>
      </c>
      <c r="AN282">
        <f>ROUND(IF($AK$282&lt;=0,0,MIN(MAX(0,$AK$282+$AL$282-$AM$282),MAX(0,$F$282-$J$282-$O$282-$T$282-$Y$282-$AD$282-$AI$282))),2)</f>
        <v>0</v>
      </c>
      <c r="AO282">
        <f>ROUND(MAX(0,$AK$282+$AL$282-$AM$282-$AN$282),2)</f>
        <v>0</v>
      </c>
      <c r="AP282">
        <f>$AT$281</f>
        <v>0</v>
      </c>
      <c r="AQ282">
        <f>ROUND(IF($AP$282&lt;=0,0,$AP$282*$AP$3/12),2)</f>
        <v>0</v>
      </c>
      <c r="AR282">
        <f>ROUND(IF($AP$282&lt;=0,0,MIN($AP$4,$AP$282+$AQ$282)),2)</f>
        <v>0</v>
      </c>
      <c r="AS282">
        <f>ROUND(IF($AP$282&lt;=0,0,MIN(MAX(0,$AP$282+$AQ$282-$AR$282),MAX(0,$F$282-$J$282-$O$282-$T$282-$Y$282-$AD$282-$AI$282-$AN$282))),2)</f>
        <v>0</v>
      </c>
      <c r="AT282">
        <f>ROUND(MAX(0,$AP$282+$AQ$282-$AR$282-$AS$282),2)</f>
        <v>0</v>
      </c>
      <c r="AU282">
        <f>$AY$281</f>
        <v>0</v>
      </c>
      <c r="AV282">
        <f>ROUND(IF($AU$282&lt;=0,0,$AU$282*$AU$3/12),2)</f>
        <v>0</v>
      </c>
      <c r="AW282">
        <f>ROUND(IF($AU$282&lt;=0,0,MIN($AU$4,$AU$282+$AV$282)),2)</f>
        <v>0</v>
      </c>
      <c r="AX282">
        <f>ROUND(IF($AU$282&lt;=0,0,MIN(MAX(0,$AU$282+$AV$282-$AW$282),MAX(0,$F$282-$J$282-$O$282-$T$282-$Y$282-$AD$282-$AI$282-$AN$282-$AS$282))),2)</f>
        <v>0</v>
      </c>
      <c r="AY282">
        <f>ROUND(MAX(0,$AU$282+$AV$282-$AW$282-$AX$282),2)</f>
        <v>0</v>
      </c>
      <c r="AZ282">
        <f>$BD$281</f>
        <v>0</v>
      </c>
      <c r="BA282">
        <f>ROUND(IF($AZ$282&lt;=0,0,$AZ$282*$AZ$3/12),2)</f>
        <v>0</v>
      </c>
      <c r="BB282">
        <f>ROUND(IF($AZ$282&lt;=0,0,MIN($AZ$4,$AZ$282+$BA$282)),2)</f>
        <v>0</v>
      </c>
      <c r="BC282">
        <f>ROUND(IF($AZ$282&lt;=0,0,MIN(MAX(0,$AZ$282+$BA$282-$BB$282),MAX(0,$F$282-$J$282-$O$282-$T$282-$Y$282-$AD$282-$AI$282-$AN$282-$AS$282-$AX$282))),2)</f>
        <v>0</v>
      </c>
      <c r="BD282">
        <f>ROUND(MAX(0,$AZ$282+$BA$282-$BB$282-$BC$282),2)</f>
        <v>0</v>
      </c>
    </row>
    <row r="283" spans="1:56">
      <c r="A283">
        <f>ROW()-7</f>
        <v>276</v>
      </c>
      <c r="B283">
        <f>EDATE(StartDate,A283-1)</f>
        <v>0</v>
      </c>
      <c r="C283">
        <f>ROUND(SUM($G$283,$L$283,$Q$283,$V$283,$AA$283,$AF$283,$AK$283,$AP$283,$AU$283,$AZ$283)-SUM($K$283,$P$283,$U$283,$Z$283,$AE$283,$AJ$283,$AO$283,$AT$283,$AY$283,$BD$283),2)</f>
        <v>0</v>
      </c>
      <c r="D283">
        <f>ROUND(SUM($H$283,$M$283,$R$283,$W$283,$AB$283,$AG$283,$AL$283,$AQ$283,$AV$283,$BA$283),2)</f>
        <v>0</v>
      </c>
      <c r="E283">
        <f>ROUND(SUM($K$283,$P$283,$U$283,$Z$283,$AE$283,$AJ$283,$AO$283,$AT$283,$AY$283,$BD$283),2)</f>
        <v>0</v>
      </c>
      <c r="F283">
        <f>ROUND(MAX(MonthlyBudget-SUM($I$283,$N$283,$S$283,$X$283,$AC$283,$AH$283,$AM$283,$AR$283,$AW$283,$BB$283),0),2)</f>
        <v>0</v>
      </c>
      <c r="G283">
        <f>$K$282</f>
        <v>0</v>
      </c>
      <c r="H283">
        <f>ROUND(IF($G$283&lt;=0,0,$G$283*$G$3/12),2)</f>
        <v>0</v>
      </c>
      <c r="I283">
        <f>ROUND(IF($G$283&lt;=0,0,MIN($G$4,$G$283+$H$283)),2)</f>
        <v>0</v>
      </c>
      <c r="J283">
        <f>ROUND(IF($G$283&lt;=0,0,MIN(MAX(0,$G$283+$H$283-$I$283),$F$283)),2)</f>
        <v>0</v>
      </c>
      <c r="K283">
        <f>ROUND(MAX(0,$G$283+$H$283-$I$283-$J$283),2)</f>
        <v>0</v>
      </c>
      <c r="L283">
        <f>$P$282</f>
        <v>0</v>
      </c>
      <c r="M283">
        <f>ROUND(IF($L$283&lt;=0,0,$L$283*$L$3/12),2)</f>
        <v>0</v>
      </c>
      <c r="N283">
        <f>ROUND(IF($L$283&lt;=0,0,MIN($L$4,$L$283+$M$283)),2)</f>
        <v>0</v>
      </c>
      <c r="O283">
        <f>ROUND(IF($L$283&lt;=0,0,MIN(MAX(0,$L$283+$M$283-$N$283),MAX(0,$F$283-$J$283))),2)</f>
        <v>0</v>
      </c>
      <c r="P283">
        <f>ROUND(MAX(0,$L$283+$M$283-$N$283-$O$283),2)</f>
        <v>0</v>
      </c>
      <c r="Q283">
        <f>$U$282</f>
        <v>0</v>
      </c>
      <c r="R283">
        <f>ROUND(IF($Q$283&lt;=0,0,$Q$283*$Q$3/12),2)</f>
        <v>0</v>
      </c>
      <c r="S283">
        <f>ROUND(IF($Q$283&lt;=0,0,MIN($Q$4,$Q$283+$R$283)),2)</f>
        <v>0</v>
      </c>
      <c r="T283">
        <f>ROUND(IF($Q$283&lt;=0,0,MIN(MAX(0,$Q$283+$R$283-$S$283),MAX(0,$F$283-$J$283-$O$283))),2)</f>
        <v>0</v>
      </c>
      <c r="U283">
        <f>ROUND(MAX(0,$Q$283+$R$283-$S$283-$T$283),2)</f>
        <v>0</v>
      </c>
      <c r="V283">
        <f>$Z$282</f>
        <v>0</v>
      </c>
      <c r="W283">
        <f>ROUND(IF($V$283&lt;=0,0,$V$283*$V$3/12),2)</f>
        <v>0</v>
      </c>
      <c r="X283">
        <f>ROUND(IF($V$283&lt;=0,0,MIN($V$4,$V$283+$W$283)),2)</f>
        <v>0</v>
      </c>
      <c r="Y283">
        <f>ROUND(IF($V$283&lt;=0,0,MIN(MAX(0,$V$283+$W$283-$X$283),MAX(0,$F$283-$J$283-$O$283-$T$283))),2)</f>
        <v>0</v>
      </c>
      <c r="Z283">
        <f>ROUND(MAX(0,$V$283+$W$283-$X$283-$Y$283),2)</f>
        <v>0</v>
      </c>
      <c r="AA283">
        <f>$AE$282</f>
        <v>0</v>
      </c>
      <c r="AB283">
        <f>ROUND(IF($AA$283&lt;=0,0,$AA$283*$AA$3/12),2)</f>
        <v>0</v>
      </c>
      <c r="AC283">
        <f>ROUND(IF($AA$283&lt;=0,0,MIN($AA$4,$AA$283+$AB$283)),2)</f>
        <v>0</v>
      </c>
      <c r="AD283">
        <f>ROUND(IF($AA$283&lt;=0,0,MIN(MAX(0,$AA$283+$AB$283-$AC$283),MAX(0,$F$283-$J$283-$O$283-$T$283-$Y$283))),2)</f>
        <v>0</v>
      </c>
      <c r="AE283">
        <f>ROUND(MAX(0,$AA$283+$AB$283-$AC$283-$AD$283),2)</f>
        <v>0</v>
      </c>
      <c r="AF283">
        <f>$AJ$282</f>
        <v>0</v>
      </c>
      <c r="AG283">
        <f>ROUND(IF($AF$283&lt;=0,0,$AF$283*$AF$3/12),2)</f>
        <v>0</v>
      </c>
      <c r="AH283">
        <f>ROUND(IF($AF$283&lt;=0,0,MIN($AF$4,$AF$283+$AG$283)),2)</f>
        <v>0</v>
      </c>
      <c r="AI283">
        <f>ROUND(IF($AF$283&lt;=0,0,MIN(MAX(0,$AF$283+$AG$283-$AH$283),MAX(0,$F$283-$J$283-$O$283-$T$283-$Y$283-$AD$283))),2)</f>
        <v>0</v>
      </c>
      <c r="AJ283">
        <f>ROUND(MAX(0,$AF$283+$AG$283-$AH$283-$AI$283),2)</f>
        <v>0</v>
      </c>
      <c r="AK283">
        <f>$AO$282</f>
        <v>0</v>
      </c>
      <c r="AL283">
        <f>ROUND(IF($AK$283&lt;=0,0,$AK$283*$AK$3/12),2)</f>
        <v>0</v>
      </c>
      <c r="AM283">
        <f>ROUND(IF($AK$283&lt;=0,0,MIN($AK$4,$AK$283+$AL$283)),2)</f>
        <v>0</v>
      </c>
      <c r="AN283">
        <f>ROUND(IF($AK$283&lt;=0,0,MIN(MAX(0,$AK$283+$AL$283-$AM$283),MAX(0,$F$283-$J$283-$O$283-$T$283-$Y$283-$AD$283-$AI$283))),2)</f>
        <v>0</v>
      </c>
      <c r="AO283">
        <f>ROUND(MAX(0,$AK$283+$AL$283-$AM$283-$AN$283),2)</f>
        <v>0</v>
      </c>
      <c r="AP283">
        <f>$AT$282</f>
        <v>0</v>
      </c>
      <c r="AQ283">
        <f>ROUND(IF($AP$283&lt;=0,0,$AP$283*$AP$3/12),2)</f>
        <v>0</v>
      </c>
      <c r="AR283">
        <f>ROUND(IF($AP$283&lt;=0,0,MIN($AP$4,$AP$283+$AQ$283)),2)</f>
        <v>0</v>
      </c>
      <c r="AS283">
        <f>ROUND(IF($AP$283&lt;=0,0,MIN(MAX(0,$AP$283+$AQ$283-$AR$283),MAX(0,$F$283-$J$283-$O$283-$T$283-$Y$283-$AD$283-$AI$283-$AN$283))),2)</f>
        <v>0</v>
      </c>
      <c r="AT283">
        <f>ROUND(MAX(0,$AP$283+$AQ$283-$AR$283-$AS$283),2)</f>
        <v>0</v>
      </c>
      <c r="AU283">
        <f>$AY$282</f>
        <v>0</v>
      </c>
      <c r="AV283">
        <f>ROUND(IF($AU$283&lt;=0,0,$AU$283*$AU$3/12),2)</f>
        <v>0</v>
      </c>
      <c r="AW283">
        <f>ROUND(IF($AU$283&lt;=0,0,MIN($AU$4,$AU$283+$AV$283)),2)</f>
        <v>0</v>
      </c>
      <c r="AX283">
        <f>ROUND(IF($AU$283&lt;=0,0,MIN(MAX(0,$AU$283+$AV$283-$AW$283),MAX(0,$F$283-$J$283-$O$283-$T$283-$Y$283-$AD$283-$AI$283-$AN$283-$AS$283))),2)</f>
        <v>0</v>
      </c>
      <c r="AY283">
        <f>ROUND(MAX(0,$AU$283+$AV$283-$AW$283-$AX$283),2)</f>
        <v>0</v>
      </c>
      <c r="AZ283">
        <f>$BD$282</f>
        <v>0</v>
      </c>
      <c r="BA283">
        <f>ROUND(IF($AZ$283&lt;=0,0,$AZ$283*$AZ$3/12),2)</f>
        <v>0</v>
      </c>
      <c r="BB283">
        <f>ROUND(IF($AZ$283&lt;=0,0,MIN($AZ$4,$AZ$283+$BA$283)),2)</f>
        <v>0</v>
      </c>
      <c r="BC283">
        <f>ROUND(IF($AZ$283&lt;=0,0,MIN(MAX(0,$AZ$283+$BA$283-$BB$283),MAX(0,$F$283-$J$283-$O$283-$T$283-$Y$283-$AD$283-$AI$283-$AN$283-$AS$283-$AX$283))),2)</f>
        <v>0</v>
      </c>
      <c r="BD283">
        <f>ROUND(MAX(0,$AZ$283+$BA$283-$BB$283-$BC$283),2)</f>
        <v>0</v>
      </c>
    </row>
    <row r="284" spans="1:56">
      <c r="A284">
        <f>ROW()-7</f>
        <v>277</v>
      </c>
      <c r="B284">
        <f>EDATE(StartDate,A284-1)</f>
        <v>0</v>
      </c>
      <c r="C284">
        <f>ROUND(SUM($G$284,$L$284,$Q$284,$V$284,$AA$284,$AF$284,$AK$284,$AP$284,$AU$284,$AZ$284)-SUM($K$284,$P$284,$U$284,$Z$284,$AE$284,$AJ$284,$AO$284,$AT$284,$AY$284,$BD$284),2)</f>
        <v>0</v>
      </c>
      <c r="D284">
        <f>ROUND(SUM($H$284,$M$284,$R$284,$W$284,$AB$284,$AG$284,$AL$284,$AQ$284,$AV$284,$BA$284),2)</f>
        <v>0</v>
      </c>
      <c r="E284">
        <f>ROUND(SUM($K$284,$P$284,$U$284,$Z$284,$AE$284,$AJ$284,$AO$284,$AT$284,$AY$284,$BD$284),2)</f>
        <v>0</v>
      </c>
      <c r="F284">
        <f>ROUND(MAX(MonthlyBudget-SUM($I$284,$N$284,$S$284,$X$284,$AC$284,$AH$284,$AM$284,$AR$284,$AW$284,$BB$284),0),2)</f>
        <v>0</v>
      </c>
      <c r="G284">
        <f>$K$283</f>
        <v>0</v>
      </c>
      <c r="H284">
        <f>ROUND(IF($G$284&lt;=0,0,$G$284*$G$3/12),2)</f>
        <v>0</v>
      </c>
      <c r="I284">
        <f>ROUND(IF($G$284&lt;=0,0,MIN($G$4,$G$284+$H$284)),2)</f>
        <v>0</v>
      </c>
      <c r="J284">
        <f>ROUND(IF($G$284&lt;=0,0,MIN(MAX(0,$G$284+$H$284-$I$284),$F$284)),2)</f>
        <v>0</v>
      </c>
      <c r="K284">
        <f>ROUND(MAX(0,$G$284+$H$284-$I$284-$J$284),2)</f>
        <v>0</v>
      </c>
      <c r="L284">
        <f>$P$283</f>
        <v>0</v>
      </c>
      <c r="M284">
        <f>ROUND(IF($L$284&lt;=0,0,$L$284*$L$3/12),2)</f>
        <v>0</v>
      </c>
      <c r="N284">
        <f>ROUND(IF($L$284&lt;=0,0,MIN($L$4,$L$284+$M$284)),2)</f>
        <v>0</v>
      </c>
      <c r="O284">
        <f>ROUND(IF($L$284&lt;=0,0,MIN(MAX(0,$L$284+$M$284-$N$284),MAX(0,$F$284-$J$284))),2)</f>
        <v>0</v>
      </c>
      <c r="P284">
        <f>ROUND(MAX(0,$L$284+$M$284-$N$284-$O$284),2)</f>
        <v>0</v>
      </c>
      <c r="Q284">
        <f>$U$283</f>
        <v>0</v>
      </c>
      <c r="R284">
        <f>ROUND(IF($Q$284&lt;=0,0,$Q$284*$Q$3/12),2)</f>
        <v>0</v>
      </c>
      <c r="S284">
        <f>ROUND(IF($Q$284&lt;=0,0,MIN($Q$4,$Q$284+$R$284)),2)</f>
        <v>0</v>
      </c>
      <c r="T284">
        <f>ROUND(IF($Q$284&lt;=0,0,MIN(MAX(0,$Q$284+$R$284-$S$284),MAX(0,$F$284-$J$284-$O$284))),2)</f>
        <v>0</v>
      </c>
      <c r="U284">
        <f>ROUND(MAX(0,$Q$284+$R$284-$S$284-$T$284),2)</f>
        <v>0</v>
      </c>
      <c r="V284">
        <f>$Z$283</f>
        <v>0</v>
      </c>
      <c r="W284">
        <f>ROUND(IF($V$284&lt;=0,0,$V$284*$V$3/12),2)</f>
        <v>0</v>
      </c>
      <c r="X284">
        <f>ROUND(IF($V$284&lt;=0,0,MIN($V$4,$V$284+$W$284)),2)</f>
        <v>0</v>
      </c>
      <c r="Y284">
        <f>ROUND(IF($V$284&lt;=0,0,MIN(MAX(0,$V$284+$W$284-$X$284),MAX(0,$F$284-$J$284-$O$284-$T$284))),2)</f>
        <v>0</v>
      </c>
      <c r="Z284">
        <f>ROUND(MAX(0,$V$284+$W$284-$X$284-$Y$284),2)</f>
        <v>0</v>
      </c>
      <c r="AA284">
        <f>$AE$283</f>
        <v>0</v>
      </c>
      <c r="AB284">
        <f>ROUND(IF($AA$284&lt;=0,0,$AA$284*$AA$3/12),2)</f>
        <v>0</v>
      </c>
      <c r="AC284">
        <f>ROUND(IF($AA$284&lt;=0,0,MIN($AA$4,$AA$284+$AB$284)),2)</f>
        <v>0</v>
      </c>
      <c r="AD284">
        <f>ROUND(IF($AA$284&lt;=0,0,MIN(MAX(0,$AA$284+$AB$284-$AC$284),MAX(0,$F$284-$J$284-$O$284-$T$284-$Y$284))),2)</f>
        <v>0</v>
      </c>
      <c r="AE284">
        <f>ROUND(MAX(0,$AA$284+$AB$284-$AC$284-$AD$284),2)</f>
        <v>0</v>
      </c>
      <c r="AF284">
        <f>$AJ$283</f>
        <v>0</v>
      </c>
      <c r="AG284">
        <f>ROUND(IF($AF$284&lt;=0,0,$AF$284*$AF$3/12),2)</f>
        <v>0</v>
      </c>
      <c r="AH284">
        <f>ROUND(IF($AF$284&lt;=0,0,MIN($AF$4,$AF$284+$AG$284)),2)</f>
        <v>0</v>
      </c>
      <c r="AI284">
        <f>ROUND(IF($AF$284&lt;=0,0,MIN(MAX(0,$AF$284+$AG$284-$AH$284),MAX(0,$F$284-$J$284-$O$284-$T$284-$Y$284-$AD$284))),2)</f>
        <v>0</v>
      </c>
      <c r="AJ284">
        <f>ROUND(MAX(0,$AF$284+$AG$284-$AH$284-$AI$284),2)</f>
        <v>0</v>
      </c>
      <c r="AK284">
        <f>$AO$283</f>
        <v>0</v>
      </c>
      <c r="AL284">
        <f>ROUND(IF($AK$284&lt;=0,0,$AK$284*$AK$3/12),2)</f>
        <v>0</v>
      </c>
      <c r="AM284">
        <f>ROUND(IF($AK$284&lt;=0,0,MIN($AK$4,$AK$284+$AL$284)),2)</f>
        <v>0</v>
      </c>
      <c r="AN284">
        <f>ROUND(IF($AK$284&lt;=0,0,MIN(MAX(0,$AK$284+$AL$284-$AM$284),MAX(0,$F$284-$J$284-$O$284-$T$284-$Y$284-$AD$284-$AI$284))),2)</f>
        <v>0</v>
      </c>
      <c r="AO284">
        <f>ROUND(MAX(0,$AK$284+$AL$284-$AM$284-$AN$284),2)</f>
        <v>0</v>
      </c>
      <c r="AP284">
        <f>$AT$283</f>
        <v>0</v>
      </c>
      <c r="AQ284">
        <f>ROUND(IF($AP$284&lt;=0,0,$AP$284*$AP$3/12),2)</f>
        <v>0</v>
      </c>
      <c r="AR284">
        <f>ROUND(IF($AP$284&lt;=0,0,MIN($AP$4,$AP$284+$AQ$284)),2)</f>
        <v>0</v>
      </c>
      <c r="AS284">
        <f>ROUND(IF($AP$284&lt;=0,0,MIN(MAX(0,$AP$284+$AQ$284-$AR$284),MAX(0,$F$284-$J$284-$O$284-$T$284-$Y$284-$AD$284-$AI$284-$AN$284))),2)</f>
        <v>0</v>
      </c>
      <c r="AT284">
        <f>ROUND(MAX(0,$AP$284+$AQ$284-$AR$284-$AS$284),2)</f>
        <v>0</v>
      </c>
      <c r="AU284">
        <f>$AY$283</f>
        <v>0</v>
      </c>
      <c r="AV284">
        <f>ROUND(IF($AU$284&lt;=0,0,$AU$284*$AU$3/12),2)</f>
        <v>0</v>
      </c>
      <c r="AW284">
        <f>ROUND(IF($AU$284&lt;=0,0,MIN($AU$4,$AU$284+$AV$284)),2)</f>
        <v>0</v>
      </c>
      <c r="AX284">
        <f>ROUND(IF($AU$284&lt;=0,0,MIN(MAX(0,$AU$284+$AV$284-$AW$284),MAX(0,$F$284-$J$284-$O$284-$T$284-$Y$284-$AD$284-$AI$284-$AN$284-$AS$284))),2)</f>
        <v>0</v>
      </c>
      <c r="AY284">
        <f>ROUND(MAX(0,$AU$284+$AV$284-$AW$284-$AX$284),2)</f>
        <v>0</v>
      </c>
      <c r="AZ284">
        <f>$BD$283</f>
        <v>0</v>
      </c>
      <c r="BA284">
        <f>ROUND(IF($AZ$284&lt;=0,0,$AZ$284*$AZ$3/12),2)</f>
        <v>0</v>
      </c>
      <c r="BB284">
        <f>ROUND(IF($AZ$284&lt;=0,0,MIN($AZ$4,$AZ$284+$BA$284)),2)</f>
        <v>0</v>
      </c>
      <c r="BC284">
        <f>ROUND(IF($AZ$284&lt;=0,0,MIN(MAX(0,$AZ$284+$BA$284-$BB$284),MAX(0,$F$284-$J$284-$O$284-$T$284-$Y$284-$AD$284-$AI$284-$AN$284-$AS$284-$AX$284))),2)</f>
        <v>0</v>
      </c>
      <c r="BD284">
        <f>ROUND(MAX(0,$AZ$284+$BA$284-$BB$284-$BC$284),2)</f>
        <v>0</v>
      </c>
    </row>
    <row r="285" spans="1:56">
      <c r="A285">
        <f>ROW()-7</f>
        <v>278</v>
      </c>
      <c r="B285">
        <f>EDATE(StartDate,A285-1)</f>
        <v>0</v>
      </c>
      <c r="C285">
        <f>ROUND(SUM($G$285,$L$285,$Q$285,$V$285,$AA$285,$AF$285,$AK$285,$AP$285,$AU$285,$AZ$285)-SUM($K$285,$P$285,$U$285,$Z$285,$AE$285,$AJ$285,$AO$285,$AT$285,$AY$285,$BD$285),2)</f>
        <v>0</v>
      </c>
      <c r="D285">
        <f>ROUND(SUM($H$285,$M$285,$R$285,$W$285,$AB$285,$AG$285,$AL$285,$AQ$285,$AV$285,$BA$285),2)</f>
        <v>0</v>
      </c>
      <c r="E285">
        <f>ROUND(SUM($K$285,$P$285,$U$285,$Z$285,$AE$285,$AJ$285,$AO$285,$AT$285,$AY$285,$BD$285),2)</f>
        <v>0</v>
      </c>
      <c r="F285">
        <f>ROUND(MAX(MonthlyBudget-SUM($I$285,$N$285,$S$285,$X$285,$AC$285,$AH$285,$AM$285,$AR$285,$AW$285,$BB$285),0),2)</f>
        <v>0</v>
      </c>
      <c r="G285">
        <f>$K$284</f>
        <v>0</v>
      </c>
      <c r="H285">
        <f>ROUND(IF($G$285&lt;=0,0,$G$285*$G$3/12),2)</f>
        <v>0</v>
      </c>
      <c r="I285">
        <f>ROUND(IF($G$285&lt;=0,0,MIN($G$4,$G$285+$H$285)),2)</f>
        <v>0</v>
      </c>
      <c r="J285">
        <f>ROUND(IF($G$285&lt;=0,0,MIN(MAX(0,$G$285+$H$285-$I$285),$F$285)),2)</f>
        <v>0</v>
      </c>
      <c r="K285">
        <f>ROUND(MAX(0,$G$285+$H$285-$I$285-$J$285),2)</f>
        <v>0</v>
      </c>
      <c r="L285">
        <f>$P$284</f>
        <v>0</v>
      </c>
      <c r="M285">
        <f>ROUND(IF($L$285&lt;=0,0,$L$285*$L$3/12),2)</f>
        <v>0</v>
      </c>
      <c r="N285">
        <f>ROUND(IF($L$285&lt;=0,0,MIN($L$4,$L$285+$M$285)),2)</f>
        <v>0</v>
      </c>
      <c r="O285">
        <f>ROUND(IF($L$285&lt;=0,0,MIN(MAX(0,$L$285+$M$285-$N$285),MAX(0,$F$285-$J$285))),2)</f>
        <v>0</v>
      </c>
      <c r="P285">
        <f>ROUND(MAX(0,$L$285+$M$285-$N$285-$O$285),2)</f>
        <v>0</v>
      </c>
      <c r="Q285">
        <f>$U$284</f>
        <v>0</v>
      </c>
      <c r="R285">
        <f>ROUND(IF($Q$285&lt;=0,0,$Q$285*$Q$3/12),2)</f>
        <v>0</v>
      </c>
      <c r="S285">
        <f>ROUND(IF($Q$285&lt;=0,0,MIN($Q$4,$Q$285+$R$285)),2)</f>
        <v>0</v>
      </c>
      <c r="T285">
        <f>ROUND(IF($Q$285&lt;=0,0,MIN(MAX(0,$Q$285+$R$285-$S$285),MAX(0,$F$285-$J$285-$O$285))),2)</f>
        <v>0</v>
      </c>
      <c r="U285">
        <f>ROUND(MAX(0,$Q$285+$R$285-$S$285-$T$285),2)</f>
        <v>0</v>
      </c>
      <c r="V285">
        <f>$Z$284</f>
        <v>0</v>
      </c>
      <c r="W285">
        <f>ROUND(IF($V$285&lt;=0,0,$V$285*$V$3/12),2)</f>
        <v>0</v>
      </c>
      <c r="X285">
        <f>ROUND(IF($V$285&lt;=0,0,MIN($V$4,$V$285+$W$285)),2)</f>
        <v>0</v>
      </c>
      <c r="Y285">
        <f>ROUND(IF($V$285&lt;=0,0,MIN(MAX(0,$V$285+$W$285-$X$285),MAX(0,$F$285-$J$285-$O$285-$T$285))),2)</f>
        <v>0</v>
      </c>
      <c r="Z285">
        <f>ROUND(MAX(0,$V$285+$W$285-$X$285-$Y$285),2)</f>
        <v>0</v>
      </c>
      <c r="AA285">
        <f>$AE$284</f>
        <v>0</v>
      </c>
      <c r="AB285">
        <f>ROUND(IF($AA$285&lt;=0,0,$AA$285*$AA$3/12),2)</f>
        <v>0</v>
      </c>
      <c r="AC285">
        <f>ROUND(IF($AA$285&lt;=0,0,MIN($AA$4,$AA$285+$AB$285)),2)</f>
        <v>0</v>
      </c>
      <c r="AD285">
        <f>ROUND(IF($AA$285&lt;=0,0,MIN(MAX(0,$AA$285+$AB$285-$AC$285),MAX(0,$F$285-$J$285-$O$285-$T$285-$Y$285))),2)</f>
        <v>0</v>
      </c>
      <c r="AE285">
        <f>ROUND(MAX(0,$AA$285+$AB$285-$AC$285-$AD$285),2)</f>
        <v>0</v>
      </c>
      <c r="AF285">
        <f>$AJ$284</f>
        <v>0</v>
      </c>
      <c r="AG285">
        <f>ROUND(IF($AF$285&lt;=0,0,$AF$285*$AF$3/12),2)</f>
        <v>0</v>
      </c>
      <c r="AH285">
        <f>ROUND(IF($AF$285&lt;=0,0,MIN($AF$4,$AF$285+$AG$285)),2)</f>
        <v>0</v>
      </c>
      <c r="AI285">
        <f>ROUND(IF($AF$285&lt;=0,0,MIN(MAX(0,$AF$285+$AG$285-$AH$285),MAX(0,$F$285-$J$285-$O$285-$T$285-$Y$285-$AD$285))),2)</f>
        <v>0</v>
      </c>
      <c r="AJ285">
        <f>ROUND(MAX(0,$AF$285+$AG$285-$AH$285-$AI$285),2)</f>
        <v>0</v>
      </c>
      <c r="AK285">
        <f>$AO$284</f>
        <v>0</v>
      </c>
      <c r="AL285">
        <f>ROUND(IF($AK$285&lt;=0,0,$AK$285*$AK$3/12),2)</f>
        <v>0</v>
      </c>
      <c r="AM285">
        <f>ROUND(IF($AK$285&lt;=0,0,MIN($AK$4,$AK$285+$AL$285)),2)</f>
        <v>0</v>
      </c>
      <c r="AN285">
        <f>ROUND(IF($AK$285&lt;=0,0,MIN(MAX(0,$AK$285+$AL$285-$AM$285),MAX(0,$F$285-$J$285-$O$285-$T$285-$Y$285-$AD$285-$AI$285))),2)</f>
        <v>0</v>
      </c>
      <c r="AO285">
        <f>ROUND(MAX(0,$AK$285+$AL$285-$AM$285-$AN$285),2)</f>
        <v>0</v>
      </c>
      <c r="AP285">
        <f>$AT$284</f>
        <v>0</v>
      </c>
      <c r="AQ285">
        <f>ROUND(IF($AP$285&lt;=0,0,$AP$285*$AP$3/12),2)</f>
        <v>0</v>
      </c>
      <c r="AR285">
        <f>ROUND(IF($AP$285&lt;=0,0,MIN($AP$4,$AP$285+$AQ$285)),2)</f>
        <v>0</v>
      </c>
      <c r="AS285">
        <f>ROUND(IF($AP$285&lt;=0,0,MIN(MAX(0,$AP$285+$AQ$285-$AR$285),MAX(0,$F$285-$J$285-$O$285-$T$285-$Y$285-$AD$285-$AI$285-$AN$285))),2)</f>
        <v>0</v>
      </c>
      <c r="AT285">
        <f>ROUND(MAX(0,$AP$285+$AQ$285-$AR$285-$AS$285),2)</f>
        <v>0</v>
      </c>
      <c r="AU285">
        <f>$AY$284</f>
        <v>0</v>
      </c>
      <c r="AV285">
        <f>ROUND(IF($AU$285&lt;=0,0,$AU$285*$AU$3/12),2)</f>
        <v>0</v>
      </c>
      <c r="AW285">
        <f>ROUND(IF($AU$285&lt;=0,0,MIN($AU$4,$AU$285+$AV$285)),2)</f>
        <v>0</v>
      </c>
      <c r="AX285">
        <f>ROUND(IF($AU$285&lt;=0,0,MIN(MAX(0,$AU$285+$AV$285-$AW$285),MAX(0,$F$285-$J$285-$O$285-$T$285-$Y$285-$AD$285-$AI$285-$AN$285-$AS$285))),2)</f>
        <v>0</v>
      </c>
      <c r="AY285">
        <f>ROUND(MAX(0,$AU$285+$AV$285-$AW$285-$AX$285),2)</f>
        <v>0</v>
      </c>
      <c r="AZ285">
        <f>$BD$284</f>
        <v>0</v>
      </c>
      <c r="BA285">
        <f>ROUND(IF($AZ$285&lt;=0,0,$AZ$285*$AZ$3/12),2)</f>
        <v>0</v>
      </c>
      <c r="BB285">
        <f>ROUND(IF($AZ$285&lt;=0,0,MIN($AZ$4,$AZ$285+$BA$285)),2)</f>
        <v>0</v>
      </c>
      <c r="BC285">
        <f>ROUND(IF($AZ$285&lt;=0,0,MIN(MAX(0,$AZ$285+$BA$285-$BB$285),MAX(0,$F$285-$J$285-$O$285-$T$285-$Y$285-$AD$285-$AI$285-$AN$285-$AS$285-$AX$285))),2)</f>
        <v>0</v>
      </c>
      <c r="BD285">
        <f>ROUND(MAX(0,$AZ$285+$BA$285-$BB$285-$BC$285),2)</f>
        <v>0</v>
      </c>
    </row>
    <row r="286" spans="1:56">
      <c r="A286">
        <f>ROW()-7</f>
        <v>279</v>
      </c>
      <c r="B286">
        <f>EDATE(StartDate,A286-1)</f>
        <v>0</v>
      </c>
      <c r="C286">
        <f>ROUND(SUM($G$286,$L$286,$Q$286,$V$286,$AA$286,$AF$286,$AK$286,$AP$286,$AU$286,$AZ$286)-SUM($K$286,$P$286,$U$286,$Z$286,$AE$286,$AJ$286,$AO$286,$AT$286,$AY$286,$BD$286),2)</f>
        <v>0</v>
      </c>
      <c r="D286">
        <f>ROUND(SUM($H$286,$M$286,$R$286,$W$286,$AB$286,$AG$286,$AL$286,$AQ$286,$AV$286,$BA$286),2)</f>
        <v>0</v>
      </c>
      <c r="E286">
        <f>ROUND(SUM($K$286,$P$286,$U$286,$Z$286,$AE$286,$AJ$286,$AO$286,$AT$286,$AY$286,$BD$286),2)</f>
        <v>0</v>
      </c>
      <c r="F286">
        <f>ROUND(MAX(MonthlyBudget-SUM($I$286,$N$286,$S$286,$X$286,$AC$286,$AH$286,$AM$286,$AR$286,$AW$286,$BB$286),0),2)</f>
        <v>0</v>
      </c>
      <c r="G286">
        <f>$K$285</f>
        <v>0</v>
      </c>
      <c r="H286">
        <f>ROUND(IF($G$286&lt;=0,0,$G$286*$G$3/12),2)</f>
        <v>0</v>
      </c>
      <c r="I286">
        <f>ROUND(IF($G$286&lt;=0,0,MIN($G$4,$G$286+$H$286)),2)</f>
        <v>0</v>
      </c>
      <c r="J286">
        <f>ROUND(IF($G$286&lt;=0,0,MIN(MAX(0,$G$286+$H$286-$I$286),$F$286)),2)</f>
        <v>0</v>
      </c>
      <c r="K286">
        <f>ROUND(MAX(0,$G$286+$H$286-$I$286-$J$286),2)</f>
        <v>0</v>
      </c>
      <c r="L286">
        <f>$P$285</f>
        <v>0</v>
      </c>
      <c r="M286">
        <f>ROUND(IF($L$286&lt;=0,0,$L$286*$L$3/12),2)</f>
        <v>0</v>
      </c>
      <c r="N286">
        <f>ROUND(IF($L$286&lt;=0,0,MIN($L$4,$L$286+$M$286)),2)</f>
        <v>0</v>
      </c>
      <c r="O286">
        <f>ROUND(IF($L$286&lt;=0,0,MIN(MAX(0,$L$286+$M$286-$N$286),MAX(0,$F$286-$J$286))),2)</f>
        <v>0</v>
      </c>
      <c r="P286">
        <f>ROUND(MAX(0,$L$286+$M$286-$N$286-$O$286),2)</f>
        <v>0</v>
      </c>
      <c r="Q286">
        <f>$U$285</f>
        <v>0</v>
      </c>
      <c r="R286">
        <f>ROUND(IF($Q$286&lt;=0,0,$Q$286*$Q$3/12),2)</f>
        <v>0</v>
      </c>
      <c r="S286">
        <f>ROUND(IF($Q$286&lt;=0,0,MIN($Q$4,$Q$286+$R$286)),2)</f>
        <v>0</v>
      </c>
      <c r="T286">
        <f>ROUND(IF($Q$286&lt;=0,0,MIN(MAX(0,$Q$286+$R$286-$S$286),MAX(0,$F$286-$J$286-$O$286))),2)</f>
        <v>0</v>
      </c>
      <c r="U286">
        <f>ROUND(MAX(0,$Q$286+$R$286-$S$286-$T$286),2)</f>
        <v>0</v>
      </c>
      <c r="V286">
        <f>$Z$285</f>
        <v>0</v>
      </c>
      <c r="W286">
        <f>ROUND(IF($V$286&lt;=0,0,$V$286*$V$3/12),2)</f>
        <v>0</v>
      </c>
      <c r="X286">
        <f>ROUND(IF($V$286&lt;=0,0,MIN($V$4,$V$286+$W$286)),2)</f>
        <v>0</v>
      </c>
      <c r="Y286">
        <f>ROUND(IF($V$286&lt;=0,0,MIN(MAX(0,$V$286+$W$286-$X$286),MAX(0,$F$286-$J$286-$O$286-$T$286))),2)</f>
        <v>0</v>
      </c>
      <c r="Z286">
        <f>ROUND(MAX(0,$V$286+$W$286-$X$286-$Y$286),2)</f>
        <v>0</v>
      </c>
      <c r="AA286">
        <f>$AE$285</f>
        <v>0</v>
      </c>
      <c r="AB286">
        <f>ROUND(IF($AA$286&lt;=0,0,$AA$286*$AA$3/12),2)</f>
        <v>0</v>
      </c>
      <c r="AC286">
        <f>ROUND(IF($AA$286&lt;=0,0,MIN($AA$4,$AA$286+$AB$286)),2)</f>
        <v>0</v>
      </c>
      <c r="AD286">
        <f>ROUND(IF($AA$286&lt;=0,0,MIN(MAX(0,$AA$286+$AB$286-$AC$286),MAX(0,$F$286-$J$286-$O$286-$T$286-$Y$286))),2)</f>
        <v>0</v>
      </c>
      <c r="AE286">
        <f>ROUND(MAX(0,$AA$286+$AB$286-$AC$286-$AD$286),2)</f>
        <v>0</v>
      </c>
      <c r="AF286">
        <f>$AJ$285</f>
        <v>0</v>
      </c>
      <c r="AG286">
        <f>ROUND(IF($AF$286&lt;=0,0,$AF$286*$AF$3/12),2)</f>
        <v>0</v>
      </c>
      <c r="AH286">
        <f>ROUND(IF($AF$286&lt;=0,0,MIN($AF$4,$AF$286+$AG$286)),2)</f>
        <v>0</v>
      </c>
      <c r="AI286">
        <f>ROUND(IF($AF$286&lt;=0,0,MIN(MAX(0,$AF$286+$AG$286-$AH$286),MAX(0,$F$286-$J$286-$O$286-$T$286-$Y$286-$AD$286))),2)</f>
        <v>0</v>
      </c>
      <c r="AJ286">
        <f>ROUND(MAX(0,$AF$286+$AG$286-$AH$286-$AI$286),2)</f>
        <v>0</v>
      </c>
      <c r="AK286">
        <f>$AO$285</f>
        <v>0</v>
      </c>
      <c r="AL286">
        <f>ROUND(IF($AK$286&lt;=0,0,$AK$286*$AK$3/12),2)</f>
        <v>0</v>
      </c>
      <c r="AM286">
        <f>ROUND(IF($AK$286&lt;=0,0,MIN($AK$4,$AK$286+$AL$286)),2)</f>
        <v>0</v>
      </c>
      <c r="AN286">
        <f>ROUND(IF($AK$286&lt;=0,0,MIN(MAX(0,$AK$286+$AL$286-$AM$286),MAX(0,$F$286-$J$286-$O$286-$T$286-$Y$286-$AD$286-$AI$286))),2)</f>
        <v>0</v>
      </c>
      <c r="AO286">
        <f>ROUND(MAX(0,$AK$286+$AL$286-$AM$286-$AN$286),2)</f>
        <v>0</v>
      </c>
      <c r="AP286">
        <f>$AT$285</f>
        <v>0</v>
      </c>
      <c r="AQ286">
        <f>ROUND(IF($AP$286&lt;=0,0,$AP$286*$AP$3/12),2)</f>
        <v>0</v>
      </c>
      <c r="AR286">
        <f>ROUND(IF($AP$286&lt;=0,0,MIN($AP$4,$AP$286+$AQ$286)),2)</f>
        <v>0</v>
      </c>
      <c r="AS286">
        <f>ROUND(IF($AP$286&lt;=0,0,MIN(MAX(0,$AP$286+$AQ$286-$AR$286),MAX(0,$F$286-$J$286-$O$286-$T$286-$Y$286-$AD$286-$AI$286-$AN$286))),2)</f>
        <v>0</v>
      </c>
      <c r="AT286">
        <f>ROUND(MAX(0,$AP$286+$AQ$286-$AR$286-$AS$286),2)</f>
        <v>0</v>
      </c>
      <c r="AU286">
        <f>$AY$285</f>
        <v>0</v>
      </c>
      <c r="AV286">
        <f>ROUND(IF($AU$286&lt;=0,0,$AU$286*$AU$3/12),2)</f>
        <v>0</v>
      </c>
      <c r="AW286">
        <f>ROUND(IF($AU$286&lt;=0,0,MIN($AU$4,$AU$286+$AV$286)),2)</f>
        <v>0</v>
      </c>
      <c r="AX286">
        <f>ROUND(IF($AU$286&lt;=0,0,MIN(MAX(0,$AU$286+$AV$286-$AW$286),MAX(0,$F$286-$J$286-$O$286-$T$286-$Y$286-$AD$286-$AI$286-$AN$286-$AS$286))),2)</f>
        <v>0</v>
      </c>
      <c r="AY286">
        <f>ROUND(MAX(0,$AU$286+$AV$286-$AW$286-$AX$286),2)</f>
        <v>0</v>
      </c>
      <c r="AZ286">
        <f>$BD$285</f>
        <v>0</v>
      </c>
      <c r="BA286">
        <f>ROUND(IF($AZ$286&lt;=0,0,$AZ$286*$AZ$3/12),2)</f>
        <v>0</v>
      </c>
      <c r="BB286">
        <f>ROUND(IF($AZ$286&lt;=0,0,MIN($AZ$4,$AZ$286+$BA$286)),2)</f>
        <v>0</v>
      </c>
      <c r="BC286">
        <f>ROUND(IF($AZ$286&lt;=0,0,MIN(MAX(0,$AZ$286+$BA$286-$BB$286),MAX(0,$F$286-$J$286-$O$286-$T$286-$Y$286-$AD$286-$AI$286-$AN$286-$AS$286-$AX$286))),2)</f>
        <v>0</v>
      </c>
      <c r="BD286">
        <f>ROUND(MAX(0,$AZ$286+$BA$286-$BB$286-$BC$286),2)</f>
        <v>0</v>
      </c>
    </row>
    <row r="287" spans="1:56">
      <c r="A287">
        <f>ROW()-7</f>
        <v>280</v>
      </c>
      <c r="B287">
        <f>EDATE(StartDate,A287-1)</f>
        <v>0</v>
      </c>
      <c r="C287">
        <f>ROUND(SUM($G$287,$L$287,$Q$287,$V$287,$AA$287,$AF$287,$AK$287,$AP$287,$AU$287,$AZ$287)-SUM($K$287,$P$287,$U$287,$Z$287,$AE$287,$AJ$287,$AO$287,$AT$287,$AY$287,$BD$287),2)</f>
        <v>0</v>
      </c>
      <c r="D287">
        <f>ROUND(SUM($H$287,$M$287,$R$287,$W$287,$AB$287,$AG$287,$AL$287,$AQ$287,$AV$287,$BA$287),2)</f>
        <v>0</v>
      </c>
      <c r="E287">
        <f>ROUND(SUM($K$287,$P$287,$U$287,$Z$287,$AE$287,$AJ$287,$AO$287,$AT$287,$AY$287,$BD$287),2)</f>
        <v>0</v>
      </c>
      <c r="F287">
        <f>ROUND(MAX(MonthlyBudget-SUM($I$287,$N$287,$S$287,$X$287,$AC$287,$AH$287,$AM$287,$AR$287,$AW$287,$BB$287),0),2)</f>
        <v>0</v>
      </c>
      <c r="G287">
        <f>$K$286</f>
        <v>0</v>
      </c>
      <c r="H287">
        <f>ROUND(IF($G$287&lt;=0,0,$G$287*$G$3/12),2)</f>
        <v>0</v>
      </c>
      <c r="I287">
        <f>ROUND(IF($G$287&lt;=0,0,MIN($G$4,$G$287+$H$287)),2)</f>
        <v>0</v>
      </c>
      <c r="J287">
        <f>ROUND(IF($G$287&lt;=0,0,MIN(MAX(0,$G$287+$H$287-$I$287),$F$287)),2)</f>
        <v>0</v>
      </c>
      <c r="K287">
        <f>ROUND(MAX(0,$G$287+$H$287-$I$287-$J$287),2)</f>
        <v>0</v>
      </c>
      <c r="L287">
        <f>$P$286</f>
        <v>0</v>
      </c>
      <c r="M287">
        <f>ROUND(IF($L$287&lt;=0,0,$L$287*$L$3/12),2)</f>
        <v>0</v>
      </c>
      <c r="N287">
        <f>ROUND(IF($L$287&lt;=0,0,MIN($L$4,$L$287+$M$287)),2)</f>
        <v>0</v>
      </c>
      <c r="O287">
        <f>ROUND(IF($L$287&lt;=0,0,MIN(MAX(0,$L$287+$M$287-$N$287),MAX(0,$F$287-$J$287))),2)</f>
        <v>0</v>
      </c>
      <c r="P287">
        <f>ROUND(MAX(0,$L$287+$M$287-$N$287-$O$287),2)</f>
        <v>0</v>
      </c>
      <c r="Q287">
        <f>$U$286</f>
        <v>0</v>
      </c>
      <c r="R287">
        <f>ROUND(IF($Q$287&lt;=0,0,$Q$287*$Q$3/12),2)</f>
        <v>0</v>
      </c>
      <c r="S287">
        <f>ROUND(IF($Q$287&lt;=0,0,MIN($Q$4,$Q$287+$R$287)),2)</f>
        <v>0</v>
      </c>
      <c r="T287">
        <f>ROUND(IF($Q$287&lt;=0,0,MIN(MAX(0,$Q$287+$R$287-$S$287),MAX(0,$F$287-$J$287-$O$287))),2)</f>
        <v>0</v>
      </c>
      <c r="U287">
        <f>ROUND(MAX(0,$Q$287+$R$287-$S$287-$T$287),2)</f>
        <v>0</v>
      </c>
      <c r="V287">
        <f>$Z$286</f>
        <v>0</v>
      </c>
      <c r="W287">
        <f>ROUND(IF($V$287&lt;=0,0,$V$287*$V$3/12),2)</f>
        <v>0</v>
      </c>
      <c r="X287">
        <f>ROUND(IF($V$287&lt;=0,0,MIN($V$4,$V$287+$W$287)),2)</f>
        <v>0</v>
      </c>
      <c r="Y287">
        <f>ROUND(IF($V$287&lt;=0,0,MIN(MAX(0,$V$287+$W$287-$X$287),MAX(0,$F$287-$J$287-$O$287-$T$287))),2)</f>
        <v>0</v>
      </c>
      <c r="Z287">
        <f>ROUND(MAX(0,$V$287+$W$287-$X$287-$Y$287),2)</f>
        <v>0</v>
      </c>
      <c r="AA287">
        <f>$AE$286</f>
        <v>0</v>
      </c>
      <c r="AB287">
        <f>ROUND(IF($AA$287&lt;=0,0,$AA$287*$AA$3/12),2)</f>
        <v>0</v>
      </c>
      <c r="AC287">
        <f>ROUND(IF($AA$287&lt;=0,0,MIN($AA$4,$AA$287+$AB$287)),2)</f>
        <v>0</v>
      </c>
      <c r="AD287">
        <f>ROUND(IF($AA$287&lt;=0,0,MIN(MAX(0,$AA$287+$AB$287-$AC$287),MAX(0,$F$287-$J$287-$O$287-$T$287-$Y$287))),2)</f>
        <v>0</v>
      </c>
      <c r="AE287">
        <f>ROUND(MAX(0,$AA$287+$AB$287-$AC$287-$AD$287),2)</f>
        <v>0</v>
      </c>
      <c r="AF287">
        <f>$AJ$286</f>
        <v>0</v>
      </c>
      <c r="AG287">
        <f>ROUND(IF($AF$287&lt;=0,0,$AF$287*$AF$3/12),2)</f>
        <v>0</v>
      </c>
      <c r="AH287">
        <f>ROUND(IF($AF$287&lt;=0,0,MIN($AF$4,$AF$287+$AG$287)),2)</f>
        <v>0</v>
      </c>
      <c r="AI287">
        <f>ROUND(IF($AF$287&lt;=0,0,MIN(MAX(0,$AF$287+$AG$287-$AH$287),MAX(0,$F$287-$J$287-$O$287-$T$287-$Y$287-$AD$287))),2)</f>
        <v>0</v>
      </c>
      <c r="AJ287">
        <f>ROUND(MAX(0,$AF$287+$AG$287-$AH$287-$AI$287),2)</f>
        <v>0</v>
      </c>
      <c r="AK287">
        <f>$AO$286</f>
        <v>0</v>
      </c>
      <c r="AL287">
        <f>ROUND(IF($AK$287&lt;=0,0,$AK$287*$AK$3/12),2)</f>
        <v>0</v>
      </c>
      <c r="AM287">
        <f>ROUND(IF($AK$287&lt;=0,0,MIN($AK$4,$AK$287+$AL$287)),2)</f>
        <v>0</v>
      </c>
      <c r="AN287">
        <f>ROUND(IF($AK$287&lt;=0,0,MIN(MAX(0,$AK$287+$AL$287-$AM$287),MAX(0,$F$287-$J$287-$O$287-$T$287-$Y$287-$AD$287-$AI$287))),2)</f>
        <v>0</v>
      </c>
      <c r="AO287">
        <f>ROUND(MAX(0,$AK$287+$AL$287-$AM$287-$AN$287),2)</f>
        <v>0</v>
      </c>
      <c r="AP287">
        <f>$AT$286</f>
        <v>0</v>
      </c>
      <c r="AQ287">
        <f>ROUND(IF($AP$287&lt;=0,0,$AP$287*$AP$3/12),2)</f>
        <v>0</v>
      </c>
      <c r="AR287">
        <f>ROUND(IF($AP$287&lt;=0,0,MIN($AP$4,$AP$287+$AQ$287)),2)</f>
        <v>0</v>
      </c>
      <c r="AS287">
        <f>ROUND(IF($AP$287&lt;=0,0,MIN(MAX(0,$AP$287+$AQ$287-$AR$287),MAX(0,$F$287-$J$287-$O$287-$T$287-$Y$287-$AD$287-$AI$287-$AN$287))),2)</f>
        <v>0</v>
      </c>
      <c r="AT287">
        <f>ROUND(MAX(0,$AP$287+$AQ$287-$AR$287-$AS$287),2)</f>
        <v>0</v>
      </c>
      <c r="AU287">
        <f>$AY$286</f>
        <v>0</v>
      </c>
      <c r="AV287">
        <f>ROUND(IF($AU$287&lt;=0,0,$AU$287*$AU$3/12),2)</f>
        <v>0</v>
      </c>
      <c r="AW287">
        <f>ROUND(IF($AU$287&lt;=0,0,MIN($AU$4,$AU$287+$AV$287)),2)</f>
        <v>0</v>
      </c>
      <c r="AX287">
        <f>ROUND(IF($AU$287&lt;=0,0,MIN(MAX(0,$AU$287+$AV$287-$AW$287),MAX(0,$F$287-$J$287-$O$287-$T$287-$Y$287-$AD$287-$AI$287-$AN$287-$AS$287))),2)</f>
        <v>0</v>
      </c>
      <c r="AY287">
        <f>ROUND(MAX(0,$AU$287+$AV$287-$AW$287-$AX$287),2)</f>
        <v>0</v>
      </c>
      <c r="AZ287">
        <f>$BD$286</f>
        <v>0</v>
      </c>
      <c r="BA287">
        <f>ROUND(IF($AZ$287&lt;=0,0,$AZ$287*$AZ$3/12),2)</f>
        <v>0</v>
      </c>
      <c r="BB287">
        <f>ROUND(IF($AZ$287&lt;=0,0,MIN($AZ$4,$AZ$287+$BA$287)),2)</f>
        <v>0</v>
      </c>
      <c r="BC287">
        <f>ROUND(IF($AZ$287&lt;=0,0,MIN(MAX(0,$AZ$287+$BA$287-$BB$287),MAX(0,$F$287-$J$287-$O$287-$T$287-$Y$287-$AD$287-$AI$287-$AN$287-$AS$287-$AX$287))),2)</f>
        <v>0</v>
      </c>
      <c r="BD287">
        <f>ROUND(MAX(0,$AZ$287+$BA$287-$BB$287-$BC$287),2)</f>
        <v>0</v>
      </c>
    </row>
    <row r="288" spans="1:56">
      <c r="A288">
        <f>ROW()-7</f>
        <v>281</v>
      </c>
      <c r="B288">
        <f>EDATE(StartDate,A288-1)</f>
        <v>0</v>
      </c>
      <c r="C288">
        <f>ROUND(SUM($G$288,$L$288,$Q$288,$V$288,$AA$288,$AF$288,$AK$288,$AP$288,$AU$288,$AZ$288)-SUM($K$288,$P$288,$U$288,$Z$288,$AE$288,$AJ$288,$AO$288,$AT$288,$AY$288,$BD$288),2)</f>
        <v>0</v>
      </c>
      <c r="D288">
        <f>ROUND(SUM($H$288,$M$288,$R$288,$W$288,$AB$288,$AG$288,$AL$288,$AQ$288,$AV$288,$BA$288),2)</f>
        <v>0</v>
      </c>
      <c r="E288">
        <f>ROUND(SUM($K$288,$P$288,$U$288,$Z$288,$AE$288,$AJ$288,$AO$288,$AT$288,$AY$288,$BD$288),2)</f>
        <v>0</v>
      </c>
      <c r="F288">
        <f>ROUND(MAX(MonthlyBudget-SUM($I$288,$N$288,$S$288,$X$288,$AC$288,$AH$288,$AM$288,$AR$288,$AW$288,$BB$288),0),2)</f>
        <v>0</v>
      </c>
      <c r="G288">
        <f>$K$287</f>
        <v>0</v>
      </c>
      <c r="H288">
        <f>ROUND(IF($G$288&lt;=0,0,$G$288*$G$3/12),2)</f>
        <v>0</v>
      </c>
      <c r="I288">
        <f>ROUND(IF($G$288&lt;=0,0,MIN($G$4,$G$288+$H$288)),2)</f>
        <v>0</v>
      </c>
      <c r="J288">
        <f>ROUND(IF($G$288&lt;=0,0,MIN(MAX(0,$G$288+$H$288-$I$288),$F$288)),2)</f>
        <v>0</v>
      </c>
      <c r="K288">
        <f>ROUND(MAX(0,$G$288+$H$288-$I$288-$J$288),2)</f>
        <v>0</v>
      </c>
      <c r="L288">
        <f>$P$287</f>
        <v>0</v>
      </c>
      <c r="M288">
        <f>ROUND(IF($L$288&lt;=0,0,$L$288*$L$3/12),2)</f>
        <v>0</v>
      </c>
      <c r="N288">
        <f>ROUND(IF($L$288&lt;=0,0,MIN($L$4,$L$288+$M$288)),2)</f>
        <v>0</v>
      </c>
      <c r="O288">
        <f>ROUND(IF($L$288&lt;=0,0,MIN(MAX(0,$L$288+$M$288-$N$288),MAX(0,$F$288-$J$288))),2)</f>
        <v>0</v>
      </c>
      <c r="P288">
        <f>ROUND(MAX(0,$L$288+$M$288-$N$288-$O$288),2)</f>
        <v>0</v>
      </c>
      <c r="Q288">
        <f>$U$287</f>
        <v>0</v>
      </c>
      <c r="R288">
        <f>ROUND(IF($Q$288&lt;=0,0,$Q$288*$Q$3/12),2)</f>
        <v>0</v>
      </c>
      <c r="S288">
        <f>ROUND(IF($Q$288&lt;=0,0,MIN($Q$4,$Q$288+$R$288)),2)</f>
        <v>0</v>
      </c>
      <c r="T288">
        <f>ROUND(IF($Q$288&lt;=0,0,MIN(MAX(0,$Q$288+$R$288-$S$288),MAX(0,$F$288-$J$288-$O$288))),2)</f>
        <v>0</v>
      </c>
      <c r="U288">
        <f>ROUND(MAX(0,$Q$288+$R$288-$S$288-$T$288),2)</f>
        <v>0</v>
      </c>
      <c r="V288">
        <f>$Z$287</f>
        <v>0</v>
      </c>
      <c r="W288">
        <f>ROUND(IF($V$288&lt;=0,0,$V$288*$V$3/12),2)</f>
        <v>0</v>
      </c>
      <c r="X288">
        <f>ROUND(IF($V$288&lt;=0,0,MIN($V$4,$V$288+$W$288)),2)</f>
        <v>0</v>
      </c>
      <c r="Y288">
        <f>ROUND(IF($V$288&lt;=0,0,MIN(MAX(0,$V$288+$W$288-$X$288),MAX(0,$F$288-$J$288-$O$288-$T$288))),2)</f>
        <v>0</v>
      </c>
      <c r="Z288">
        <f>ROUND(MAX(0,$V$288+$W$288-$X$288-$Y$288),2)</f>
        <v>0</v>
      </c>
      <c r="AA288">
        <f>$AE$287</f>
        <v>0</v>
      </c>
      <c r="AB288">
        <f>ROUND(IF($AA$288&lt;=0,0,$AA$288*$AA$3/12),2)</f>
        <v>0</v>
      </c>
      <c r="AC288">
        <f>ROUND(IF($AA$288&lt;=0,0,MIN($AA$4,$AA$288+$AB$288)),2)</f>
        <v>0</v>
      </c>
      <c r="AD288">
        <f>ROUND(IF($AA$288&lt;=0,0,MIN(MAX(0,$AA$288+$AB$288-$AC$288),MAX(0,$F$288-$J$288-$O$288-$T$288-$Y$288))),2)</f>
        <v>0</v>
      </c>
      <c r="AE288">
        <f>ROUND(MAX(0,$AA$288+$AB$288-$AC$288-$AD$288),2)</f>
        <v>0</v>
      </c>
      <c r="AF288">
        <f>$AJ$287</f>
        <v>0</v>
      </c>
      <c r="AG288">
        <f>ROUND(IF($AF$288&lt;=0,0,$AF$288*$AF$3/12),2)</f>
        <v>0</v>
      </c>
      <c r="AH288">
        <f>ROUND(IF($AF$288&lt;=0,0,MIN($AF$4,$AF$288+$AG$288)),2)</f>
        <v>0</v>
      </c>
      <c r="AI288">
        <f>ROUND(IF($AF$288&lt;=0,0,MIN(MAX(0,$AF$288+$AG$288-$AH$288),MAX(0,$F$288-$J$288-$O$288-$T$288-$Y$288-$AD$288))),2)</f>
        <v>0</v>
      </c>
      <c r="AJ288">
        <f>ROUND(MAX(0,$AF$288+$AG$288-$AH$288-$AI$288),2)</f>
        <v>0</v>
      </c>
      <c r="AK288">
        <f>$AO$287</f>
        <v>0</v>
      </c>
      <c r="AL288">
        <f>ROUND(IF($AK$288&lt;=0,0,$AK$288*$AK$3/12),2)</f>
        <v>0</v>
      </c>
      <c r="AM288">
        <f>ROUND(IF($AK$288&lt;=0,0,MIN($AK$4,$AK$288+$AL$288)),2)</f>
        <v>0</v>
      </c>
      <c r="AN288">
        <f>ROUND(IF($AK$288&lt;=0,0,MIN(MAX(0,$AK$288+$AL$288-$AM$288),MAX(0,$F$288-$J$288-$O$288-$T$288-$Y$288-$AD$288-$AI$288))),2)</f>
        <v>0</v>
      </c>
      <c r="AO288">
        <f>ROUND(MAX(0,$AK$288+$AL$288-$AM$288-$AN$288),2)</f>
        <v>0</v>
      </c>
      <c r="AP288">
        <f>$AT$287</f>
        <v>0</v>
      </c>
      <c r="AQ288">
        <f>ROUND(IF($AP$288&lt;=0,0,$AP$288*$AP$3/12),2)</f>
        <v>0</v>
      </c>
      <c r="AR288">
        <f>ROUND(IF($AP$288&lt;=0,0,MIN($AP$4,$AP$288+$AQ$288)),2)</f>
        <v>0</v>
      </c>
      <c r="AS288">
        <f>ROUND(IF($AP$288&lt;=0,0,MIN(MAX(0,$AP$288+$AQ$288-$AR$288),MAX(0,$F$288-$J$288-$O$288-$T$288-$Y$288-$AD$288-$AI$288-$AN$288))),2)</f>
        <v>0</v>
      </c>
      <c r="AT288">
        <f>ROUND(MAX(0,$AP$288+$AQ$288-$AR$288-$AS$288),2)</f>
        <v>0</v>
      </c>
      <c r="AU288">
        <f>$AY$287</f>
        <v>0</v>
      </c>
      <c r="AV288">
        <f>ROUND(IF($AU$288&lt;=0,0,$AU$288*$AU$3/12),2)</f>
        <v>0</v>
      </c>
      <c r="AW288">
        <f>ROUND(IF($AU$288&lt;=0,0,MIN($AU$4,$AU$288+$AV$288)),2)</f>
        <v>0</v>
      </c>
      <c r="AX288">
        <f>ROUND(IF($AU$288&lt;=0,0,MIN(MAX(0,$AU$288+$AV$288-$AW$288),MAX(0,$F$288-$J$288-$O$288-$T$288-$Y$288-$AD$288-$AI$288-$AN$288-$AS$288))),2)</f>
        <v>0</v>
      </c>
      <c r="AY288">
        <f>ROUND(MAX(0,$AU$288+$AV$288-$AW$288-$AX$288),2)</f>
        <v>0</v>
      </c>
      <c r="AZ288">
        <f>$BD$287</f>
        <v>0</v>
      </c>
      <c r="BA288">
        <f>ROUND(IF($AZ$288&lt;=0,0,$AZ$288*$AZ$3/12),2)</f>
        <v>0</v>
      </c>
      <c r="BB288">
        <f>ROUND(IF($AZ$288&lt;=0,0,MIN($AZ$4,$AZ$288+$BA$288)),2)</f>
        <v>0</v>
      </c>
      <c r="BC288">
        <f>ROUND(IF($AZ$288&lt;=0,0,MIN(MAX(0,$AZ$288+$BA$288-$BB$288),MAX(0,$F$288-$J$288-$O$288-$T$288-$Y$288-$AD$288-$AI$288-$AN$288-$AS$288-$AX$288))),2)</f>
        <v>0</v>
      </c>
      <c r="BD288">
        <f>ROUND(MAX(0,$AZ$288+$BA$288-$BB$288-$BC$288),2)</f>
        <v>0</v>
      </c>
    </row>
    <row r="289" spans="1:56">
      <c r="A289">
        <f>ROW()-7</f>
        <v>282</v>
      </c>
      <c r="B289">
        <f>EDATE(StartDate,A289-1)</f>
        <v>0</v>
      </c>
      <c r="C289">
        <f>ROUND(SUM($G$289,$L$289,$Q$289,$V$289,$AA$289,$AF$289,$AK$289,$AP$289,$AU$289,$AZ$289)-SUM($K$289,$P$289,$U$289,$Z$289,$AE$289,$AJ$289,$AO$289,$AT$289,$AY$289,$BD$289),2)</f>
        <v>0</v>
      </c>
      <c r="D289">
        <f>ROUND(SUM($H$289,$M$289,$R$289,$W$289,$AB$289,$AG$289,$AL$289,$AQ$289,$AV$289,$BA$289),2)</f>
        <v>0</v>
      </c>
      <c r="E289">
        <f>ROUND(SUM($K$289,$P$289,$U$289,$Z$289,$AE$289,$AJ$289,$AO$289,$AT$289,$AY$289,$BD$289),2)</f>
        <v>0</v>
      </c>
      <c r="F289">
        <f>ROUND(MAX(MonthlyBudget-SUM($I$289,$N$289,$S$289,$X$289,$AC$289,$AH$289,$AM$289,$AR$289,$AW$289,$BB$289),0),2)</f>
        <v>0</v>
      </c>
      <c r="G289">
        <f>$K$288</f>
        <v>0</v>
      </c>
      <c r="H289">
        <f>ROUND(IF($G$289&lt;=0,0,$G$289*$G$3/12),2)</f>
        <v>0</v>
      </c>
      <c r="I289">
        <f>ROUND(IF($G$289&lt;=0,0,MIN($G$4,$G$289+$H$289)),2)</f>
        <v>0</v>
      </c>
      <c r="J289">
        <f>ROUND(IF($G$289&lt;=0,0,MIN(MAX(0,$G$289+$H$289-$I$289),$F$289)),2)</f>
        <v>0</v>
      </c>
      <c r="K289">
        <f>ROUND(MAX(0,$G$289+$H$289-$I$289-$J$289),2)</f>
        <v>0</v>
      </c>
      <c r="L289">
        <f>$P$288</f>
        <v>0</v>
      </c>
      <c r="M289">
        <f>ROUND(IF($L$289&lt;=0,0,$L$289*$L$3/12),2)</f>
        <v>0</v>
      </c>
      <c r="N289">
        <f>ROUND(IF($L$289&lt;=0,0,MIN($L$4,$L$289+$M$289)),2)</f>
        <v>0</v>
      </c>
      <c r="O289">
        <f>ROUND(IF($L$289&lt;=0,0,MIN(MAX(0,$L$289+$M$289-$N$289),MAX(0,$F$289-$J$289))),2)</f>
        <v>0</v>
      </c>
      <c r="P289">
        <f>ROUND(MAX(0,$L$289+$M$289-$N$289-$O$289),2)</f>
        <v>0</v>
      </c>
      <c r="Q289">
        <f>$U$288</f>
        <v>0</v>
      </c>
      <c r="R289">
        <f>ROUND(IF($Q$289&lt;=0,0,$Q$289*$Q$3/12),2)</f>
        <v>0</v>
      </c>
      <c r="S289">
        <f>ROUND(IF($Q$289&lt;=0,0,MIN($Q$4,$Q$289+$R$289)),2)</f>
        <v>0</v>
      </c>
      <c r="T289">
        <f>ROUND(IF($Q$289&lt;=0,0,MIN(MAX(0,$Q$289+$R$289-$S$289),MAX(0,$F$289-$J$289-$O$289))),2)</f>
        <v>0</v>
      </c>
      <c r="U289">
        <f>ROUND(MAX(0,$Q$289+$R$289-$S$289-$T$289),2)</f>
        <v>0</v>
      </c>
      <c r="V289">
        <f>$Z$288</f>
        <v>0</v>
      </c>
      <c r="W289">
        <f>ROUND(IF($V$289&lt;=0,0,$V$289*$V$3/12),2)</f>
        <v>0</v>
      </c>
      <c r="X289">
        <f>ROUND(IF($V$289&lt;=0,0,MIN($V$4,$V$289+$W$289)),2)</f>
        <v>0</v>
      </c>
      <c r="Y289">
        <f>ROUND(IF($V$289&lt;=0,0,MIN(MAX(0,$V$289+$W$289-$X$289),MAX(0,$F$289-$J$289-$O$289-$T$289))),2)</f>
        <v>0</v>
      </c>
      <c r="Z289">
        <f>ROUND(MAX(0,$V$289+$W$289-$X$289-$Y$289),2)</f>
        <v>0</v>
      </c>
      <c r="AA289">
        <f>$AE$288</f>
        <v>0</v>
      </c>
      <c r="AB289">
        <f>ROUND(IF($AA$289&lt;=0,0,$AA$289*$AA$3/12),2)</f>
        <v>0</v>
      </c>
      <c r="AC289">
        <f>ROUND(IF($AA$289&lt;=0,0,MIN($AA$4,$AA$289+$AB$289)),2)</f>
        <v>0</v>
      </c>
      <c r="AD289">
        <f>ROUND(IF($AA$289&lt;=0,0,MIN(MAX(0,$AA$289+$AB$289-$AC$289),MAX(0,$F$289-$J$289-$O$289-$T$289-$Y$289))),2)</f>
        <v>0</v>
      </c>
      <c r="AE289">
        <f>ROUND(MAX(0,$AA$289+$AB$289-$AC$289-$AD$289),2)</f>
        <v>0</v>
      </c>
      <c r="AF289">
        <f>$AJ$288</f>
        <v>0</v>
      </c>
      <c r="AG289">
        <f>ROUND(IF($AF$289&lt;=0,0,$AF$289*$AF$3/12),2)</f>
        <v>0</v>
      </c>
      <c r="AH289">
        <f>ROUND(IF($AF$289&lt;=0,0,MIN($AF$4,$AF$289+$AG$289)),2)</f>
        <v>0</v>
      </c>
      <c r="AI289">
        <f>ROUND(IF($AF$289&lt;=0,0,MIN(MAX(0,$AF$289+$AG$289-$AH$289),MAX(0,$F$289-$J$289-$O$289-$T$289-$Y$289-$AD$289))),2)</f>
        <v>0</v>
      </c>
      <c r="AJ289">
        <f>ROUND(MAX(0,$AF$289+$AG$289-$AH$289-$AI$289),2)</f>
        <v>0</v>
      </c>
      <c r="AK289">
        <f>$AO$288</f>
        <v>0</v>
      </c>
      <c r="AL289">
        <f>ROUND(IF($AK$289&lt;=0,0,$AK$289*$AK$3/12),2)</f>
        <v>0</v>
      </c>
      <c r="AM289">
        <f>ROUND(IF($AK$289&lt;=0,0,MIN($AK$4,$AK$289+$AL$289)),2)</f>
        <v>0</v>
      </c>
      <c r="AN289">
        <f>ROUND(IF($AK$289&lt;=0,0,MIN(MAX(0,$AK$289+$AL$289-$AM$289),MAX(0,$F$289-$J$289-$O$289-$T$289-$Y$289-$AD$289-$AI$289))),2)</f>
        <v>0</v>
      </c>
      <c r="AO289">
        <f>ROUND(MAX(0,$AK$289+$AL$289-$AM$289-$AN$289),2)</f>
        <v>0</v>
      </c>
      <c r="AP289">
        <f>$AT$288</f>
        <v>0</v>
      </c>
      <c r="AQ289">
        <f>ROUND(IF($AP$289&lt;=0,0,$AP$289*$AP$3/12),2)</f>
        <v>0</v>
      </c>
      <c r="AR289">
        <f>ROUND(IF($AP$289&lt;=0,0,MIN($AP$4,$AP$289+$AQ$289)),2)</f>
        <v>0</v>
      </c>
      <c r="AS289">
        <f>ROUND(IF($AP$289&lt;=0,0,MIN(MAX(0,$AP$289+$AQ$289-$AR$289),MAX(0,$F$289-$J$289-$O$289-$T$289-$Y$289-$AD$289-$AI$289-$AN$289))),2)</f>
        <v>0</v>
      </c>
      <c r="AT289">
        <f>ROUND(MAX(0,$AP$289+$AQ$289-$AR$289-$AS$289),2)</f>
        <v>0</v>
      </c>
      <c r="AU289">
        <f>$AY$288</f>
        <v>0</v>
      </c>
      <c r="AV289">
        <f>ROUND(IF($AU$289&lt;=0,0,$AU$289*$AU$3/12),2)</f>
        <v>0</v>
      </c>
      <c r="AW289">
        <f>ROUND(IF($AU$289&lt;=0,0,MIN($AU$4,$AU$289+$AV$289)),2)</f>
        <v>0</v>
      </c>
      <c r="AX289">
        <f>ROUND(IF($AU$289&lt;=0,0,MIN(MAX(0,$AU$289+$AV$289-$AW$289),MAX(0,$F$289-$J$289-$O$289-$T$289-$Y$289-$AD$289-$AI$289-$AN$289-$AS$289))),2)</f>
        <v>0</v>
      </c>
      <c r="AY289">
        <f>ROUND(MAX(0,$AU$289+$AV$289-$AW$289-$AX$289),2)</f>
        <v>0</v>
      </c>
      <c r="AZ289">
        <f>$BD$288</f>
        <v>0</v>
      </c>
      <c r="BA289">
        <f>ROUND(IF($AZ$289&lt;=0,0,$AZ$289*$AZ$3/12),2)</f>
        <v>0</v>
      </c>
      <c r="BB289">
        <f>ROUND(IF($AZ$289&lt;=0,0,MIN($AZ$4,$AZ$289+$BA$289)),2)</f>
        <v>0</v>
      </c>
      <c r="BC289">
        <f>ROUND(IF($AZ$289&lt;=0,0,MIN(MAX(0,$AZ$289+$BA$289-$BB$289),MAX(0,$F$289-$J$289-$O$289-$T$289-$Y$289-$AD$289-$AI$289-$AN$289-$AS$289-$AX$289))),2)</f>
        <v>0</v>
      </c>
      <c r="BD289">
        <f>ROUND(MAX(0,$AZ$289+$BA$289-$BB$289-$BC$289),2)</f>
        <v>0</v>
      </c>
    </row>
    <row r="290" spans="1:56">
      <c r="A290">
        <f>ROW()-7</f>
        <v>283</v>
      </c>
      <c r="B290">
        <f>EDATE(StartDate,A290-1)</f>
        <v>0</v>
      </c>
      <c r="C290">
        <f>ROUND(SUM($G$290,$L$290,$Q$290,$V$290,$AA$290,$AF$290,$AK$290,$AP$290,$AU$290,$AZ$290)-SUM($K$290,$P$290,$U$290,$Z$290,$AE$290,$AJ$290,$AO$290,$AT$290,$AY$290,$BD$290),2)</f>
        <v>0</v>
      </c>
      <c r="D290">
        <f>ROUND(SUM($H$290,$M$290,$R$290,$W$290,$AB$290,$AG$290,$AL$290,$AQ$290,$AV$290,$BA$290),2)</f>
        <v>0</v>
      </c>
      <c r="E290">
        <f>ROUND(SUM($K$290,$P$290,$U$290,$Z$290,$AE$290,$AJ$290,$AO$290,$AT$290,$AY$290,$BD$290),2)</f>
        <v>0</v>
      </c>
      <c r="F290">
        <f>ROUND(MAX(MonthlyBudget-SUM($I$290,$N$290,$S$290,$X$290,$AC$290,$AH$290,$AM$290,$AR$290,$AW$290,$BB$290),0),2)</f>
        <v>0</v>
      </c>
      <c r="G290">
        <f>$K$289</f>
        <v>0</v>
      </c>
      <c r="H290">
        <f>ROUND(IF($G$290&lt;=0,0,$G$290*$G$3/12),2)</f>
        <v>0</v>
      </c>
      <c r="I290">
        <f>ROUND(IF($G$290&lt;=0,0,MIN($G$4,$G$290+$H$290)),2)</f>
        <v>0</v>
      </c>
      <c r="J290">
        <f>ROUND(IF($G$290&lt;=0,0,MIN(MAX(0,$G$290+$H$290-$I$290),$F$290)),2)</f>
        <v>0</v>
      </c>
      <c r="K290">
        <f>ROUND(MAX(0,$G$290+$H$290-$I$290-$J$290),2)</f>
        <v>0</v>
      </c>
      <c r="L290">
        <f>$P$289</f>
        <v>0</v>
      </c>
      <c r="M290">
        <f>ROUND(IF($L$290&lt;=0,0,$L$290*$L$3/12),2)</f>
        <v>0</v>
      </c>
      <c r="N290">
        <f>ROUND(IF($L$290&lt;=0,0,MIN($L$4,$L$290+$M$290)),2)</f>
        <v>0</v>
      </c>
      <c r="O290">
        <f>ROUND(IF($L$290&lt;=0,0,MIN(MAX(0,$L$290+$M$290-$N$290),MAX(0,$F$290-$J$290))),2)</f>
        <v>0</v>
      </c>
      <c r="P290">
        <f>ROUND(MAX(0,$L$290+$M$290-$N$290-$O$290),2)</f>
        <v>0</v>
      </c>
      <c r="Q290">
        <f>$U$289</f>
        <v>0</v>
      </c>
      <c r="R290">
        <f>ROUND(IF($Q$290&lt;=0,0,$Q$290*$Q$3/12),2)</f>
        <v>0</v>
      </c>
      <c r="S290">
        <f>ROUND(IF($Q$290&lt;=0,0,MIN($Q$4,$Q$290+$R$290)),2)</f>
        <v>0</v>
      </c>
      <c r="T290">
        <f>ROUND(IF($Q$290&lt;=0,0,MIN(MAX(0,$Q$290+$R$290-$S$290),MAX(0,$F$290-$J$290-$O$290))),2)</f>
        <v>0</v>
      </c>
      <c r="U290">
        <f>ROUND(MAX(0,$Q$290+$R$290-$S$290-$T$290),2)</f>
        <v>0</v>
      </c>
      <c r="V290">
        <f>$Z$289</f>
        <v>0</v>
      </c>
      <c r="W290">
        <f>ROUND(IF($V$290&lt;=0,0,$V$290*$V$3/12),2)</f>
        <v>0</v>
      </c>
      <c r="X290">
        <f>ROUND(IF($V$290&lt;=0,0,MIN($V$4,$V$290+$W$290)),2)</f>
        <v>0</v>
      </c>
      <c r="Y290">
        <f>ROUND(IF($V$290&lt;=0,0,MIN(MAX(0,$V$290+$W$290-$X$290),MAX(0,$F$290-$J$290-$O$290-$T$290))),2)</f>
        <v>0</v>
      </c>
      <c r="Z290">
        <f>ROUND(MAX(0,$V$290+$W$290-$X$290-$Y$290),2)</f>
        <v>0</v>
      </c>
      <c r="AA290">
        <f>$AE$289</f>
        <v>0</v>
      </c>
      <c r="AB290">
        <f>ROUND(IF($AA$290&lt;=0,0,$AA$290*$AA$3/12),2)</f>
        <v>0</v>
      </c>
      <c r="AC290">
        <f>ROUND(IF($AA$290&lt;=0,0,MIN($AA$4,$AA$290+$AB$290)),2)</f>
        <v>0</v>
      </c>
      <c r="AD290">
        <f>ROUND(IF($AA$290&lt;=0,0,MIN(MAX(0,$AA$290+$AB$290-$AC$290),MAX(0,$F$290-$J$290-$O$290-$T$290-$Y$290))),2)</f>
        <v>0</v>
      </c>
      <c r="AE290">
        <f>ROUND(MAX(0,$AA$290+$AB$290-$AC$290-$AD$290),2)</f>
        <v>0</v>
      </c>
      <c r="AF290">
        <f>$AJ$289</f>
        <v>0</v>
      </c>
      <c r="AG290">
        <f>ROUND(IF($AF$290&lt;=0,0,$AF$290*$AF$3/12),2)</f>
        <v>0</v>
      </c>
      <c r="AH290">
        <f>ROUND(IF($AF$290&lt;=0,0,MIN($AF$4,$AF$290+$AG$290)),2)</f>
        <v>0</v>
      </c>
      <c r="AI290">
        <f>ROUND(IF($AF$290&lt;=0,0,MIN(MAX(0,$AF$290+$AG$290-$AH$290),MAX(0,$F$290-$J$290-$O$290-$T$290-$Y$290-$AD$290))),2)</f>
        <v>0</v>
      </c>
      <c r="AJ290">
        <f>ROUND(MAX(0,$AF$290+$AG$290-$AH$290-$AI$290),2)</f>
        <v>0</v>
      </c>
      <c r="AK290">
        <f>$AO$289</f>
        <v>0</v>
      </c>
      <c r="AL290">
        <f>ROUND(IF($AK$290&lt;=0,0,$AK$290*$AK$3/12),2)</f>
        <v>0</v>
      </c>
      <c r="AM290">
        <f>ROUND(IF($AK$290&lt;=0,0,MIN($AK$4,$AK$290+$AL$290)),2)</f>
        <v>0</v>
      </c>
      <c r="AN290">
        <f>ROUND(IF($AK$290&lt;=0,0,MIN(MAX(0,$AK$290+$AL$290-$AM$290),MAX(0,$F$290-$J$290-$O$290-$T$290-$Y$290-$AD$290-$AI$290))),2)</f>
        <v>0</v>
      </c>
      <c r="AO290">
        <f>ROUND(MAX(0,$AK$290+$AL$290-$AM$290-$AN$290),2)</f>
        <v>0</v>
      </c>
      <c r="AP290">
        <f>$AT$289</f>
        <v>0</v>
      </c>
      <c r="AQ290">
        <f>ROUND(IF($AP$290&lt;=0,0,$AP$290*$AP$3/12),2)</f>
        <v>0</v>
      </c>
      <c r="AR290">
        <f>ROUND(IF($AP$290&lt;=0,0,MIN($AP$4,$AP$290+$AQ$290)),2)</f>
        <v>0</v>
      </c>
      <c r="AS290">
        <f>ROUND(IF($AP$290&lt;=0,0,MIN(MAX(0,$AP$290+$AQ$290-$AR$290),MAX(0,$F$290-$J$290-$O$290-$T$290-$Y$290-$AD$290-$AI$290-$AN$290))),2)</f>
        <v>0</v>
      </c>
      <c r="AT290">
        <f>ROUND(MAX(0,$AP$290+$AQ$290-$AR$290-$AS$290),2)</f>
        <v>0</v>
      </c>
      <c r="AU290">
        <f>$AY$289</f>
        <v>0</v>
      </c>
      <c r="AV290">
        <f>ROUND(IF($AU$290&lt;=0,0,$AU$290*$AU$3/12),2)</f>
        <v>0</v>
      </c>
      <c r="AW290">
        <f>ROUND(IF($AU$290&lt;=0,0,MIN($AU$4,$AU$290+$AV$290)),2)</f>
        <v>0</v>
      </c>
      <c r="AX290">
        <f>ROUND(IF($AU$290&lt;=0,0,MIN(MAX(0,$AU$290+$AV$290-$AW$290),MAX(0,$F$290-$J$290-$O$290-$T$290-$Y$290-$AD$290-$AI$290-$AN$290-$AS$290))),2)</f>
        <v>0</v>
      </c>
      <c r="AY290">
        <f>ROUND(MAX(0,$AU$290+$AV$290-$AW$290-$AX$290),2)</f>
        <v>0</v>
      </c>
      <c r="AZ290">
        <f>$BD$289</f>
        <v>0</v>
      </c>
      <c r="BA290">
        <f>ROUND(IF($AZ$290&lt;=0,0,$AZ$290*$AZ$3/12),2)</f>
        <v>0</v>
      </c>
      <c r="BB290">
        <f>ROUND(IF($AZ$290&lt;=0,0,MIN($AZ$4,$AZ$290+$BA$290)),2)</f>
        <v>0</v>
      </c>
      <c r="BC290">
        <f>ROUND(IF($AZ$290&lt;=0,0,MIN(MAX(0,$AZ$290+$BA$290-$BB$290),MAX(0,$F$290-$J$290-$O$290-$T$290-$Y$290-$AD$290-$AI$290-$AN$290-$AS$290-$AX$290))),2)</f>
        <v>0</v>
      </c>
      <c r="BD290">
        <f>ROUND(MAX(0,$AZ$290+$BA$290-$BB$290-$BC$290),2)</f>
        <v>0</v>
      </c>
    </row>
    <row r="291" spans="1:56">
      <c r="A291">
        <f>ROW()-7</f>
        <v>284</v>
      </c>
      <c r="B291">
        <f>EDATE(StartDate,A291-1)</f>
        <v>0</v>
      </c>
      <c r="C291">
        <f>ROUND(SUM($G$291,$L$291,$Q$291,$V$291,$AA$291,$AF$291,$AK$291,$AP$291,$AU$291,$AZ$291)-SUM($K$291,$P$291,$U$291,$Z$291,$AE$291,$AJ$291,$AO$291,$AT$291,$AY$291,$BD$291),2)</f>
        <v>0</v>
      </c>
      <c r="D291">
        <f>ROUND(SUM($H$291,$M$291,$R$291,$W$291,$AB$291,$AG$291,$AL$291,$AQ$291,$AV$291,$BA$291),2)</f>
        <v>0</v>
      </c>
      <c r="E291">
        <f>ROUND(SUM($K$291,$P$291,$U$291,$Z$291,$AE$291,$AJ$291,$AO$291,$AT$291,$AY$291,$BD$291),2)</f>
        <v>0</v>
      </c>
      <c r="F291">
        <f>ROUND(MAX(MonthlyBudget-SUM($I$291,$N$291,$S$291,$X$291,$AC$291,$AH$291,$AM$291,$AR$291,$AW$291,$BB$291),0),2)</f>
        <v>0</v>
      </c>
      <c r="G291">
        <f>$K$290</f>
        <v>0</v>
      </c>
      <c r="H291">
        <f>ROUND(IF($G$291&lt;=0,0,$G$291*$G$3/12),2)</f>
        <v>0</v>
      </c>
      <c r="I291">
        <f>ROUND(IF($G$291&lt;=0,0,MIN($G$4,$G$291+$H$291)),2)</f>
        <v>0</v>
      </c>
      <c r="J291">
        <f>ROUND(IF($G$291&lt;=0,0,MIN(MAX(0,$G$291+$H$291-$I$291),$F$291)),2)</f>
        <v>0</v>
      </c>
      <c r="K291">
        <f>ROUND(MAX(0,$G$291+$H$291-$I$291-$J$291),2)</f>
        <v>0</v>
      </c>
      <c r="L291">
        <f>$P$290</f>
        <v>0</v>
      </c>
      <c r="M291">
        <f>ROUND(IF($L$291&lt;=0,0,$L$291*$L$3/12),2)</f>
        <v>0</v>
      </c>
      <c r="N291">
        <f>ROUND(IF($L$291&lt;=0,0,MIN($L$4,$L$291+$M$291)),2)</f>
        <v>0</v>
      </c>
      <c r="O291">
        <f>ROUND(IF($L$291&lt;=0,0,MIN(MAX(0,$L$291+$M$291-$N$291),MAX(0,$F$291-$J$291))),2)</f>
        <v>0</v>
      </c>
      <c r="P291">
        <f>ROUND(MAX(0,$L$291+$M$291-$N$291-$O$291),2)</f>
        <v>0</v>
      </c>
      <c r="Q291">
        <f>$U$290</f>
        <v>0</v>
      </c>
      <c r="R291">
        <f>ROUND(IF($Q$291&lt;=0,0,$Q$291*$Q$3/12),2)</f>
        <v>0</v>
      </c>
      <c r="S291">
        <f>ROUND(IF($Q$291&lt;=0,0,MIN($Q$4,$Q$291+$R$291)),2)</f>
        <v>0</v>
      </c>
      <c r="T291">
        <f>ROUND(IF($Q$291&lt;=0,0,MIN(MAX(0,$Q$291+$R$291-$S$291),MAX(0,$F$291-$J$291-$O$291))),2)</f>
        <v>0</v>
      </c>
      <c r="U291">
        <f>ROUND(MAX(0,$Q$291+$R$291-$S$291-$T$291),2)</f>
        <v>0</v>
      </c>
      <c r="V291">
        <f>$Z$290</f>
        <v>0</v>
      </c>
      <c r="W291">
        <f>ROUND(IF($V$291&lt;=0,0,$V$291*$V$3/12),2)</f>
        <v>0</v>
      </c>
      <c r="X291">
        <f>ROUND(IF($V$291&lt;=0,0,MIN($V$4,$V$291+$W$291)),2)</f>
        <v>0</v>
      </c>
      <c r="Y291">
        <f>ROUND(IF($V$291&lt;=0,0,MIN(MAX(0,$V$291+$W$291-$X$291),MAX(0,$F$291-$J$291-$O$291-$T$291))),2)</f>
        <v>0</v>
      </c>
      <c r="Z291">
        <f>ROUND(MAX(0,$V$291+$W$291-$X$291-$Y$291),2)</f>
        <v>0</v>
      </c>
      <c r="AA291">
        <f>$AE$290</f>
        <v>0</v>
      </c>
      <c r="AB291">
        <f>ROUND(IF($AA$291&lt;=0,0,$AA$291*$AA$3/12),2)</f>
        <v>0</v>
      </c>
      <c r="AC291">
        <f>ROUND(IF($AA$291&lt;=0,0,MIN($AA$4,$AA$291+$AB$291)),2)</f>
        <v>0</v>
      </c>
      <c r="AD291">
        <f>ROUND(IF($AA$291&lt;=0,0,MIN(MAX(0,$AA$291+$AB$291-$AC$291),MAX(0,$F$291-$J$291-$O$291-$T$291-$Y$291))),2)</f>
        <v>0</v>
      </c>
      <c r="AE291">
        <f>ROUND(MAX(0,$AA$291+$AB$291-$AC$291-$AD$291),2)</f>
        <v>0</v>
      </c>
      <c r="AF291">
        <f>$AJ$290</f>
        <v>0</v>
      </c>
      <c r="AG291">
        <f>ROUND(IF($AF$291&lt;=0,0,$AF$291*$AF$3/12),2)</f>
        <v>0</v>
      </c>
      <c r="AH291">
        <f>ROUND(IF($AF$291&lt;=0,0,MIN($AF$4,$AF$291+$AG$291)),2)</f>
        <v>0</v>
      </c>
      <c r="AI291">
        <f>ROUND(IF($AF$291&lt;=0,0,MIN(MAX(0,$AF$291+$AG$291-$AH$291),MAX(0,$F$291-$J$291-$O$291-$T$291-$Y$291-$AD$291))),2)</f>
        <v>0</v>
      </c>
      <c r="AJ291">
        <f>ROUND(MAX(0,$AF$291+$AG$291-$AH$291-$AI$291),2)</f>
        <v>0</v>
      </c>
      <c r="AK291">
        <f>$AO$290</f>
        <v>0</v>
      </c>
      <c r="AL291">
        <f>ROUND(IF($AK$291&lt;=0,0,$AK$291*$AK$3/12),2)</f>
        <v>0</v>
      </c>
      <c r="AM291">
        <f>ROUND(IF($AK$291&lt;=0,0,MIN($AK$4,$AK$291+$AL$291)),2)</f>
        <v>0</v>
      </c>
      <c r="AN291">
        <f>ROUND(IF($AK$291&lt;=0,0,MIN(MAX(0,$AK$291+$AL$291-$AM$291),MAX(0,$F$291-$J$291-$O$291-$T$291-$Y$291-$AD$291-$AI$291))),2)</f>
        <v>0</v>
      </c>
      <c r="AO291">
        <f>ROUND(MAX(0,$AK$291+$AL$291-$AM$291-$AN$291),2)</f>
        <v>0</v>
      </c>
      <c r="AP291">
        <f>$AT$290</f>
        <v>0</v>
      </c>
      <c r="AQ291">
        <f>ROUND(IF($AP$291&lt;=0,0,$AP$291*$AP$3/12),2)</f>
        <v>0</v>
      </c>
      <c r="AR291">
        <f>ROUND(IF($AP$291&lt;=0,0,MIN($AP$4,$AP$291+$AQ$291)),2)</f>
        <v>0</v>
      </c>
      <c r="AS291">
        <f>ROUND(IF($AP$291&lt;=0,0,MIN(MAX(0,$AP$291+$AQ$291-$AR$291),MAX(0,$F$291-$J$291-$O$291-$T$291-$Y$291-$AD$291-$AI$291-$AN$291))),2)</f>
        <v>0</v>
      </c>
      <c r="AT291">
        <f>ROUND(MAX(0,$AP$291+$AQ$291-$AR$291-$AS$291),2)</f>
        <v>0</v>
      </c>
      <c r="AU291">
        <f>$AY$290</f>
        <v>0</v>
      </c>
      <c r="AV291">
        <f>ROUND(IF($AU$291&lt;=0,0,$AU$291*$AU$3/12),2)</f>
        <v>0</v>
      </c>
      <c r="AW291">
        <f>ROUND(IF($AU$291&lt;=0,0,MIN($AU$4,$AU$291+$AV$291)),2)</f>
        <v>0</v>
      </c>
      <c r="AX291">
        <f>ROUND(IF($AU$291&lt;=0,0,MIN(MAX(0,$AU$291+$AV$291-$AW$291),MAX(0,$F$291-$J$291-$O$291-$T$291-$Y$291-$AD$291-$AI$291-$AN$291-$AS$291))),2)</f>
        <v>0</v>
      </c>
      <c r="AY291">
        <f>ROUND(MAX(0,$AU$291+$AV$291-$AW$291-$AX$291),2)</f>
        <v>0</v>
      </c>
      <c r="AZ291">
        <f>$BD$290</f>
        <v>0</v>
      </c>
      <c r="BA291">
        <f>ROUND(IF($AZ$291&lt;=0,0,$AZ$291*$AZ$3/12),2)</f>
        <v>0</v>
      </c>
      <c r="BB291">
        <f>ROUND(IF($AZ$291&lt;=0,0,MIN($AZ$4,$AZ$291+$BA$291)),2)</f>
        <v>0</v>
      </c>
      <c r="BC291">
        <f>ROUND(IF($AZ$291&lt;=0,0,MIN(MAX(0,$AZ$291+$BA$291-$BB$291),MAX(0,$F$291-$J$291-$O$291-$T$291-$Y$291-$AD$291-$AI$291-$AN$291-$AS$291-$AX$291))),2)</f>
        <v>0</v>
      </c>
      <c r="BD291">
        <f>ROUND(MAX(0,$AZ$291+$BA$291-$BB$291-$BC$291),2)</f>
        <v>0</v>
      </c>
    </row>
    <row r="292" spans="1:56">
      <c r="A292">
        <f>ROW()-7</f>
        <v>285</v>
      </c>
      <c r="B292">
        <f>EDATE(StartDate,A292-1)</f>
        <v>0</v>
      </c>
      <c r="C292">
        <f>ROUND(SUM($G$292,$L$292,$Q$292,$V$292,$AA$292,$AF$292,$AK$292,$AP$292,$AU$292,$AZ$292)-SUM($K$292,$P$292,$U$292,$Z$292,$AE$292,$AJ$292,$AO$292,$AT$292,$AY$292,$BD$292),2)</f>
        <v>0</v>
      </c>
      <c r="D292">
        <f>ROUND(SUM($H$292,$M$292,$R$292,$W$292,$AB$292,$AG$292,$AL$292,$AQ$292,$AV$292,$BA$292),2)</f>
        <v>0</v>
      </c>
      <c r="E292">
        <f>ROUND(SUM($K$292,$P$292,$U$292,$Z$292,$AE$292,$AJ$292,$AO$292,$AT$292,$AY$292,$BD$292),2)</f>
        <v>0</v>
      </c>
      <c r="F292">
        <f>ROUND(MAX(MonthlyBudget-SUM($I$292,$N$292,$S$292,$X$292,$AC$292,$AH$292,$AM$292,$AR$292,$AW$292,$BB$292),0),2)</f>
        <v>0</v>
      </c>
      <c r="G292">
        <f>$K$291</f>
        <v>0</v>
      </c>
      <c r="H292">
        <f>ROUND(IF($G$292&lt;=0,0,$G$292*$G$3/12),2)</f>
        <v>0</v>
      </c>
      <c r="I292">
        <f>ROUND(IF($G$292&lt;=0,0,MIN($G$4,$G$292+$H$292)),2)</f>
        <v>0</v>
      </c>
      <c r="J292">
        <f>ROUND(IF($G$292&lt;=0,0,MIN(MAX(0,$G$292+$H$292-$I$292),$F$292)),2)</f>
        <v>0</v>
      </c>
      <c r="K292">
        <f>ROUND(MAX(0,$G$292+$H$292-$I$292-$J$292),2)</f>
        <v>0</v>
      </c>
      <c r="L292">
        <f>$P$291</f>
        <v>0</v>
      </c>
      <c r="M292">
        <f>ROUND(IF($L$292&lt;=0,0,$L$292*$L$3/12),2)</f>
        <v>0</v>
      </c>
      <c r="N292">
        <f>ROUND(IF($L$292&lt;=0,0,MIN($L$4,$L$292+$M$292)),2)</f>
        <v>0</v>
      </c>
      <c r="O292">
        <f>ROUND(IF($L$292&lt;=0,0,MIN(MAX(0,$L$292+$M$292-$N$292),MAX(0,$F$292-$J$292))),2)</f>
        <v>0</v>
      </c>
      <c r="P292">
        <f>ROUND(MAX(0,$L$292+$M$292-$N$292-$O$292),2)</f>
        <v>0</v>
      </c>
      <c r="Q292">
        <f>$U$291</f>
        <v>0</v>
      </c>
      <c r="R292">
        <f>ROUND(IF($Q$292&lt;=0,0,$Q$292*$Q$3/12),2)</f>
        <v>0</v>
      </c>
      <c r="S292">
        <f>ROUND(IF($Q$292&lt;=0,0,MIN($Q$4,$Q$292+$R$292)),2)</f>
        <v>0</v>
      </c>
      <c r="T292">
        <f>ROUND(IF($Q$292&lt;=0,0,MIN(MAX(0,$Q$292+$R$292-$S$292),MAX(0,$F$292-$J$292-$O$292))),2)</f>
        <v>0</v>
      </c>
      <c r="U292">
        <f>ROUND(MAX(0,$Q$292+$R$292-$S$292-$T$292),2)</f>
        <v>0</v>
      </c>
      <c r="V292">
        <f>$Z$291</f>
        <v>0</v>
      </c>
      <c r="W292">
        <f>ROUND(IF($V$292&lt;=0,0,$V$292*$V$3/12),2)</f>
        <v>0</v>
      </c>
      <c r="X292">
        <f>ROUND(IF($V$292&lt;=0,0,MIN($V$4,$V$292+$W$292)),2)</f>
        <v>0</v>
      </c>
      <c r="Y292">
        <f>ROUND(IF($V$292&lt;=0,0,MIN(MAX(0,$V$292+$W$292-$X$292),MAX(0,$F$292-$J$292-$O$292-$T$292))),2)</f>
        <v>0</v>
      </c>
      <c r="Z292">
        <f>ROUND(MAX(0,$V$292+$W$292-$X$292-$Y$292),2)</f>
        <v>0</v>
      </c>
      <c r="AA292">
        <f>$AE$291</f>
        <v>0</v>
      </c>
      <c r="AB292">
        <f>ROUND(IF($AA$292&lt;=0,0,$AA$292*$AA$3/12),2)</f>
        <v>0</v>
      </c>
      <c r="AC292">
        <f>ROUND(IF($AA$292&lt;=0,0,MIN($AA$4,$AA$292+$AB$292)),2)</f>
        <v>0</v>
      </c>
      <c r="AD292">
        <f>ROUND(IF($AA$292&lt;=0,0,MIN(MAX(0,$AA$292+$AB$292-$AC$292),MAX(0,$F$292-$J$292-$O$292-$T$292-$Y$292))),2)</f>
        <v>0</v>
      </c>
      <c r="AE292">
        <f>ROUND(MAX(0,$AA$292+$AB$292-$AC$292-$AD$292),2)</f>
        <v>0</v>
      </c>
      <c r="AF292">
        <f>$AJ$291</f>
        <v>0</v>
      </c>
      <c r="AG292">
        <f>ROUND(IF($AF$292&lt;=0,0,$AF$292*$AF$3/12),2)</f>
        <v>0</v>
      </c>
      <c r="AH292">
        <f>ROUND(IF($AF$292&lt;=0,0,MIN($AF$4,$AF$292+$AG$292)),2)</f>
        <v>0</v>
      </c>
      <c r="AI292">
        <f>ROUND(IF($AF$292&lt;=0,0,MIN(MAX(0,$AF$292+$AG$292-$AH$292),MAX(0,$F$292-$J$292-$O$292-$T$292-$Y$292-$AD$292))),2)</f>
        <v>0</v>
      </c>
      <c r="AJ292">
        <f>ROUND(MAX(0,$AF$292+$AG$292-$AH$292-$AI$292),2)</f>
        <v>0</v>
      </c>
      <c r="AK292">
        <f>$AO$291</f>
        <v>0</v>
      </c>
      <c r="AL292">
        <f>ROUND(IF($AK$292&lt;=0,0,$AK$292*$AK$3/12),2)</f>
        <v>0</v>
      </c>
      <c r="AM292">
        <f>ROUND(IF($AK$292&lt;=0,0,MIN($AK$4,$AK$292+$AL$292)),2)</f>
        <v>0</v>
      </c>
      <c r="AN292">
        <f>ROUND(IF($AK$292&lt;=0,0,MIN(MAX(0,$AK$292+$AL$292-$AM$292),MAX(0,$F$292-$J$292-$O$292-$T$292-$Y$292-$AD$292-$AI$292))),2)</f>
        <v>0</v>
      </c>
      <c r="AO292">
        <f>ROUND(MAX(0,$AK$292+$AL$292-$AM$292-$AN$292),2)</f>
        <v>0</v>
      </c>
      <c r="AP292">
        <f>$AT$291</f>
        <v>0</v>
      </c>
      <c r="AQ292">
        <f>ROUND(IF($AP$292&lt;=0,0,$AP$292*$AP$3/12),2)</f>
        <v>0</v>
      </c>
      <c r="AR292">
        <f>ROUND(IF($AP$292&lt;=0,0,MIN($AP$4,$AP$292+$AQ$292)),2)</f>
        <v>0</v>
      </c>
      <c r="AS292">
        <f>ROUND(IF($AP$292&lt;=0,0,MIN(MAX(0,$AP$292+$AQ$292-$AR$292),MAX(0,$F$292-$J$292-$O$292-$T$292-$Y$292-$AD$292-$AI$292-$AN$292))),2)</f>
        <v>0</v>
      </c>
      <c r="AT292">
        <f>ROUND(MAX(0,$AP$292+$AQ$292-$AR$292-$AS$292),2)</f>
        <v>0</v>
      </c>
      <c r="AU292">
        <f>$AY$291</f>
        <v>0</v>
      </c>
      <c r="AV292">
        <f>ROUND(IF($AU$292&lt;=0,0,$AU$292*$AU$3/12),2)</f>
        <v>0</v>
      </c>
      <c r="AW292">
        <f>ROUND(IF($AU$292&lt;=0,0,MIN($AU$4,$AU$292+$AV$292)),2)</f>
        <v>0</v>
      </c>
      <c r="AX292">
        <f>ROUND(IF($AU$292&lt;=0,0,MIN(MAX(0,$AU$292+$AV$292-$AW$292),MAX(0,$F$292-$J$292-$O$292-$T$292-$Y$292-$AD$292-$AI$292-$AN$292-$AS$292))),2)</f>
        <v>0</v>
      </c>
      <c r="AY292">
        <f>ROUND(MAX(0,$AU$292+$AV$292-$AW$292-$AX$292),2)</f>
        <v>0</v>
      </c>
      <c r="AZ292">
        <f>$BD$291</f>
        <v>0</v>
      </c>
      <c r="BA292">
        <f>ROUND(IF($AZ$292&lt;=0,0,$AZ$292*$AZ$3/12),2)</f>
        <v>0</v>
      </c>
      <c r="BB292">
        <f>ROUND(IF($AZ$292&lt;=0,0,MIN($AZ$4,$AZ$292+$BA$292)),2)</f>
        <v>0</v>
      </c>
      <c r="BC292">
        <f>ROUND(IF($AZ$292&lt;=0,0,MIN(MAX(0,$AZ$292+$BA$292-$BB$292),MAX(0,$F$292-$J$292-$O$292-$T$292-$Y$292-$AD$292-$AI$292-$AN$292-$AS$292-$AX$292))),2)</f>
        <v>0</v>
      </c>
      <c r="BD292">
        <f>ROUND(MAX(0,$AZ$292+$BA$292-$BB$292-$BC$292),2)</f>
        <v>0</v>
      </c>
    </row>
    <row r="293" spans="1:56">
      <c r="A293">
        <f>ROW()-7</f>
        <v>286</v>
      </c>
      <c r="B293">
        <f>EDATE(StartDate,A293-1)</f>
        <v>0</v>
      </c>
      <c r="C293">
        <f>ROUND(SUM($G$293,$L$293,$Q$293,$V$293,$AA$293,$AF$293,$AK$293,$AP$293,$AU$293,$AZ$293)-SUM($K$293,$P$293,$U$293,$Z$293,$AE$293,$AJ$293,$AO$293,$AT$293,$AY$293,$BD$293),2)</f>
        <v>0</v>
      </c>
      <c r="D293">
        <f>ROUND(SUM($H$293,$M$293,$R$293,$W$293,$AB$293,$AG$293,$AL$293,$AQ$293,$AV$293,$BA$293),2)</f>
        <v>0</v>
      </c>
      <c r="E293">
        <f>ROUND(SUM($K$293,$P$293,$U$293,$Z$293,$AE$293,$AJ$293,$AO$293,$AT$293,$AY$293,$BD$293),2)</f>
        <v>0</v>
      </c>
      <c r="F293">
        <f>ROUND(MAX(MonthlyBudget-SUM($I$293,$N$293,$S$293,$X$293,$AC$293,$AH$293,$AM$293,$AR$293,$AW$293,$BB$293),0),2)</f>
        <v>0</v>
      </c>
      <c r="G293">
        <f>$K$292</f>
        <v>0</v>
      </c>
      <c r="H293">
        <f>ROUND(IF($G$293&lt;=0,0,$G$293*$G$3/12),2)</f>
        <v>0</v>
      </c>
      <c r="I293">
        <f>ROUND(IF($G$293&lt;=0,0,MIN($G$4,$G$293+$H$293)),2)</f>
        <v>0</v>
      </c>
      <c r="J293">
        <f>ROUND(IF($G$293&lt;=0,0,MIN(MAX(0,$G$293+$H$293-$I$293),$F$293)),2)</f>
        <v>0</v>
      </c>
      <c r="K293">
        <f>ROUND(MAX(0,$G$293+$H$293-$I$293-$J$293),2)</f>
        <v>0</v>
      </c>
      <c r="L293">
        <f>$P$292</f>
        <v>0</v>
      </c>
      <c r="M293">
        <f>ROUND(IF($L$293&lt;=0,0,$L$293*$L$3/12),2)</f>
        <v>0</v>
      </c>
      <c r="N293">
        <f>ROUND(IF($L$293&lt;=0,0,MIN($L$4,$L$293+$M$293)),2)</f>
        <v>0</v>
      </c>
      <c r="O293">
        <f>ROUND(IF($L$293&lt;=0,0,MIN(MAX(0,$L$293+$M$293-$N$293),MAX(0,$F$293-$J$293))),2)</f>
        <v>0</v>
      </c>
      <c r="P293">
        <f>ROUND(MAX(0,$L$293+$M$293-$N$293-$O$293),2)</f>
        <v>0</v>
      </c>
      <c r="Q293">
        <f>$U$292</f>
        <v>0</v>
      </c>
      <c r="R293">
        <f>ROUND(IF($Q$293&lt;=0,0,$Q$293*$Q$3/12),2)</f>
        <v>0</v>
      </c>
      <c r="S293">
        <f>ROUND(IF($Q$293&lt;=0,0,MIN($Q$4,$Q$293+$R$293)),2)</f>
        <v>0</v>
      </c>
      <c r="T293">
        <f>ROUND(IF($Q$293&lt;=0,0,MIN(MAX(0,$Q$293+$R$293-$S$293),MAX(0,$F$293-$J$293-$O$293))),2)</f>
        <v>0</v>
      </c>
      <c r="U293">
        <f>ROUND(MAX(0,$Q$293+$R$293-$S$293-$T$293),2)</f>
        <v>0</v>
      </c>
      <c r="V293">
        <f>$Z$292</f>
        <v>0</v>
      </c>
      <c r="W293">
        <f>ROUND(IF($V$293&lt;=0,0,$V$293*$V$3/12),2)</f>
        <v>0</v>
      </c>
      <c r="X293">
        <f>ROUND(IF($V$293&lt;=0,0,MIN($V$4,$V$293+$W$293)),2)</f>
        <v>0</v>
      </c>
      <c r="Y293">
        <f>ROUND(IF($V$293&lt;=0,0,MIN(MAX(0,$V$293+$W$293-$X$293),MAX(0,$F$293-$J$293-$O$293-$T$293))),2)</f>
        <v>0</v>
      </c>
      <c r="Z293">
        <f>ROUND(MAX(0,$V$293+$W$293-$X$293-$Y$293),2)</f>
        <v>0</v>
      </c>
      <c r="AA293">
        <f>$AE$292</f>
        <v>0</v>
      </c>
      <c r="AB293">
        <f>ROUND(IF($AA$293&lt;=0,0,$AA$293*$AA$3/12),2)</f>
        <v>0</v>
      </c>
      <c r="AC293">
        <f>ROUND(IF($AA$293&lt;=0,0,MIN($AA$4,$AA$293+$AB$293)),2)</f>
        <v>0</v>
      </c>
      <c r="AD293">
        <f>ROUND(IF($AA$293&lt;=0,0,MIN(MAX(0,$AA$293+$AB$293-$AC$293),MAX(0,$F$293-$J$293-$O$293-$T$293-$Y$293))),2)</f>
        <v>0</v>
      </c>
      <c r="AE293">
        <f>ROUND(MAX(0,$AA$293+$AB$293-$AC$293-$AD$293),2)</f>
        <v>0</v>
      </c>
      <c r="AF293">
        <f>$AJ$292</f>
        <v>0</v>
      </c>
      <c r="AG293">
        <f>ROUND(IF($AF$293&lt;=0,0,$AF$293*$AF$3/12),2)</f>
        <v>0</v>
      </c>
      <c r="AH293">
        <f>ROUND(IF($AF$293&lt;=0,0,MIN($AF$4,$AF$293+$AG$293)),2)</f>
        <v>0</v>
      </c>
      <c r="AI293">
        <f>ROUND(IF($AF$293&lt;=0,0,MIN(MAX(0,$AF$293+$AG$293-$AH$293),MAX(0,$F$293-$J$293-$O$293-$T$293-$Y$293-$AD$293))),2)</f>
        <v>0</v>
      </c>
      <c r="AJ293">
        <f>ROUND(MAX(0,$AF$293+$AG$293-$AH$293-$AI$293),2)</f>
        <v>0</v>
      </c>
      <c r="AK293">
        <f>$AO$292</f>
        <v>0</v>
      </c>
      <c r="AL293">
        <f>ROUND(IF($AK$293&lt;=0,0,$AK$293*$AK$3/12),2)</f>
        <v>0</v>
      </c>
      <c r="AM293">
        <f>ROUND(IF($AK$293&lt;=0,0,MIN($AK$4,$AK$293+$AL$293)),2)</f>
        <v>0</v>
      </c>
      <c r="AN293">
        <f>ROUND(IF($AK$293&lt;=0,0,MIN(MAX(0,$AK$293+$AL$293-$AM$293),MAX(0,$F$293-$J$293-$O$293-$T$293-$Y$293-$AD$293-$AI$293))),2)</f>
        <v>0</v>
      </c>
      <c r="AO293">
        <f>ROUND(MAX(0,$AK$293+$AL$293-$AM$293-$AN$293),2)</f>
        <v>0</v>
      </c>
      <c r="AP293">
        <f>$AT$292</f>
        <v>0</v>
      </c>
      <c r="AQ293">
        <f>ROUND(IF($AP$293&lt;=0,0,$AP$293*$AP$3/12),2)</f>
        <v>0</v>
      </c>
      <c r="AR293">
        <f>ROUND(IF($AP$293&lt;=0,0,MIN($AP$4,$AP$293+$AQ$293)),2)</f>
        <v>0</v>
      </c>
      <c r="AS293">
        <f>ROUND(IF($AP$293&lt;=0,0,MIN(MAX(0,$AP$293+$AQ$293-$AR$293),MAX(0,$F$293-$J$293-$O$293-$T$293-$Y$293-$AD$293-$AI$293-$AN$293))),2)</f>
        <v>0</v>
      </c>
      <c r="AT293">
        <f>ROUND(MAX(0,$AP$293+$AQ$293-$AR$293-$AS$293),2)</f>
        <v>0</v>
      </c>
      <c r="AU293">
        <f>$AY$292</f>
        <v>0</v>
      </c>
      <c r="AV293">
        <f>ROUND(IF($AU$293&lt;=0,0,$AU$293*$AU$3/12),2)</f>
        <v>0</v>
      </c>
      <c r="AW293">
        <f>ROUND(IF($AU$293&lt;=0,0,MIN($AU$4,$AU$293+$AV$293)),2)</f>
        <v>0</v>
      </c>
      <c r="AX293">
        <f>ROUND(IF($AU$293&lt;=0,0,MIN(MAX(0,$AU$293+$AV$293-$AW$293),MAX(0,$F$293-$J$293-$O$293-$T$293-$Y$293-$AD$293-$AI$293-$AN$293-$AS$293))),2)</f>
        <v>0</v>
      </c>
      <c r="AY293">
        <f>ROUND(MAX(0,$AU$293+$AV$293-$AW$293-$AX$293),2)</f>
        <v>0</v>
      </c>
      <c r="AZ293">
        <f>$BD$292</f>
        <v>0</v>
      </c>
      <c r="BA293">
        <f>ROUND(IF($AZ$293&lt;=0,0,$AZ$293*$AZ$3/12),2)</f>
        <v>0</v>
      </c>
      <c r="BB293">
        <f>ROUND(IF($AZ$293&lt;=0,0,MIN($AZ$4,$AZ$293+$BA$293)),2)</f>
        <v>0</v>
      </c>
      <c r="BC293">
        <f>ROUND(IF($AZ$293&lt;=0,0,MIN(MAX(0,$AZ$293+$BA$293-$BB$293),MAX(0,$F$293-$J$293-$O$293-$T$293-$Y$293-$AD$293-$AI$293-$AN$293-$AS$293-$AX$293))),2)</f>
        <v>0</v>
      </c>
      <c r="BD293">
        <f>ROUND(MAX(0,$AZ$293+$BA$293-$BB$293-$BC$293),2)</f>
        <v>0</v>
      </c>
    </row>
    <row r="294" spans="1:56">
      <c r="A294">
        <f>ROW()-7</f>
        <v>287</v>
      </c>
      <c r="B294">
        <f>EDATE(StartDate,A294-1)</f>
        <v>0</v>
      </c>
      <c r="C294">
        <f>ROUND(SUM($G$294,$L$294,$Q$294,$V$294,$AA$294,$AF$294,$AK$294,$AP$294,$AU$294,$AZ$294)-SUM($K$294,$P$294,$U$294,$Z$294,$AE$294,$AJ$294,$AO$294,$AT$294,$AY$294,$BD$294),2)</f>
        <v>0</v>
      </c>
      <c r="D294">
        <f>ROUND(SUM($H$294,$M$294,$R$294,$W$294,$AB$294,$AG$294,$AL$294,$AQ$294,$AV$294,$BA$294),2)</f>
        <v>0</v>
      </c>
      <c r="E294">
        <f>ROUND(SUM($K$294,$P$294,$U$294,$Z$294,$AE$294,$AJ$294,$AO$294,$AT$294,$AY$294,$BD$294),2)</f>
        <v>0</v>
      </c>
      <c r="F294">
        <f>ROUND(MAX(MonthlyBudget-SUM($I$294,$N$294,$S$294,$X$294,$AC$294,$AH$294,$AM$294,$AR$294,$AW$294,$BB$294),0),2)</f>
        <v>0</v>
      </c>
      <c r="G294">
        <f>$K$293</f>
        <v>0</v>
      </c>
      <c r="H294">
        <f>ROUND(IF($G$294&lt;=0,0,$G$294*$G$3/12),2)</f>
        <v>0</v>
      </c>
      <c r="I294">
        <f>ROUND(IF($G$294&lt;=0,0,MIN($G$4,$G$294+$H$294)),2)</f>
        <v>0</v>
      </c>
      <c r="J294">
        <f>ROUND(IF($G$294&lt;=0,0,MIN(MAX(0,$G$294+$H$294-$I$294),$F$294)),2)</f>
        <v>0</v>
      </c>
      <c r="K294">
        <f>ROUND(MAX(0,$G$294+$H$294-$I$294-$J$294),2)</f>
        <v>0</v>
      </c>
      <c r="L294">
        <f>$P$293</f>
        <v>0</v>
      </c>
      <c r="M294">
        <f>ROUND(IF($L$294&lt;=0,0,$L$294*$L$3/12),2)</f>
        <v>0</v>
      </c>
      <c r="N294">
        <f>ROUND(IF($L$294&lt;=0,0,MIN($L$4,$L$294+$M$294)),2)</f>
        <v>0</v>
      </c>
      <c r="O294">
        <f>ROUND(IF($L$294&lt;=0,0,MIN(MAX(0,$L$294+$M$294-$N$294),MAX(0,$F$294-$J$294))),2)</f>
        <v>0</v>
      </c>
      <c r="P294">
        <f>ROUND(MAX(0,$L$294+$M$294-$N$294-$O$294),2)</f>
        <v>0</v>
      </c>
      <c r="Q294">
        <f>$U$293</f>
        <v>0</v>
      </c>
      <c r="R294">
        <f>ROUND(IF($Q$294&lt;=0,0,$Q$294*$Q$3/12),2)</f>
        <v>0</v>
      </c>
      <c r="S294">
        <f>ROUND(IF($Q$294&lt;=0,0,MIN($Q$4,$Q$294+$R$294)),2)</f>
        <v>0</v>
      </c>
      <c r="T294">
        <f>ROUND(IF($Q$294&lt;=0,0,MIN(MAX(0,$Q$294+$R$294-$S$294),MAX(0,$F$294-$J$294-$O$294))),2)</f>
        <v>0</v>
      </c>
      <c r="U294">
        <f>ROUND(MAX(0,$Q$294+$R$294-$S$294-$T$294),2)</f>
        <v>0</v>
      </c>
      <c r="V294">
        <f>$Z$293</f>
        <v>0</v>
      </c>
      <c r="W294">
        <f>ROUND(IF($V$294&lt;=0,0,$V$294*$V$3/12),2)</f>
        <v>0</v>
      </c>
      <c r="X294">
        <f>ROUND(IF($V$294&lt;=0,0,MIN($V$4,$V$294+$W$294)),2)</f>
        <v>0</v>
      </c>
      <c r="Y294">
        <f>ROUND(IF($V$294&lt;=0,0,MIN(MAX(0,$V$294+$W$294-$X$294),MAX(0,$F$294-$J$294-$O$294-$T$294))),2)</f>
        <v>0</v>
      </c>
      <c r="Z294">
        <f>ROUND(MAX(0,$V$294+$W$294-$X$294-$Y$294),2)</f>
        <v>0</v>
      </c>
      <c r="AA294">
        <f>$AE$293</f>
        <v>0</v>
      </c>
      <c r="AB294">
        <f>ROUND(IF($AA$294&lt;=0,0,$AA$294*$AA$3/12),2)</f>
        <v>0</v>
      </c>
      <c r="AC294">
        <f>ROUND(IF($AA$294&lt;=0,0,MIN($AA$4,$AA$294+$AB$294)),2)</f>
        <v>0</v>
      </c>
      <c r="AD294">
        <f>ROUND(IF($AA$294&lt;=0,0,MIN(MAX(0,$AA$294+$AB$294-$AC$294),MAX(0,$F$294-$J$294-$O$294-$T$294-$Y$294))),2)</f>
        <v>0</v>
      </c>
      <c r="AE294">
        <f>ROUND(MAX(0,$AA$294+$AB$294-$AC$294-$AD$294),2)</f>
        <v>0</v>
      </c>
      <c r="AF294">
        <f>$AJ$293</f>
        <v>0</v>
      </c>
      <c r="AG294">
        <f>ROUND(IF($AF$294&lt;=0,0,$AF$294*$AF$3/12),2)</f>
        <v>0</v>
      </c>
      <c r="AH294">
        <f>ROUND(IF($AF$294&lt;=0,0,MIN($AF$4,$AF$294+$AG$294)),2)</f>
        <v>0</v>
      </c>
      <c r="AI294">
        <f>ROUND(IF($AF$294&lt;=0,0,MIN(MAX(0,$AF$294+$AG$294-$AH$294),MAX(0,$F$294-$J$294-$O$294-$T$294-$Y$294-$AD$294))),2)</f>
        <v>0</v>
      </c>
      <c r="AJ294">
        <f>ROUND(MAX(0,$AF$294+$AG$294-$AH$294-$AI$294),2)</f>
        <v>0</v>
      </c>
      <c r="AK294">
        <f>$AO$293</f>
        <v>0</v>
      </c>
      <c r="AL294">
        <f>ROUND(IF($AK$294&lt;=0,0,$AK$294*$AK$3/12),2)</f>
        <v>0</v>
      </c>
      <c r="AM294">
        <f>ROUND(IF($AK$294&lt;=0,0,MIN($AK$4,$AK$294+$AL$294)),2)</f>
        <v>0</v>
      </c>
      <c r="AN294">
        <f>ROUND(IF($AK$294&lt;=0,0,MIN(MAX(0,$AK$294+$AL$294-$AM$294),MAX(0,$F$294-$J$294-$O$294-$T$294-$Y$294-$AD$294-$AI$294))),2)</f>
        <v>0</v>
      </c>
      <c r="AO294">
        <f>ROUND(MAX(0,$AK$294+$AL$294-$AM$294-$AN$294),2)</f>
        <v>0</v>
      </c>
      <c r="AP294">
        <f>$AT$293</f>
        <v>0</v>
      </c>
      <c r="AQ294">
        <f>ROUND(IF($AP$294&lt;=0,0,$AP$294*$AP$3/12),2)</f>
        <v>0</v>
      </c>
      <c r="AR294">
        <f>ROUND(IF($AP$294&lt;=0,0,MIN($AP$4,$AP$294+$AQ$294)),2)</f>
        <v>0</v>
      </c>
      <c r="AS294">
        <f>ROUND(IF($AP$294&lt;=0,0,MIN(MAX(0,$AP$294+$AQ$294-$AR$294),MAX(0,$F$294-$J$294-$O$294-$T$294-$Y$294-$AD$294-$AI$294-$AN$294))),2)</f>
        <v>0</v>
      </c>
      <c r="AT294">
        <f>ROUND(MAX(0,$AP$294+$AQ$294-$AR$294-$AS$294),2)</f>
        <v>0</v>
      </c>
      <c r="AU294">
        <f>$AY$293</f>
        <v>0</v>
      </c>
      <c r="AV294">
        <f>ROUND(IF($AU$294&lt;=0,0,$AU$294*$AU$3/12),2)</f>
        <v>0</v>
      </c>
      <c r="AW294">
        <f>ROUND(IF($AU$294&lt;=0,0,MIN($AU$4,$AU$294+$AV$294)),2)</f>
        <v>0</v>
      </c>
      <c r="AX294">
        <f>ROUND(IF($AU$294&lt;=0,0,MIN(MAX(0,$AU$294+$AV$294-$AW$294),MAX(0,$F$294-$J$294-$O$294-$T$294-$Y$294-$AD$294-$AI$294-$AN$294-$AS$294))),2)</f>
        <v>0</v>
      </c>
      <c r="AY294">
        <f>ROUND(MAX(0,$AU$294+$AV$294-$AW$294-$AX$294),2)</f>
        <v>0</v>
      </c>
      <c r="AZ294">
        <f>$BD$293</f>
        <v>0</v>
      </c>
      <c r="BA294">
        <f>ROUND(IF($AZ$294&lt;=0,0,$AZ$294*$AZ$3/12),2)</f>
        <v>0</v>
      </c>
      <c r="BB294">
        <f>ROUND(IF($AZ$294&lt;=0,0,MIN($AZ$4,$AZ$294+$BA$294)),2)</f>
        <v>0</v>
      </c>
      <c r="BC294">
        <f>ROUND(IF($AZ$294&lt;=0,0,MIN(MAX(0,$AZ$294+$BA$294-$BB$294),MAX(0,$F$294-$J$294-$O$294-$T$294-$Y$294-$AD$294-$AI$294-$AN$294-$AS$294-$AX$294))),2)</f>
        <v>0</v>
      </c>
      <c r="BD294">
        <f>ROUND(MAX(0,$AZ$294+$BA$294-$BB$294-$BC$294),2)</f>
        <v>0</v>
      </c>
    </row>
    <row r="295" spans="1:56">
      <c r="A295">
        <f>ROW()-7</f>
        <v>288</v>
      </c>
      <c r="B295">
        <f>EDATE(StartDate,A295-1)</f>
        <v>0</v>
      </c>
      <c r="C295">
        <f>ROUND(SUM($G$295,$L$295,$Q$295,$V$295,$AA$295,$AF$295,$AK$295,$AP$295,$AU$295,$AZ$295)-SUM($K$295,$P$295,$U$295,$Z$295,$AE$295,$AJ$295,$AO$295,$AT$295,$AY$295,$BD$295),2)</f>
        <v>0</v>
      </c>
      <c r="D295">
        <f>ROUND(SUM($H$295,$M$295,$R$295,$W$295,$AB$295,$AG$295,$AL$295,$AQ$295,$AV$295,$BA$295),2)</f>
        <v>0</v>
      </c>
      <c r="E295">
        <f>ROUND(SUM($K$295,$P$295,$U$295,$Z$295,$AE$295,$AJ$295,$AO$295,$AT$295,$AY$295,$BD$295),2)</f>
        <v>0</v>
      </c>
      <c r="F295">
        <f>ROUND(MAX(MonthlyBudget-SUM($I$295,$N$295,$S$295,$X$295,$AC$295,$AH$295,$AM$295,$AR$295,$AW$295,$BB$295),0),2)</f>
        <v>0</v>
      </c>
      <c r="G295">
        <f>$K$294</f>
        <v>0</v>
      </c>
      <c r="H295">
        <f>ROUND(IF($G$295&lt;=0,0,$G$295*$G$3/12),2)</f>
        <v>0</v>
      </c>
      <c r="I295">
        <f>ROUND(IF($G$295&lt;=0,0,MIN($G$4,$G$295+$H$295)),2)</f>
        <v>0</v>
      </c>
      <c r="J295">
        <f>ROUND(IF($G$295&lt;=0,0,MIN(MAX(0,$G$295+$H$295-$I$295),$F$295)),2)</f>
        <v>0</v>
      </c>
      <c r="K295">
        <f>ROUND(MAX(0,$G$295+$H$295-$I$295-$J$295),2)</f>
        <v>0</v>
      </c>
      <c r="L295">
        <f>$P$294</f>
        <v>0</v>
      </c>
      <c r="M295">
        <f>ROUND(IF($L$295&lt;=0,0,$L$295*$L$3/12),2)</f>
        <v>0</v>
      </c>
      <c r="N295">
        <f>ROUND(IF($L$295&lt;=0,0,MIN($L$4,$L$295+$M$295)),2)</f>
        <v>0</v>
      </c>
      <c r="O295">
        <f>ROUND(IF($L$295&lt;=0,0,MIN(MAX(0,$L$295+$M$295-$N$295),MAX(0,$F$295-$J$295))),2)</f>
        <v>0</v>
      </c>
      <c r="P295">
        <f>ROUND(MAX(0,$L$295+$M$295-$N$295-$O$295),2)</f>
        <v>0</v>
      </c>
      <c r="Q295">
        <f>$U$294</f>
        <v>0</v>
      </c>
      <c r="R295">
        <f>ROUND(IF($Q$295&lt;=0,0,$Q$295*$Q$3/12),2)</f>
        <v>0</v>
      </c>
      <c r="S295">
        <f>ROUND(IF($Q$295&lt;=0,0,MIN($Q$4,$Q$295+$R$295)),2)</f>
        <v>0</v>
      </c>
      <c r="T295">
        <f>ROUND(IF($Q$295&lt;=0,0,MIN(MAX(0,$Q$295+$R$295-$S$295),MAX(0,$F$295-$J$295-$O$295))),2)</f>
        <v>0</v>
      </c>
      <c r="U295">
        <f>ROUND(MAX(0,$Q$295+$R$295-$S$295-$T$295),2)</f>
        <v>0</v>
      </c>
      <c r="V295">
        <f>$Z$294</f>
        <v>0</v>
      </c>
      <c r="W295">
        <f>ROUND(IF($V$295&lt;=0,0,$V$295*$V$3/12),2)</f>
        <v>0</v>
      </c>
      <c r="X295">
        <f>ROUND(IF($V$295&lt;=0,0,MIN($V$4,$V$295+$W$295)),2)</f>
        <v>0</v>
      </c>
      <c r="Y295">
        <f>ROUND(IF($V$295&lt;=0,0,MIN(MAX(0,$V$295+$W$295-$X$295),MAX(0,$F$295-$J$295-$O$295-$T$295))),2)</f>
        <v>0</v>
      </c>
      <c r="Z295">
        <f>ROUND(MAX(0,$V$295+$W$295-$X$295-$Y$295),2)</f>
        <v>0</v>
      </c>
      <c r="AA295">
        <f>$AE$294</f>
        <v>0</v>
      </c>
      <c r="AB295">
        <f>ROUND(IF($AA$295&lt;=0,0,$AA$295*$AA$3/12),2)</f>
        <v>0</v>
      </c>
      <c r="AC295">
        <f>ROUND(IF($AA$295&lt;=0,0,MIN($AA$4,$AA$295+$AB$295)),2)</f>
        <v>0</v>
      </c>
      <c r="AD295">
        <f>ROUND(IF($AA$295&lt;=0,0,MIN(MAX(0,$AA$295+$AB$295-$AC$295),MAX(0,$F$295-$J$295-$O$295-$T$295-$Y$295))),2)</f>
        <v>0</v>
      </c>
      <c r="AE295">
        <f>ROUND(MAX(0,$AA$295+$AB$295-$AC$295-$AD$295),2)</f>
        <v>0</v>
      </c>
      <c r="AF295">
        <f>$AJ$294</f>
        <v>0</v>
      </c>
      <c r="AG295">
        <f>ROUND(IF($AF$295&lt;=0,0,$AF$295*$AF$3/12),2)</f>
        <v>0</v>
      </c>
      <c r="AH295">
        <f>ROUND(IF($AF$295&lt;=0,0,MIN($AF$4,$AF$295+$AG$295)),2)</f>
        <v>0</v>
      </c>
      <c r="AI295">
        <f>ROUND(IF($AF$295&lt;=0,0,MIN(MAX(0,$AF$295+$AG$295-$AH$295),MAX(0,$F$295-$J$295-$O$295-$T$295-$Y$295-$AD$295))),2)</f>
        <v>0</v>
      </c>
      <c r="AJ295">
        <f>ROUND(MAX(0,$AF$295+$AG$295-$AH$295-$AI$295),2)</f>
        <v>0</v>
      </c>
      <c r="AK295">
        <f>$AO$294</f>
        <v>0</v>
      </c>
      <c r="AL295">
        <f>ROUND(IF($AK$295&lt;=0,0,$AK$295*$AK$3/12),2)</f>
        <v>0</v>
      </c>
      <c r="AM295">
        <f>ROUND(IF($AK$295&lt;=0,0,MIN($AK$4,$AK$295+$AL$295)),2)</f>
        <v>0</v>
      </c>
      <c r="AN295">
        <f>ROUND(IF($AK$295&lt;=0,0,MIN(MAX(0,$AK$295+$AL$295-$AM$295),MAX(0,$F$295-$J$295-$O$295-$T$295-$Y$295-$AD$295-$AI$295))),2)</f>
        <v>0</v>
      </c>
      <c r="AO295">
        <f>ROUND(MAX(0,$AK$295+$AL$295-$AM$295-$AN$295),2)</f>
        <v>0</v>
      </c>
      <c r="AP295">
        <f>$AT$294</f>
        <v>0</v>
      </c>
      <c r="AQ295">
        <f>ROUND(IF($AP$295&lt;=0,0,$AP$295*$AP$3/12),2)</f>
        <v>0</v>
      </c>
      <c r="AR295">
        <f>ROUND(IF($AP$295&lt;=0,0,MIN($AP$4,$AP$295+$AQ$295)),2)</f>
        <v>0</v>
      </c>
      <c r="AS295">
        <f>ROUND(IF($AP$295&lt;=0,0,MIN(MAX(0,$AP$295+$AQ$295-$AR$295),MAX(0,$F$295-$J$295-$O$295-$T$295-$Y$295-$AD$295-$AI$295-$AN$295))),2)</f>
        <v>0</v>
      </c>
      <c r="AT295">
        <f>ROUND(MAX(0,$AP$295+$AQ$295-$AR$295-$AS$295),2)</f>
        <v>0</v>
      </c>
      <c r="AU295">
        <f>$AY$294</f>
        <v>0</v>
      </c>
      <c r="AV295">
        <f>ROUND(IF($AU$295&lt;=0,0,$AU$295*$AU$3/12),2)</f>
        <v>0</v>
      </c>
      <c r="AW295">
        <f>ROUND(IF($AU$295&lt;=0,0,MIN($AU$4,$AU$295+$AV$295)),2)</f>
        <v>0</v>
      </c>
      <c r="AX295">
        <f>ROUND(IF($AU$295&lt;=0,0,MIN(MAX(0,$AU$295+$AV$295-$AW$295),MAX(0,$F$295-$J$295-$O$295-$T$295-$Y$295-$AD$295-$AI$295-$AN$295-$AS$295))),2)</f>
        <v>0</v>
      </c>
      <c r="AY295">
        <f>ROUND(MAX(0,$AU$295+$AV$295-$AW$295-$AX$295),2)</f>
        <v>0</v>
      </c>
      <c r="AZ295">
        <f>$BD$294</f>
        <v>0</v>
      </c>
      <c r="BA295">
        <f>ROUND(IF($AZ$295&lt;=0,0,$AZ$295*$AZ$3/12),2)</f>
        <v>0</v>
      </c>
      <c r="BB295">
        <f>ROUND(IF($AZ$295&lt;=0,0,MIN($AZ$4,$AZ$295+$BA$295)),2)</f>
        <v>0</v>
      </c>
      <c r="BC295">
        <f>ROUND(IF($AZ$295&lt;=0,0,MIN(MAX(0,$AZ$295+$BA$295-$BB$295),MAX(0,$F$295-$J$295-$O$295-$T$295-$Y$295-$AD$295-$AI$295-$AN$295-$AS$295-$AX$295))),2)</f>
        <v>0</v>
      </c>
      <c r="BD295">
        <f>ROUND(MAX(0,$AZ$295+$BA$295-$BB$295-$BC$295),2)</f>
        <v>0</v>
      </c>
    </row>
    <row r="296" spans="1:56">
      <c r="A296">
        <f>ROW()-7</f>
        <v>289</v>
      </c>
      <c r="B296">
        <f>EDATE(StartDate,A296-1)</f>
        <v>0</v>
      </c>
      <c r="C296">
        <f>ROUND(SUM($G$296,$L$296,$Q$296,$V$296,$AA$296,$AF$296,$AK$296,$AP$296,$AU$296,$AZ$296)-SUM($K$296,$P$296,$U$296,$Z$296,$AE$296,$AJ$296,$AO$296,$AT$296,$AY$296,$BD$296),2)</f>
        <v>0</v>
      </c>
      <c r="D296">
        <f>ROUND(SUM($H$296,$M$296,$R$296,$W$296,$AB$296,$AG$296,$AL$296,$AQ$296,$AV$296,$BA$296),2)</f>
        <v>0</v>
      </c>
      <c r="E296">
        <f>ROUND(SUM($K$296,$P$296,$U$296,$Z$296,$AE$296,$AJ$296,$AO$296,$AT$296,$AY$296,$BD$296),2)</f>
        <v>0</v>
      </c>
      <c r="F296">
        <f>ROUND(MAX(MonthlyBudget-SUM($I$296,$N$296,$S$296,$X$296,$AC$296,$AH$296,$AM$296,$AR$296,$AW$296,$BB$296),0),2)</f>
        <v>0</v>
      </c>
      <c r="G296">
        <f>$K$295</f>
        <v>0</v>
      </c>
      <c r="H296">
        <f>ROUND(IF($G$296&lt;=0,0,$G$296*$G$3/12),2)</f>
        <v>0</v>
      </c>
      <c r="I296">
        <f>ROUND(IF($G$296&lt;=0,0,MIN($G$4,$G$296+$H$296)),2)</f>
        <v>0</v>
      </c>
      <c r="J296">
        <f>ROUND(IF($G$296&lt;=0,0,MIN(MAX(0,$G$296+$H$296-$I$296),$F$296)),2)</f>
        <v>0</v>
      </c>
      <c r="K296">
        <f>ROUND(MAX(0,$G$296+$H$296-$I$296-$J$296),2)</f>
        <v>0</v>
      </c>
      <c r="L296">
        <f>$P$295</f>
        <v>0</v>
      </c>
      <c r="M296">
        <f>ROUND(IF($L$296&lt;=0,0,$L$296*$L$3/12),2)</f>
        <v>0</v>
      </c>
      <c r="N296">
        <f>ROUND(IF($L$296&lt;=0,0,MIN($L$4,$L$296+$M$296)),2)</f>
        <v>0</v>
      </c>
      <c r="O296">
        <f>ROUND(IF($L$296&lt;=0,0,MIN(MAX(0,$L$296+$M$296-$N$296),MAX(0,$F$296-$J$296))),2)</f>
        <v>0</v>
      </c>
      <c r="P296">
        <f>ROUND(MAX(0,$L$296+$M$296-$N$296-$O$296),2)</f>
        <v>0</v>
      </c>
      <c r="Q296">
        <f>$U$295</f>
        <v>0</v>
      </c>
      <c r="R296">
        <f>ROUND(IF($Q$296&lt;=0,0,$Q$296*$Q$3/12),2)</f>
        <v>0</v>
      </c>
      <c r="S296">
        <f>ROUND(IF($Q$296&lt;=0,0,MIN($Q$4,$Q$296+$R$296)),2)</f>
        <v>0</v>
      </c>
      <c r="T296">
        <f>ROUND(IF($Q$296&lt;=0,0,MIN(MAX(0,$Q$296+$R$296-$S$296),MAX(0,$F$296-$J$296-$O$296))),2)</f>
        <v>0</v>
      </c>
      <c r="U296">
        <f>ROUND(MAX(0,$Q$296+$R$296-$S$296-$T$296),2)</f>
        <v>0</v>
      </c>
      <c r="V296">
        <f>$Z$295</f>
        <v>0</v>
      </c>
      <c r="W296">
        <f>ROUND(IF($V$296&lt;=0,0,$V$296*$V$3/12),2)</f>
        <v>0</v>
      </c>
      <c r="X296">
        <f>ROUND(IF($V$296&lt;=0,0,MIN($V$4,$V$296+$W$296)),2)</f>
        <v>0</v>
      </c>
      <c r="Y296">
        <f>ROUND(IF($V$296&lt;=0,0,MIN(MAX(0,$V$296+$W$296-$X$296),MAX(0,$F$296-$J$296-$O$296-$T$296))),2)</f>
        <v>0</v>
      </c>
      <c r="Z296">
        <f>ROUND(MAX(0,$V$296+$W$296-$X$296-$Y$296),2)</f>
        <v>0</v>
      </c>
      <c r="AA296">
        <f>$AE$295</f>
        <v>0</v>
      </c>
      <c r="AB296">
        <f>ROUND(IF($AA$296&lt;=0,0,$AA$296*$AA$3/12),2)</f>
        <v>0</v>
      </c>
      <c r="AC296">
        <f>ROUND(IF($AA$296&lt;=0,0,MIN($AA$4,$AA$296+$AB$296)),2)</f>
        <v>0</v>
      </c>
      <c r="AD296">
        <f>ROUND(IF($AA$296&lt;=0,0,MIN(MAX(0,$AA$296+$AB$296-$AC$296),MAX(0,$F$296-$J$296-$O$296-$T$296-$Y$296))),2)</f>
        <v>0</v>
      </c>
      <c r="AE296">
        <f>ROUND(MAX(0,$AA$296+$AB$296-$AC$296-$AD$296),2)</f>
        <v>0</v>
      </c>
      <c r="AF296">
        <f>$AJ$295</f>
        <v>0</v>
      </c>
      <c r="AG296">
        <f>ROUND(IF($AF$296&lt;=0,0,$AF$296*$AF$3/12),2)</f>
        <v>0</v>
      </c>
      <c r="AH296">
        <f>ROUND(IF($AF$296&lt;=0,0,MIN($AF$4,$AF$296+$AG$296)),2)</f>
        <v>0</v>
      </c>
      <c r="AI296">
        <f>ROUND(IF($AF$296&lt;=0,0,MIN(MAX(0,$AF$296+$AG$296-$AH$296),MAX(0,$F$296-$J$296-$O$296-$T$296-$Y$296-$AD$296))),2)</f>
        <v>0</v>
      </c>
      <c r="AJ296">
        <f>ROUND(MAX(0,$AF$296+$AG$296-$AH$296-$AI$296),2)</f>
        <v>0</v>
      </c>
      <c r="AK296">
        <f>$AO$295</f>
        <v>0</v>
      </c>
      <c r="AL296">
        <f>ROUND(IF($AK$296&lt;=0,0,$AK$296*$AK$3/12),2)</f>
        <v>0</v>
      </c>
      <c r="AM296">
        <f>ROUND(IF($AK$296&lt;=0,0,MIN($AK$4,$AK$296+$AL$296)),2)</f>
        <v>0</v>
      </c>
      <c r="AN296">
        <f>ROUND(IF($AK$296&lt;=0,0,MIN(MAX(0,$AK$296+$AL$296-$AM$296),MAX(0,$F$296-$J$296-$O$296-$T$296-$Y$296-$AD$296-$AI$296))),2)</f>
        <v>0</v>
      </c>
      <c r="AO296">
        <f>ROUND(MAX(0,$AK$296+$AL$296-$AM$296-$AN$296),2)</f>
        <v>0</v>
      </c>
      <c r="AP296">
        <f>$AT$295</f>
        <v>0</v>
      </c>
      <c r="AQ296">
        <f>ROUND(IF($AP$296&lt;=0,0,$AP$296*$AP$3/12),2)</f>
        <v>0</v>
      </c>
      <c r="AR296">
        <f>ROUND(IF($AP$296&lt;=0,0,MIN($AP$4,$AP$296+$AQ$296)),2)</f>
        <v>0</v>
      </c>
      <c r="AS296">
        <f>ROUND(IF($AP$296&lt;=0,0,MIN(MAX(0,$AP$296+$AQ$296-$AR$296),MAX(0,$F$296-$J$296-$O$296-$T$296-$Y$296-$AD$296-$AI$296-$AN$296))),2)</f>
        <v>0</v>
      </c>
      <c r="AT296">
        <f>ROUND(MAX(0,$AP$296+$AQ$296-$AR$296-$AS$296),2)</f>
        <v>0</v>
      </c>
      <c r="AU296">
        <f>$AY$295</f>
        <v>0</v>
      </c>
      <c r="AV296">
        <f>ROUND(IF($AU$296&lt;=0,0,$AU$296*$AU$3/12),2)</f>
        <v>0</v>
      </c>
      <c r="AW296">
        <f>ROUND(IF($AU$296&lt;=0,0,MIN($AU$4,$AU$296+$AV$296)),2)</f>
        <v>0</v>
      </c>
      <c r="AX296">
        <f>ROUND(IF($AU$296&lt;=0,0,MIN(MAX(0,$AU$296+$AV$296-$AW$296),MAX(0,$F$296-$J$296-$O$296-$T$296-$Y$296-$AD$296-$AI$296-$AN$296-$AS$296))),2)</f>
        <v>0</v>
      </c>
      <c r="AY296">
        <f>ROUND(MAX(0,$AU$296+$AV$296-$AW$296-$AX$296),2)</f>
        <v>0</v>
      </c>
      <c r="AZ296">
        <f>$BD$295</f>
        <v>0</v>
      </c>
      <c r="BA296">
        <f>ROUND(IF($AZ$296&lt;=0,0,$AZ$296*$AZ$3/12),2)</f>
        <v>0</v>
      </c>
      <c r="BB296">
        <f>ROUND(IF($AZ$296&lt;=0,0,MIN($AZ$4,$AZ$296+$BA$296)),2)</f>
        <v>0</v>
      </c>
      <c r="BC296">
        <f>ROUND(IF($AZ$296&lt;=0,0,MIN(MAX(0,$AZ$296+$BA$296-$BB$296),MAX(0,$F$296-$J$296-$O$296-$T$296-$Y$296-$AD$296-$AI$296-$AN$296-$AS$296-$AX$296))),2)</f>
        <v>0</v>
      </c>
      <c r="BD296">
        <f>ROUND(MAX(0,$AZ$296+$BA$296-$BB$296-$BC$296),2)</f>
        <v>0</v>
      </c>
    </row>
    <row r="297" spans="1:56">
      <c r="A297">
        <f>ROW()-7</f>
        <v>290</v>
      </c>
      <c r="B297">
        <f>EDATE(StartDate,A297-1)</f>
        <v>0</v>
      </c>
      <c r="C297">
        <f>ROUND(SUM($G$297,$L$297,$Q$297,$V$297,$AA$297,$AF$297,$AK$297,$AP$297,$AU$297,$AZ$297)-SUM($K$297,$P$297,$U$297,$Z$297,$AE$297,$AJ$297,$AO$297,$AT$297,$AY$297,$BD$297),2)</f>
        <v>0</v>
      </c>
      <c r="D297">
        <f>ROUND(SUM($H$297,$M$297,$R$297,$W$297,$AB$297,$AG$297,$AL$297,$AQ$297,$AV$297,$BA$297),2)</f>
        <v>0</v>
      </c>
      <c r="E297">
        <f>ROUND(SUM($K$297,$P$297,$U$297,$Z$297,$AE$297,$AJ$297,$AO$297,$AT$297,$AY$297,$BD$297),2)</f>
        <v>0</v>
      </c>
      <c r="F297">
        <f>ROUND(MAX(MonthlyBudget-SUM($I$297,$N$297,$S$297,$X$297,$AC$297,$AH$297,$AM$297,$AR$297,$AW$297,$BB$297),0),2)</f>
        <v>0</v>
      </c>
      <c r="G297">
        <f>$K$296</f>
        <v>0</v>
      </c>
      <c r="H297">
        <f>ROUND(IF($G$297&lt;=0,0,$G$297*$G$3/12),2)</f>
        <v>0</v>
      </c>
      <c r="I297">
        <f>ROUND(IF($G$297&lt;=0,0,MIN($G$4,$G$297+$H$297)),2)</f>
        <v>0</v>
      </c>
      <c r="J297">
        <f>ROUND(IF($G$297&lt;=0,0,MIN(MAX(0,$G$297+$H$297-$I$297),$F$297)),2)</f>
        <v>0</v>
      </c>
      <c r="K297">
        <f>ROUND(MAX(0,$G$297+$H$297-$I$297-$J$297),2)</f>
        <v>0</v>
      </c>
      <c r="L297">
        <f>$P$296</f>
        <v>0</v>
      </c>
      <c r="M297">
        <f>ROUND(IF($L$297&lt;=0,0,$L$297*$L$3/12),2)</f>
        <v>0</v>
      </c>
      <c r="N297">
        <f>ROUND(IF($L$297&lt;=0,0,MIN($L$4,$L$297+$M$297)),2)</f>
        <v>0</v>
      </c>
      <c r="O297">
        <f>ROUND(IF($L$297&lt;=0,0,MIN(MAX(0,$L$297+$M$297-$N$297),MAX(0,$F$297-$J$297))),2)</f>
        <v>0</v>
      </c>
      <c r="P297">
        <f>ROUND(MAX(0,$L$297+$M$297-$N$297-$O$297),2)</f>
        <v>0</v>
      </c>
      <c r="Q297">
        <f>$U$296</f>
        <v>0</v>
      </c>
      <c r="R297">
        <f>ROUND(IF($Q$297&lt;=0,0,$Q$297*$Q$3/12),2)</f>
        <v>0</v>
      </c>
      <c r="S297">
        <f>ROUND(IF($Q$297&lt;=0,0,MIN($Q$4,$Q$297+$R$297)),2)</f>
        <v>0</v>
      </c>
      <c r="T297">
        <f>ROUND(IF($Q$297&lt;=0,0,MIN(MAX(0,$Q$297+$R$297-$S$297),MAX(0,$F$297-$J$297-$O$297))),2)</f>
        <v>0</v>
      </c>
      <c r="U297">
        <f>ROUND(MAX(0,$Q$297+$R$297-$S$297-$T$297),2)</f>
        <v>0</v>
      </c>
      <c r="V297">
        <f>$Z$296</f>
        <v>0</v>
      </c>
      <c r="W297">
        <f>ROUND(IF($V$297&lt;=0,0,$V$297*$V$3/12),2)</f>
        <v>0</v>
      </c>
      <c r="X297">
        <f>ROUND(IF($V$297&lt;=0,0,MIN($V$4,$V$297+$W$297)),2)</f>
        <v>0</v>
      </c>
      <c r="Y297">
        <f>ROUND(IF($V$297&lt;=0,0,MIN(MAX(0,$V$297+$W$297-$X$297),MAX(0,$F$297-$J$297-$O$297-$T$297))),2)</f>
        <v>0</v>
      </c>
      <c r="Z297">
        <f>ROUND(MAX(0,$V$297+$W$297-$X$297-$Y$297),2)</f>
        <v>0</v>
      </c>
      <c r="AA297">
        <f>$AE$296</f>
        <v>0</v>
      </c>
      <c r="AB297">
        <f>ROUND(IF($AA$297&lt;=0,0,$AA$297*$AA$3/12),2)</f>
        <v>0</v>
      </c>
      <c r="AC297">
        <f>ROUND(IF($AA$297&lt;=0,0,MIN($AA$4,$AA$297+$AB$297)),2)</f>
        <v>0</v>
      </c>
      <c r="AD297">
        <f>ROUND(IF($AA$297&lt;=0,0,MIN(MAX(0,$AA$297+$AB$297-$AC$297),MAX(0,$F$297-$J$297-$O$297-$T$297-$Y$297))),2)</f>
        <v>0</v>
      </c>
      <c r="AE297">
        <f>ROUND(MAX(0,$AA$297+$AB$297-$AC$297-$AD$297),2)</f>
        <v>0</v>
      </c>
      <c r="AF297">
        <f>$AJ$296</f>
        <v>0</v>
      </c>
      <c r="AG297">
        <f>ROUND(IF($AF$297&lt;=0,0,$AF$297*$AF$3/12),2)</f>
        <v>0</v>
      </c>
      <c r="AH297">
        <f>ROUND(IF($AF$297&lt;=0,0,MIN($AF$4,$AF$297+$AG$297)),2)</f>
        <v>0</v>
      </c>
      <c r="AI297">
        <f>ROUND(IF($AF$297&lt;=0,0,MIN(MAX(0,$AF$297+$AG$297-$AH$297),MAX(0,$F$297-$J$297-$O$297-$T$297-$Y$297-$AD$297))),2)</f>
        <v>0</v>
      </c>
      <c r="AJ297">
        <f>ROUND(MAX(0,$AF$297+$AG$297-$AH$297-$AI$297),2)</f>
        <v>0</v>
      </c>
      <c r="AK297">
        <f>$AO$296</f>
        <v>0</v>
      </c>
      <c r="AL297">
        <f>ROUND(IF($AK$297&lt;=0,0,$AK$297*$AK$3/12),2)</f>
        <v>0</v>
      </c>
      <c r="AM297">
        <f>ROUND(IF($AK$297&lt;=0,0,MIN($AK$4,$AK$297+$AL$297)),2)</f>
        <v>0</v>
      </c>
      <c r="AN297">
        <f>ROUND(IF($AK$297&lt;=0,0,MIN(MAX(0,$AK$297+$AL$297-$AM$297),MAX(0,$F$297-$J$297-$O$297-$T$297-$Y$297-$AD$297-$AI$297))),2)</f>
        <v>0</v>
      </c>
      <c r="AO297">
        <f>ROUND(MAX(0,$AK$297+$AL$297-$AM$297-$AN$297),2)</f>
        <v>0</v>
      </c>
      <c r="AP297">
        <f>$AT$296</f>
        <v>0</v>
      </c>
      <c r="AQ297">
        <f>ROUND(IF($AP$297&lt;=0,0,$AP$297*$AP$3/12),2)</f>
        <v>0</v>
      </c>
      <c r="AR297">
        <f>ROUND(IF($AP$297&lt;=0,0,MIN($AP$4,$AP$297+$AQ$297)),2)</f>
        <v>0</v>
      </c>
      <c r="AS297">
        <f>ROUND(IF($AP$297&lt;=0,0,MIN(MAX(0,$AP$297+$AQ$297-$AR$297),MAX(0,$F$297-$J$297-$O$297-$T$297-$Y$297-$AD$297-$AI$297-$AN$297))),2)</f>
        <v>0</v>
      </c>
      <c r="AT297">
        <f>ROUND(MAX(0,$AP$297+$AQ$297-$AR$297-$AS$297),2)</f>
        <v>0</v>
      </c>
      <c r="AU297">
        <f>$AY$296</f>
        <v>0</v>
      </c>
      <c r="AV297">
        <f>ROUND(IF($AU$297&lt;=0,0,$AU$297*$AU$3/12),2)</f>
        <v>0</v>
      </c>
      <c r="AW297">
        <f>ROUND(IF($AU$297&lt;=0,0,MIN($AU$4,$AU$297+$AV$297)),2)</f>
        <v>0</v>
      </c>
      <c r="AX297">
        <f>ROUND(IF($AU$297&lt;=0,0,MIN(MAX(0,$AU$297+$AV$297-$AW$297),MAX(0,$F$297-$J$297-$O$297-$T$297-$Y$297-$AD$297-$AI$297-$AN$297-$AS$297))),2)</f>
        <v>0</v>
      </c>
      <c r="AY297">
        <f>ROUND(MAX(0,$AU$297+$AV$297-$AW$297-$AX$297),2)</f>
        <v>0</v>
      </c>
      <c r="AZ297">
        <f>$BD$296</f>
        <v>0</v>
      </c>
      <c r="BA297">
        <f>ROUND(IF($AZ$297&lt;=0,0,$AZ$297*$AZ$3/12),2)</f>
        <v>0</v>
      </c>
      <c r="BB297">
        <f>ROUND(IF($AZ$297&lt;=0,0,MIN($AZ$4,$AZ$297+$BA$297)),2)</f>
        <v>0</v>
      </c>
      <c r="BC297">
        <f>ROUND(IF($AZ$297&lt;=0,0,MIN(MAX(0,$AZ$297+$BA$297-$BB$297),MAX(0,$F$297-$J$297-$O$297-$T$297-$Y$297-$AD$297-$AI$297-$AN$297-$AS$297-$AX$297))),2)</f>
        <v>0</v>
      </c>
      <c r="BD297">
        <f>ROUND(MAX(0,$AZ$297+$BA$297-$BB$297-$BC$297),2)</f>
        <v>0</v>
      </c>
    </row>
    <row r="298" spans="1:56">
      <c r="A298">
        <f>ROW()-7</f>
        <v>291</v>
      </c>
      <c r="B298">
        <f>EDATE(StartDate,A298-1)</f>
        <v>0</v>
      </c>
      <c r="C298">
        <f>ROUND(SUM($G$298,$L$298,$Q$298,$V$298,$AA$298,$AF$298,$AK$298,$AP$298,$AU$298,$AZ$298)-SUM($K$298,$P$298,$U$298,$Z$298,$AE$298,$AJ$298,$AO$298,$AT$298,$AY$298,$BD$298),2)</f>
        <v>0</v>
      </c>
      <c r="D298">
        <f>ROUND(SUM($H$298,$M$298,$R$298,$W$298,$AB$298,$AG$298,$AL$298,$AQ$298,$AV$298,$BA$298),2)</f>
        <v>0</v>
      </c>
      <c r="E298">
        <f>ROUND(SUM($K$298,$P$298,$U$298,$Z$298,$AE$298,$AJ$298,$AO$298,$AT$298,$AY$298,$BD$298),2)</f>
        <v>0</v>
      </c>
      <c r="F298">
        <f>ROUND(MAX(MonthlyBudget-SUM($I$298,$N$298,$S$298,$X$298,$AC$298,$AH$298,$AM$298,$AR$298,$AW$298,$BB$298),0),2)</f>
        <v>0</v>
      </c>
      <c r="G298">
        <f>$K$297</f>
        <v>0</v>
      </c>
      <c r="H298">
        <f>ROUND(IF($G$298&lt;=0,0,$G$298*$G$3/12),2)</f>
        <v>0</v>
      </c>
      <c r="I298">
        <f>ROUND(IF($G$298&lt;=0,0,MIN($G$4,$G$298+$H$298)),2)</f>
        <v>0</v>
      </c>
      <c r="J298">
        <f>ROUND(IF($G$298&lt;=0,0,MIN(MAX(0,$G$298+$H$298-$I$298),$F$298)),2)</f>
        <v>0</v>
      </c>
      <c r="K298">
        <f>ROUND(MAX(0,$G$298+$H$298-$I$298-$J$298),2)</f>
        <v>0</v>
      </c>
      <c r="L298">
        <f>$P$297</f>
        <v>0</v>
      </c>
      <c r="M298">
        <f>ROUND(IF($L$298&lt;=0,0,$L$298*$L$3/12),2)</f>
        <v>0</v>
      </c>
      <c r="N298">
        <f>ROUND(IF($L$298&lt;=0,0,MIN($L$4,$L$298+$M$298)),2)</f>
        <v>0</v>
      </c>
      <c r="O298">
        <f>ROUND(IF($L$298&lt;=0,0,MIN(MAX(0,$L$298+$M$298-$N$298),MAX(0,$F$298-$J$298))),2)</f>
        <v>0</v>
      </c>
      <c r="P298">
        <f>ROUND(MAX(0,$L$298+$M$298-$N$298-$O$298),2)</f>
        <v>0</v>
      </c>
      <c r="Q298">
        <f>$U$297</f>
        <v>0</v>
      </c>
      <c r="R298">
        <f>ROUND(IF($Q$298&lt;=0,0,$Q$298*$Q$3/12),2)</f>
        <v>0</v>
      </c>
      <c r="S298">
        <f>ROUND(IF($Q$298&lt;=0,0,MIN($Q$4,$Q$298+$R$298)),2)</f>
        <v>0</v>
      </c>
      <c r="T298">
        <f>ROUND(IF($Q$298&lt;=0,0,MIN(MAX(0,$Q$298+$R$298-$S$298),MAX(0,$F$298-$J$298-$O$298))),2)</f>
        <v>0</v>
      </c>
      <c r="U298">
        <f>ROUND(MAX(0,$Q$298+$R$298-$S$298-$T$298),2)</f>
        <v>0</v>
      </c>
      <c r="V298">
        <f>$Z$297</f>
        <v>0</v>
      </c>
      <c r="W298">
        <f>ROUND(IF($V$298&lt;=0,0,$V$298*$V$3/12),2)</f>
        <v>0</v>
      </c>
      <c r="X298">
        <f>ROUND(IF($V$298&lt;=0,0,MIN($V$4,$V$298+$W$298)),2)</f>
        <v>0</v>
      </c>
      <c r="Y298">
        <f>ROUND(IF($V$298&lt;=0,0,MIN(MAX(0,$V$298+$W$298-$X$298),MAX(0,$F$298-$J$298-$O$298-$T$298))),2)</f>
        <v>0</v>
      </c>
      <c r="Z298">
        <f>ROUND(MAX(0,$V$298+$W$298-$X$298-$Y$298),2)</f>
        <v>0</v>
      </c>
      <c r="AA298">
        <f>$AE$297</f>
        <v>0</v>
      </c>
      <c r="AB298">
        <f>ROUND(IF($AA$298&lt;=0,0,$AA$298*$AA$3/12),2)</f>
        <v>0</v>
      </c>
      <c r="AC298">
        <f>ROUND(IF($AA$298&lt;=0,0,MIN($AA$4,$AA$298+$AB$298)),2)</f>
        <v>0</v>
      </c>
      <c r="AD298">
        <f>ROUND(IF($AA$298&lt;=0,0,MIN(MAX(0,$AA$298+$AB$298-$AC$298),MAX(0,$F$298-$J$298-$O$298-$T$298-$Y$298))),2)</f>
        <v>0</v>
      </c>
      <c r="AE298">
        <f>ROUND(MAX(0,$AA$298+$AB$298-$AC$298-$AD$298),2)</f>
        <v>0</v>
      </c>
      <c r="AF298">
        <f>$AJ$297</f>
        <v>0</v>
      </c>
      <c r="AG298">
        <f>ROUND(IF($AF$298&lt;=0,0,$AF$298*$AF$3/12),2)</f>
        <v>0</v>
      </c>
      <c r="AH298">
        <f>ROUND(IF($AF$298&lt;=0,0,MIN($AF$4,$AF$298+$AG$298)),2)</f>
        <v>0</v>
      </c>
      <c r="AI298">
        <f>ROUND(IF($AF$298&lt;=0,0,MIN(MAX(0,$AF$298+$AG$298-$AH$298),MAX(0,$F$298-$J$298-$O$298-$T$298-$Y$298-$AD$298))),2)</f>
        <v>0</v>
      </c>
      <c r="AJ298">
        <f>ROUND(MAX(0,$AF$298+$AG$298-$AH$298-$AI$298),2)</f>
        <v>0</v>
      </c>
      <c r="AK298">
        <f>$AO$297</f>
        <v>0</v>
      </c>
      <c r="AL298">
        <f>ROUND(IF($AK$298&lt;=0,0,$AK$298*$AK$3/12),2)</f>
        <v>0</v>
      </c>
      <c r="AM298">
        <f>ROUND(IF($AK$298&lt;=0,0,MIN($AK$4,$AK$298+$AL$298)),2)</f>
        <v>0</v>
      </c>
      <c r="AN298">
        <f>ROUND(IF($AK$298&lt;=0,0,MIN(MAX(0,$AK$298+$AL$298-$AM$298),MAX(0,$F$298-$J$298-$O$298-$T$298-$Y$298-$AD$298-$AI$298))),2)</f>
        <v>0</v>
      </c>
      <c r="AO298">
        <f>ROUND(MAX(0,$AK$298+$AL$298-$AM$298-$AN$298),2)</f>
        <v>0</v>
      </c>
      <c r="AP298">
        <f>$AT$297</f>
        <v>0</v>
      </c>
      <c r="AQ298">
        <f>ROUND(IF($AP$298&lt;=0,0,$AP$298*$AP$3/12),2)</f>
        <v>0</v>
      </c>
      <c r="AR298">
        <f>ROUND(IF($AP$298&lt;=0,0,MIN($AP$4,$AP$298+$AQ$298)),2)</f>
        <v>0</v>
      </c>
      <c r="AS298">
        <f>ROUND(IF($AP$298&lt;=0,0,MIN(MAX(0,$AP$298+$AQ$298-$AR$298),MAX(0,$F$298-$J$298-$O$298-$T$298-$Y$298-$AD$298-$AI$298-$AN$298))),2)</f>
        <v>0</v>
      </c>
      <c r="AT298">
        <f>ROUND(MAX(0,$AP$298+$AQ$298-$AR$298-$AS$298),2)</f>
        <v>0</v>
      </c>
      <c r="AU298">
        <f>$AY$297</f>
        <v>0</v>
      </c>
      <c r="AV298">
        <f>ROUND(IF($AU$298&lt;=0,0,$AU$298*$AU$3/12),2)</f>
        <v>0</v>
      </c>
      <c r="AW298">
        <f>ROUND(IF($AU$298&lt;=0,0,MIN($AU$4,$AU$298+$AV$298)),2)</f>
        <v>0</v>
      </c>
      <c r="AX298">
        <f>ROUND(IF($AU$298&lt;=0,0,MIN(MAX(0,$AU$298+$AV$298-$AW$298),MAX(0,$F$298-$J$298-$O$298-$T$298-$Y$298-$AD$298-$AI$298-$AN$298-$AS$298))),2)</f>
        <v>0</v>
      </c>
      <c r="AY298">
        <f>ROUND(MAX(0,$AU$298+$AV$298-$AW$298-$AX$298),2)</f>
        <v>0</v>
      </c>
      <c r="AZ298">
        <f>$BD$297</f>
        <v>0</v>
      </c>
      <c r="BA298">
        <f>ROUND(IF($AZ$298&lt;=0,0,$AZ$298*$AZ$3/12),2)</f>
        <v>0</v>
      </c>
      <c r="BB298">
        <f>ROUND(IF($AZ$298&lt;=0,0,MIN($AZ$4,$AZ$298+$BA$298)),2)</f>
        <v>0</v>
      </c>
      <c r="BC298">
        <f>ROUND(IF($AZ$298&lt;=0,0,MIN(MAX(0,$AZ$298+$BA$298-$BB$298),MAX(0,$F$298-$J$298-$O$298-$T$298-$Y$298-$AD$298-$AI$298-$AN$298-$AS$298-$AX$298))),2)</f>
        <v>0</v>
      </c>
      <c r="BD298">
        <f>ROUND(MAX(0,$AZ$298+$BA$298-$BB$298-$BC$298),2)</f>
        <v>0</v>
      </c>
    </row>
    <row r="299" spans="1:56">
      <c r="A299">
        <f>ROW()-7</f>
        <v>292</v>
      </c>
      <c r="B299">
        <f>EDATE(StartDate,A299-1)</f>
        <v>0</v>
      </c>
      <c r="C299">
        <f>ROUND(SUM($G$299,$L$299,$Q$299,$V$299,$AA$299,$AF$299,$AK$299,$AP$299,$AU$299,$AZ$299)-SUM($K$299,$P$299,$U$299,$Z$299,$AE$299,$AJ$299,$AO$299,$AT$299,$AY$299,$BD$299),2)</f>
        <v>0</v>
      </c>
      <c r="D299">
        <f>ROUND(SUM($H$299,$M$299,$R$299,$W$299,$AB$299,$AG$299,$AL$299,$AQ$299,$AV$299,$BA$299),2)</f>
        <v>0</v>
      </c>
      <c r="E299">
        <f>ROUND(SUM($K$299,$P$299,$U$299,$Z$299,$AE$299,$AJ$299,$AO$299,$AT$299,$AY$299,$BD$299),2)</f>
        <v>0</v>
      </c>
      <c r="F299">
        <f>ROUND(MAX(MonthlyBudget-SUM($I$299,$N$299,$S$299,$X$299,$AC$299,$AH$299,$AM$299,$AR$299,$AW$299,$BB$299),0),2)</f>
        <v>0</v>
      </c>
      <c r="G299">
        <f>$K$298</f>
        <v>0</v>
      </c>
      <c r="H299">
        <f>ROUND(IF($G$299&lt;=0,0,$G$299*$G$3/12),2)</f>
        <v>0</v>
      </c>
      <c r="I299">
        <f>ROUND(IF($G$299&lt;=0,0,MIN($G$4,$G$299+$H$299)),2)</f>
        <v>0</v>
      </c>
      <c r="J299">
        <f>ROUND(IF($G$299&lt;=0,0,MIN(MAX(0,$G$299+$H$299-$I$299),$F$299)),2)</f>
        <v>0</v>
      </c>
      <c r="K299">
        <f>ROUND(MAX(0,$G$299+$H$299-$I$299-$J$299),2)</f>
        <v>0</v>
      </c>
      <c r="L299">
        <f>$P$298</f>
        <v>0</v>
      </c>
      <c r="M299">
        <f>ROUND(IF($L$299&lt;=0,0,$L$299*$L$3/12),2)</f>
        <v>0</v>
      </c>
      <c r="N299">
        <f>ROUND(IF($L$299&lt;=0,0,MIN($L$4,$L$299+$M$299)),2)</f>
        <v>0</v>
      </c>
      <c r="O299">
        <f>ROUND(IF($L$299&lt;=0,0,MIN(MAX(0,$L$299+$M$299-$N$299),MAX(0,$F$299-$J$299))),2)</f>
        <v>0</v>
      </c>
      <c r="P299">
        <f>ROUND(MAX(0,$L$299+$M$299-$N$299-$O$299),2)</f>
        <v>0</v>
      </c>
      <c r="Q299">
        <f>$U$298</f>
        <v>0</v>
      </c>
      <c r="R299">
        <f>ROUND(IF($Q$299&lt;=0,0,$Q$299*$Q$3/12),2)</f>
        <v>0</v>
      </c>
      <c r="S299">
        <f>ROUND(IF($Q$299&lt;=0,0,MIN($Q$4,$Q$299+$R$299)),2)</f>
        <v>0</v>
      </c>
      <c r="T299">
        <f>ROUND(IF($Q$299&lt;=0,0,MIN(MAX(0,$Q$299+$R$299-$S$299),MAX(0,$F$299-$J$299-$O$299))),2)</f>
        <v>0</v>
      </c>
      <c r="U299">
        <f>ROUND(MAX(0,$Q$299+$R$299-$S$299-$T$299),2)</f>
        <v>0</v>
      </c>
      <c r="V299">
        <f>$Z$298</f>
        <v>0</v>
      </c>
      <c r="W299">
        <f>ROUND(IF($V$299&lt;=0,0,$V$299*$V$3/12),2)</f>
        <v>0</v>
      </c>
      <c r="X299">
        <f>ROUND(IF($V$299&lt;=0,0,MIN($V$4,$V$299+$W$299)),2)</f>
        <v>0</v>
      </c>
      <c r="Y299">
        <f>ROUND(IF($V$299&lt;=0,0,MIN(MAX(0,$V$299+$W$299-$X$299),MAX(0,$F$299-$J$299-$O$299-$T$299))),2)</f>
        <v>0</v>
      </c>
      <c r="Z299">
        <f>ROUND(MAX(0,$V$299+$W$299-$X$299-$Y$299),2)</f>
        <v>0</v>
      </c>
      <c r="AA299">
        <f>$AE$298</f>
        <v>0</v>
      </c>
      <c r="AB299">
        <f>ROUND(IF($AA$299&lt;=0,0,$AA$299*$AA$3/12),2)</f>
        <v>0</v>
      </c>
      <c r="AC299">
        <f>ROUND(IF($AA$299&lt;=0,0,MIN($AA$4,$AA$299+$AB$299)),2)</f>
        <v>0</v>
      </c>
      <c r="AD299">
        <f>ROUND(IF($AA$299&lt;=0,0,MIN(MAX(0,$AA$299+$AB$299-$AC$299),MAX(0,$F$299-$J$299-$O$299-$T$299-$Y$299))),2)</f>
        <v>0</v>
      </c>
      <c r="AE299">
        <f>ROUND(MAX(0,$AA$299+$AB$299-$AC$299-$AD$299),2)</f>
        <v>0</v>
      </c>
      <c r="AF299">
        <f>$AJ$298</f>
        <v>0</v>
      </c>
      <c r="AG299">
        <f>ROUND(IF($AF$299&lt;=0,0,$AF$299*$AF$3/12),2)</f>
        <v>0</v>
      </c>
      <c r="AH299">
        <f>ROUND(IF($AF$299&lt;=0,0,MIN($AF$4,$AF$299+$AG$299)),2)</f>
        <v>0</v>
      </c>
      <c r="AI299">
        <f>ROUND(IF($AF$299&lt;=0,0,MIN(MAX(0,$AF$299+$AG$299-$AH$299),MAX(0,$F$299-$J$299-$O$299-$T$299-$Y$299-$AD$299))),2)</f>
        <v>0</v>
      </c>
      <c r="AJ299">
        <f>ROUND(MAX(0,$AF$299+$AG$299-$AH$299-$AI$299),2)</f>
        <v>0</v>
      </c>
      <c r="AK299">
        <f>$AO$298</f>
        <v>0</v>
      </c>
      <c r="AL299">
        <f>ROUND(IF($AK$299&lt;=0,0,$AK$299*$AK$3/12),2)</f>
        <v>0</v>
      </c>
      <c r="AM299">
        <f>ROUND(IF($AK$299&lt;=0,0,MIN($AK$4,$AK$299+$AL$299)),2)</f>
        <v>0</v>
      </c>
      <c r="AN299">
        <f>ROUND(IF($AK$299&lt;=0,0,MIN(MAX(0,$AK$299+$AL$299-$AM$299),MAX(0,$F$299-$J$299-$O$299-$T$299-$Y$299-$AD$299-$AI$299))),2)</f>
        <v>0</v>
      </c>
      <c r="AO299">
        <f>ROUND(MAX(0,$AK$299+$AL$299-$AM$299-$AN$299),2)</f>
        <v>0</v>
      </c>
      <c r="AP299">
        <f>$AT$298</f>
        <v>0</v>
      </c>
      <c r="AQ299">
        <f>ROUND(IF($AP$299&lt;=0,0,$AP$299*$AP$3/12),2)</f>
        <v>0</v>
      </c>
      <c r="AR299">
        <f>ROUND(IF($AP$299&lt;=0,0,MIN($AP$4,$AP$299+$AQ$299)),2)</f>
        <v>0</v>
      </c>
      <c r="AS299">
        <f>ROUND(IF($AP$299&lt;=0,0,MIN(MAX(0,$AP$299+$AQ$299-$AR$299),MAX(0,$F$299-$J$299-$O$299-$T$299-$Y$299-$AD$299-$AI$299-$AN$299))),2)</f>
        <v>0</v>
      </c>
      <c r="AT299">
        <f>ROUND(MAX(0,$AP$299+$AQ$299-$AR$299-$AS$299),2)</f>
        <v>0</v>
      </c>
      <c r="AU299">
        <f>$AY$298</f>
        <v>0</v>
      </c>
      <c r="AV299">
        <f>ROUND(IF($AU$299&lt;=0,0,$AU$299*$AU$3/12),2)</f>
        <v>0</v>
      </c>
      <c r="AW299">
        <f>ROUND(IF($AU$299&lt;=0,0,MIN($AU$4,$AU$299+$AV$299)),2)</f>
        <v>0</v>
      </c>
      <c r="AX299">
        <f>ROUND(IF($AU$299&lt;=0,0,MIN(MAX(0,$AU$299+$AV$299-$AW$299),MAX(0,$F$299-$J$299-$O$299-$T$299-$Y$299-$AD$299-$AI$299-$AN$299-$AS$299))),2)</f>
        <v>0</v>
      </c>
      <c r="AY299">
        <f>ROUND(MAX(0,$AU$299+$AV$299-$AW$299-$AX$299),2)</f>
        <v>0</v>
      </c>
      <c r="AZ299">
        <f>$BD$298</f>
        <v>0</v>
      </c>
      <c r="BA299">
        <f>ROUND(IF($AZ$299&lt;=0,0,$AZ$299*$AZ$3/12),2)</f>
        <v>0</v>
      </c>
      <c r="BB299">
        <f>ROUND(IF($AZ$299&lt;=0,0,MIN($AZ$4,$AZ$299+$BA$299)),2)</f>
        <v>0</v>
      </c>
      <c r="BC299">
        <f>ROUND(IF($AZ$299&lt;=0,0,MIN(MAX(0,$AZ$299+$BA$299-$BB$299),MAX(0,$F$299-$J$299-$O$299-$T$299-$Y$299-$AD$299-$AI$299-$AN$299-$AS$299-$AX$299))),2)</f>
        <v>0</v>
      </c>
      <c r="BD299">
        <f>ROUND(MAX(0,$AZ$299+$BA$299-$BB$299-$BC$299),2)</f>
        <v>0</v>
      </c>
    </row>
    <row r="300" spans="1:56">
      <c r="A300">
        <f>ROW()-7</f>
        <v>293</v>
      </c>
      <c r="B300">
        <f>EDATE(StartDate,A300-1)</f>
        <v>0</v>
      </c>
      <c r="C300">
        <f>ROUND(SUM($G$300,$L$300,$Q$300,$V$300,$AA$300,$AF$300,$AK$300,$AP$300,$AU$300,$AZ$300)-SUM($K$300,$P$300,$U$300,$Z$300,$AE$300,$AJ$300,$AO$300,$AT$300,$AY$300,$BD$300),2)</f>
        <v>0</v>
      </c>
      <c r="D300">
        <f>ROUND(SUM($H$300,$M$300,$R$300,$W$300,$AB$300,$AG$300,$AL$300,$AQ$300,$AV$300,$BA$300),2)</f>
        <v>0</v>
      </c>
      <c r="E300">
        <f>ROUND(SUM($K$300,$P$300,$U$300,$Z$300,$AE$300,$AJ$300,$AO$300,$AT$300,$AY$300,$BD$300),2)</f>
        <v>0</v>
      </c>
      <c r="F300">
        <f>ROUND(MAX(MonthlyBudget-SUM($I$300,$N$300,$S$300,$X$300,$AC$300,$AH$300,$AM$300,$AR$300,$AW$300,$BB$300),0),2)</f>
        <v>0</v>
      </c>
      <c r="G300">
        <f>$K$299</f>
        <v>0</v>
      </c>
      <c r="H300">
        <f>ROUND(IF($G$300&lt;=0,0,$G$300*$G$3/12),2)</f>
        <v>0</v>
      </c>
      <c r="I300">
        <f>ROUND(IF($G$300&lt;=0,0,MIN($G$4,$G$300+$H$300)),2)</f>
        <v>0</v>
      </c>
      <c r="J300">
        <f>ROUND(IF($G$300&lt;=0,0,MIN(MAX(0,$G$300+$H$300-$I$300),$F$300)),2)</f>
        <v>0</v>
      </c>
      <c r="K300">
        <f>ROUND(MAX(0,$G$300+$H$300-$I$300-$J$300),2)</f>
        <v>0</v>
      </c>
      <c r="L300">
        <f>$P$299</f>
        <v>0</v>
      </c>
      <c r="M300">
        <f>ROUND(IF($L$300&lt;=0,0,$L$300*$L$3/12),2)</f>
        <v>0</v>
      </c>
      <c r="N300">
        <f>ROUND(IF($L$300&lt;=0,0,MIN($L$4,$L$300+$M$300)),2)</f>
        <v>0</v>
      </c>
      <c r="O300">
        <f>ROUND(IF($L$300&lt;=0,0,MIN(MAX(0,$L$300+$M$300-$N$300),MAX(0,$F$300-$J$300))),2)</f>
        <v>0</v>
      </c>
      <c r="P300">
        <f>ROUND(MAX(0,$L$300+$M$300-$N$300-$O$300),2)</f>
        <v>0</v>
      </c>
      <c r="Q300">
        <f>$U$299</f>
        <v>0</v>
      </c>
      <c r="R300">
        <f>ROUND(IF($Q$300&lt;=0,0,$Q$300*$Q$3/12),2)</f>
        <v>0</v>
      </c>
      <c r="S300">
        <f>ROUND(IF($Q$300&lt;=0,0,MIN($Q$4,$Q$300+$R$300)),2)</f>
        <v>0</v>
      </c>
      <c r="T300">
        <f>ROUND(IF($Q$300&lt;=0,0,MIN(MAX(0,$Q$300+$R$300-$S$300),MAX(0,$F$300-$J$300-$O$300))),2)</f>
        <v>0</v>
      </c>
      <c r="U300">
        <f>ROUND(MAX(0,$Q$300+$R$300-$S$300-$T$300),2)</f>
        <v>0</v>
      </c>
      <c r="V300">
        <f>$Z$299</f>
        <v>0</v>
      </c>
      <c r="W300">
        <f>ROUND(IF($V$300&lt;=0,0,$V$300*$V$3/12),2)</f>
        <v>0</v>
      </c>
      <c r="X300">
        <f>ROUND(IF($V$300&lt;=0,0,MIN($V$4,$V$300+$W$300)),2)</f>
        <v>0</v>
      </c>
      <c r="Y300">
        <f>ROUND(IF($V$300&lt;=0,0,MIN(MAX(0,$V$300+$W$300-$X$300),MAX(0,$F$300-$J$300-$O$300-$T$300))),2)</f>
        <v>0</v>
      </c>
      <c r="Z300">
        <f>ROUND(MAX(0,$V$300+$W$300-$X$300-$Y$300),2)</f>
        <v>0</v>
      </c>
      <c r="AA300">
        <f>$AE$299</f>
        <v>0</v>
      </c>
      <c r="AB300">
        <f>ROUND(IF($AA$300&lt;=0,0,$AA$300*$AA$3/12),2)</f>
        <v>0</v>
      </c>
      <c r="AC300">
        <f>ROUND(IF($AA$300&lt;=0,0,MIN($AA$4,$AA$300+$AB$300)),2)</f>
        <v>0</v>
      </c>
      <c r="AD300">
        <f>ROUND(IF($AA$300&lt;=0,0,MIN(MAX(0,$AA$300+$AB$300-$AC$300),MAX(0,$F$300-$J$300-$O$300-$T$300-$Y$300))),2)</f>
        <v>0</v>
      </c>
      <c r="AE300">
        <f>ROUND(MAX(0,$AA$300+$AB$300-$AC$300-$AD$300),2)</f>
        <v>0</v>
      </c>
      <c r="AF300">
        <f>$AJ$299</f>
        <v>0</v>
      </c>
      <c r="AG300">
        <f>ROUND(IF($AF$300&lt;=0,0,$AF$300*$AF$3/12),2)</f>
        <v>0</v>
      </c>
      <c r="AH300">
        <f>ROUND(IF($AF$300&lt;=0,0,MIN($AF$4,$AF$300+$AG$300)),2)</f>
        <v>0</v>
      </c>
      <c r="AI300">
        <f>ROUND(IF($AF$300&lt;=0,0,MIN(MAX(0,$AF$300+$AG$300-$AH$300),MAX(0,$F$300-$J$300-$O$300-$T$300-$Y$300-$AD$300))),2)</f>
        <v>0</v>
      </c>
      <c r="AJ300">
        <f>ROUND(MAX(0,$AF$300+$AG$300-$AH$300-$AI$300),2)</f>
        <v>0</v>
      </c>
      <c r="AK300">
        <f>$AO$299</f>
        <v>0</v>
      </c>
      <c r="AL300">
        <f>ROUND(IF($AK$300&lt;=0,0,$AK$300*$AK$3/12),2)</f>
        <v>0</v>
      </c>
      <c r="AM300">
        <f>ROUND(IF($AK$300&lt;=0,0,MIN($AK$4,$AK$300+$AL$300)),2)</f>
        <v>0</v>
      </c>
      <c r="AN300">
        <f>ROUND(IF($AK$300&lt;=0,0,MIN(MAX(0,$AK$300+$AL$300-$AM$300),MAX(0,$F$300-$J$300-$O$300-$T$300-$Y$300-$AD$300-$AI$300))),2)</f>
        <v>0</v>
      </c>
      <c r="AO300">
        <f>ROUND(MAX(0,$AK$300+$AL$300-$AM$300-$AN$300),2)</f>
        <v>0</v>
      </c>
      <c r="AP300">
        <f>$AT$299</f>
        <v>0</v>
      </c>
      <c r="AQ300">
        <f>ROUND(IF($AP$300&lt;=0,0,$AP$300*$AP$3/12),2)</f>
        <v>0</v>
      </c>
      <c r="AR300">
        <f>ROUND(IF($AP$300&lt;=0,0,MIN($AP$4,$AP$300+$AQ$300)),2)</f>
        <v>0</v>
      </c>
      <c r="AS300">
        <f>ROUND(IF($AP$300&lt;=0,0,MIN(MAX(0,$AP$300+$AQ$300-$AR$300),MAX(0,$F$300-$J$300-$O$300-$T$300-$Y$300-$AD$300-$AI$300-$AN$300))),2)</f>
        <v>0</v>
      </c>
      <c r="AT300">
        <f>ROUND(MAX(0,$AP$300+$AQ$300-$AR$300-$AS$300),2)</f>
        <v>0</v>
      </c>
      <c r="AU300">
        <f>$AY$299</f>
        <v>0</v>
      </c>
      <c r="AV300">
        <f>ROUND(IF($AU$300&lt;=0,0,$AU$300*$AU$3/12),2)</f>
        <v>0</v>
      </c>
      <c r="AW300">
        <f>ROUND(IF($AU$300&lt;=0,0,MIN($AU$4,$AU$300+$AV$300)),2)</f>
        <v>0</v>
      </c>
      <c r="AX300">
        <f>ROUND(IF($AU$300&lt;=0,0,MIN(MAX(0,$AU$300+$AV$300-$AW$300),MAX(0,$F$300-$J$300-$O$300-$T$300-$Y$300-$AD$300-$AI$300-$AN$300-$AS$300))),2)</f>
        <v>0</v>
      </c>
      <c r="AY300">
        <f>ROUND(MAX(0,$AU$300+$AV$300-$AW$300-$AX$300),2)</f>
        <v>0</v>
      </c>
      <c r="AZ300">
        <f>$BD$299</f>
        <v>0</v>
      </c>
      <c r="BA300">
        <f>ROUND(IF($AZ$300&lt;=0,0,$AZ$300*$AZ$3/12),2)</f>
        <v>0</v>
      </c>
      <c r="BB300">
        <f>ROUND(IF($AZ$300&lt;=0,0,MIN($AZ$4,$AZ$300+$BA$300)),2)</f>
        <v>0</v>
      </c>
      <c r="BC300">
        <f>ROUND(IF($AZ$300&lt;=0,0,MIN(MAX(0,$AZ$300+$BA$300-$BB$300),MAX(0,$F$300-$J$300-$O$300-$T$300-$Y$300-$AD$300-$AI$300-$AN$300-$AS$300-$AX$300))),2)</f>
        <v>0</v>
      </c>
      <c r="BD300">
        <f>ROUND(MAX(0,$AZ$300+$BA$300-$BB$300-$BC$300),2)</f>
        <v>0</v>
      </c>
    </row>
    <row r="301" spans="1:56">
      <c r="A301">
        <f>ROW()-7</f>
        <v>294</v>
      </c>
      <c r="B301">
        <f>EDATE(StartDate,A301-1)</f>
        <v>0</v>
      </c>
      <c r="C301">
        <f>ROUND(SUM($G$301,$L$301,$Q$301,$V$301,$AA$301,$AF$301,$AK$301,$AP$301,$AU$301,$AZ$301)-SUM($K$301,$P$301,$U$301,$Z$301,$AE$301,$AJ$301,$AO$301,$AT$301,$AY$301,$BD$301),2)</f>
        <v>0</v>
      </c>
      <c r="D301">
        <f>ROUND(SUM($H$301,$M$301,$R$301,$W$301,$AB$301,$AG$301,$AL$301,$AQ$301,$AV$301,$BA$301),2)</f>
        <v>0</v>
      </c>
      <c r="E301">
        <f>ROUND(SUM($K$301,$P$301,$U$301,$Z$301,$AE$301,$AJ$301,$AO$301,$AT$301,$AY$301,$BD$301),2)</f>
        <v>0</v>
      </c>
      <c r="F301">
        <f>ROUND(MAX(MonthlyBudget-SUM($I$301,$N$301,$S$301,$X$301,$AC$301,$AH$301,$AM$301,$AR$301,$AW$301,$BB$301),0),2)</f>
        <v>0</v>
      </c>
      <c r="G301">
        <f>$K$300</f>
        <v>0</v>
      </c>
      <c r="H301">
        <f>ROUND(IF($G$301&lt;=0,0,$G$301*$G$3/12),2)</f>
        <v>0</v>
      </c>
      <c r="I301">
        <f>ROUND(IF($G$301&lt;=0,0,MIN($G$4,$G$301+$H$301)),2)</f>
        <v>0</v>
      </c>
      <c r="J301">
        <f>ROUND(IF($G$301&lt;=0,0,MIN(MAX(0,$G$301+$H$301-$I$301),$F$301)),2)</f>
        <v>0</v>
      </c>
      <c r="K301">
        <f>ROUND(MAX(0,$G$301+$H$301-$I$301-$J$301),2)</f>
        <v>0</v>
      </c>
      <c r="L301">
        <f>$P$300</f>
        <v>0</v>
      </c>
      <c r="M301">
        <f>ROUND(IF($L$301&lt;=0,0,$L$301*$L$3/12),2)</f>
        <v>0</v>
      </c>
      <c r="N301">
        <f>ROUND(IF($L$301&lt;=0,0,MIN($L$4,$L$301+$M$301)),2)</f>
        <v>0</v>
      </c>
      <c r="O301">
        <f>ROUND(IF($L$301&lt;=0,0,MIN(MAX(0,$L$301+$M$301-$N$301),MAX(0,$F$301-$J$301))),2)</f>
        <v>0</v>
      </c>
      <c r="P301">
        <f>ROUND(MAX(0,$L$301+$M$301-$N$301-$O$301),2)</f>
        <v>0</v>
      </c>
      <c r="Q301">
        <f>$U$300</f>
        <v>0</v>
      </c>
      <c r="R301">
        <f>ROUND(IF($Q$301&lt;=0,0,$Q$301*$Q$3/12),2)</f>
        <v>0</v>
      </c>
      <c r="S301">
        <f>ROUND(IF($Q$301&lt;=0,0,MIN($Q$4,$Q$301+$R$301)),2)</f>
        <v>0</v>
      </c>
      <c r="T301">
        <f>ROUND(IF($Q$301&lt;=0,0,MIN(MAX(0,$Q$301+$R$301-$S$301),MAX(0,$F$301-$J$301-$O$301))),2)</f>
        <v>0</v>
      </c>
      <c r="U301">
        <f>ROUND(MAX(0,$Q$301+$R$301-$S$301-$T$301),2)</f>
        <v>0</v>
      </c>
      <c r="V301">
        <f>$Z$300</f>
        <v>0</v>
      </c>
      <c r="W301">
        <f>ROUND(IF($V$301&lt;=0,0,$V$301*$V$3/12),2)</f>
        <v>0</v>
      </c>
      <c r="X301">
        <f>ROUND(IF($V$301&lt;=0,0,MIN($V$4,$V$301+$W$301)),2)</f>
        <v>0</v>
      </c>
      <c r="Y301">
        <f>ROUND(IF($V$301&lt;=0,0,MIN(MAX(0,$V$301+$W$301-$X$301),MAX(0,$F$301-$J$301-$O$301-$T$301))),2)</f>
        <v>0</v>
      </c>
      <c r="Z301">
        <f>ROUND(MAX(0,$V$301+$W$301-$X$301-$Y$301),2)</f>
        <v>0</v>
      </c>
      <c r="AA301">
        <f>$AE$300</f>
        <v>0</v>
      </c>
      <c r="AB301">
        <f>ROUND(IF($AA$301&lt;=0,0,$AA$301*$AA$3/12),2)</f>
        <v>0</v>
      </c>
      <c r="AC301">
        <f>ROUND(IF($AA$301&lt;=0,0,MIN($AA$4,$AA$301+$AB$301)),2)</f>
        <v>0</v>
      </c>
      <c r="AD301">
        <f>ROUND(IF($AA$301&lt;=0,0,MIN(MAX(0,$AA$301+$AB$301-$AC$301),MAX(0,$F$301-$J$301-$O$301-$T$301-$Y$301))),2)</f>
        <v>0</v>
      </c>
      <c r="AE301">
        <f>ROUND(MAX(0,$AA$301+$AB$301-$AC$301-$AD$301),2)</f>
        <v>0</v>
      </c>
      <c r="AF301">
        <f>$AJ$300</f>
        <v>0</v>
      </c>
      <c r="AG301">
        <f>ROUND(IF($AF$301&lt;=0,0,$AF$301*$AF$3/12),2)</f>
        <v>0</v>
      </c>
      <c r="AH301">
        <f>ROUND(IF($AF$301&lt;=0,0,MIN($AF$4,$AF$301+$AG$301)),2)</f>
        <v>0</v>
      </c>
      <c r="AI301">
        <f>ROUND(IF($AF$301&lt;=0,0,MIN(MAX(0,$AF$301+$AG$301-$AH$301),MAX(0,$F$301-$J$301-$O$301-$T$301-$Y$301-$AD$301))),2)</f>
        <v>0</v>
      </c>
      <c r="AJ301">
        <f>ROUND(MAX(0,$AF$301+$AG$301-$AH$301-$AI$301),2)</f>
        <v>0</v>
      </c>
      <c r="AK301">
        <f>$AO$300</f>
        <v>0</v>
      </c>
      <c r="AL301">
        <f>ROUND(IF($AK$301&lt;=0,0,$AK$301*$AK$3/12),2)</f>
        <v>0</v>
      </c>
      <c r="AM301">
        <f>ROUND(IF($AK$301&lt;=0,0,MIN($AK$4,$AK$301+$AL$301)),2)</f>
        <v>0</v>
      </c>
      <c r="AN301">
        <f>ROUND(IF($AK$301&lt;=0,0,MIN(MAX(0,$AK$301+$AL$301-$AM$301),MAX(0,$F$301-$J$301-$O$301-$T$301-$Y$301-$AD$301-$AI$301))),2)</f>
        <v>0</v>
      </c>
      <c r="AO301">
        <f>ROUND(MAX(0,$AK$301+$AL$301-$AM$301-$AN$301),2)</f>
        <v>0</v>
      </c>
      <c r="AP301">
        <f>$AT$300</f>
        <v>0</v>
      </c>
      <c r="AQ301">
        <f>ROUND(IF($AP$301&lt;=0,0,$AP$301*$AP$3/12),2)</f>
        <v>0</v>
      </c>
      <c r="AR301">
        <f>ROUND(IF($AP$301&lt;=0,0,MIN($AP$4,$AP$301+$AQ$301)),2)</f>
        <v>0</v>
      </c>
      <c r="AS301">
        <f>ROUND(IF($AP$301&lt;=0,0,MIN(MAX(0,$AP$301+$AQ$301-$AR$301),MAX(0,$F$301-$J$301-$O$301-$T$301-$Y$301-$AD$301-$AI$301-$AN$301))),2)</f>
        <v>0</v>
      </c>
      <c r="AT301">
        <f>ROUND(MAX(0,$AP$301+$AQ$301-$AR$301-$AS$301),2)</f>
        <v>0</v>
      </c>
      <c r="AU301">
        <f>$AY$300</f>
        <v>0</v>
      </c>
      <c r="AV301">
        <f>ROUND(IF($AU$301&lt;=0,0,$AU$301*$AU$3/12),2)</f>
        <v>0</v>
      </c>
      <c r="AW301">
        <f>ROUND(IF($AU$301&lt;=0,0,MIN($AU$4,$AU$301+$AV$301)),2)</f>
        <v>0</v>
      </c>
      <c r="AX301">
        <f>ROUND(IF($AU$301&lt;=0,0,MIN(MAX(0,$AU$301+$AV$301-$AW$301),MAX(0,$F$301-$J$301-$O$301-$T$301-$Y$301-$AD$301-$AI$301-$AN$301-$AS$301))),2)</f>
        <v>0</v>
      </c>
      <c r="AY301">
        <f>ROUND(MAX(0,$AU$301+$AV$301-$AW$301-$AX$301),2)</f>
        <v>0</v>
      </c>
      <c r="AZ301">
        <f>$BD$300</f>
        <v>0</v>
      </c>
      <c r="BA301">
        <f>ROUND(IF($AZ$301&lt;=0,0,$AZ$301*$AZ$3/12),2)</f>
        <v>0</v>
      </c>
      <c r="BB301">
        <f>ROUND(IF($AZ$301&lt;=0,0,MIN($AZ$4,$AZ$301+$BA$301)),2)</f>
        <v>0</v>
      </c>
      <c r="BC301">
        <f>ROUND(IF($AZ$301&lt;=0,0,MIN(MAX(0,$AZ$301+$BA$301-$BB$301),MAX(0,$F$301-$J$301-$O$301-$T$301-$Y$301-$AD$301-$AI$301-$AN$301-$AS$301-$AX$301))),2)</f>
        <v>0</v>
      </c>
      <c r="BD301">
        <f>ROUND(MAX(0,$AZ$301+$BA$301-$BB$301-$BC$301),2)</f>
        <v>0</v>
      </c>
    </row>
    <row r="302" spans="1:56">
      <c r="A302">
        <f>ROW()-7</f>
        <v>295</v>
      </c>
      <c r="B302">
        <f>EDATE(StartDate,A302-1)</f>
        <v>0</v>
      </c>
      <c r="C302">
        <f>ROUND(SUM($G$302,$L$302,$Q$302,$V$302,$AA$302,$AF$302,$AK$302,$AP$302,$AU$302,$AZ$302)-SUM($K$302,$P$302,$U$302,$Z$302,$AE$302,$AJ$302,$AO$302,$AT$302,$AY$302,$BD$302),2)</f>
        <v>0</v>
      </c>
      <c r="D302">
        <f>ROUND(SUM($H$302,$M$302,$R$302,$W$302,$AB$302,$AG$302,$AL$302,$AQ$302,$AV$302,$BA$302),2)</f>
        <v>0</v>
      </c>
      <c r="E302">
        <f>ROUND(SUM($K$302,$P$302,$U$302,$Z$302,$AE$302,$AJ$302,$AO$302,$AT$302,$AY$302,$BD$302),2)</f>
        <v>0</v>
      </c>
      <c r="F302">
        <f>ROUND(MAX(MonthlyBudget-SUM($I$302,$N$302,$S$302,$X$302,$AC$302,$AH$302,$AM$302,$AR$302,$AW$302,$BB$302),0),2)</f>
        <v>0</v>
      </c>
      <c r="G302">
        <f>$K$301</f>
        <v>0</v>
      </c>
      <c r="H302">
        <f>ROUND(IF($G$302&lt;=0,0,$G$302*$G$3/12),2)</f>
        <v>0</v>
      </c>
      <c r="I302">
        <f>ROUND(IF($G$302&lt;=0,0,MIN($G$4,$G$302+$H$302)),2)</f>
        <v>0</v>
      </c>
      <c r="J302">
        <f>ROUND(IF($G$302&lt;=0,0,MIN(MAX(0,$G$302+$H$302-$I$302),$F$302)),2)</f>
        <v>0</v>
      </c>
      <c r="K302">
        <f>ROUND(MAX(0,$G$302+$H$302-$I$302-$J$302),2)</f>
        <v>0</v>
      </c>
      <c r="L302">
        <f>$P$301</f>
        <v>0</v>
      </c>
      <c r="M302">
        <f>ROUND(IF($L$302&lt;=0,0,$L$302*$L$3/12),2)</f>
        <v>0</v>
      </c>
      <c r="N302">
        <f>ROUND(IF($L$302&lt;=0,0,MIN($L$4,$L$302+$M$302)),2)</f>
        <v>0</v>
      </c>
      <c r="O302">
        <f>ROUND(IF($L$302&lt;=0,0,MIN(MAX(0,$L$302+$M$302-$N$302),MAX(0,$F$302-$J$302))),2)</f>
        <v>0</v>
      </c>
      <c r="P302">
        <f>ROUND(MAX(0,$L$302+$M$302-$N$302-$O$302),2)</f>
        <v>0</v>
      </c>
      <c r="Q302">
        <f>$U$301</f>
        <v>0</v>
      </c>
      <c r="R302">
        <f>ROUND(IF($Q$302&lt;=0,0,$Q$302*$Q$3/12),2)</f>
        <v>0</v>
      </c>
      <c r="S302">
        <f>ROUND(IF($Q$302&lt;=0,0,MIN($Q$4,$Q$302+$R$302)),2)</f>
        <v>0</v>
      </c>
      <c r="T302">
        <f>ROUND(IF($Q$302&lt;=0,0,MIN(MAX(0,$Q$302+$R$302-$S$302),MAX(0,$F$302-$J$302-$O$302))),2)</f>
        <v>0</v>
      </c>
      <c r="U302">
        <f>ROUND(MAX(0,$Q$302+$R$302-$S$302-$T$302),2)</f>
        <v>0</v>
      </c>
      <c r="V302">
        <f>$Z$301</f>
        <v>0</v>
      </c>
      <c r="W302">
        <f>ROUND(IF($V$302&lt;=0,0,$V$302*$V$3/12),2)</f>
        <v>0</v>
      </c>
      <c r="X302">
        <f>ROUND(IF($V$302&lt;=0,0,MIN($V$4,$V$302+$W$302)),2)</f>
        <v>0</v>
      </c>
      <c r="Y302">
        <f>ROUND(IF($V$302&lt;=0,0,MIN(MAX(0,$V$302+$W$302-$X$302),MAX(0,$F$302-$J$302-$O$302-$T$302))),2)</f>
        <v>0</v>
      </c>
      <c r="Z302">
        <f>ROUND(MAX(0,$V$302+$W$302-$X$302-$Y$302),2)</f>
        <v>0</v>
      </c>
      <c r="AA302">
        <f>$AE$301</f>
        <v>0</v>
      </c>
      <c r="AB302">
        <f>ROUND(IF($AA$302&lt;=0,0,$AA$302*$AA$3/12),2)</f>
        <v>0</v>
      </c>
      <c r="AC302">
        <f>ROUND(IF($AA$302&lt;=0,0,MIN($AA$4,$AA$302+$AB$302)),2)</f>
        <v>0</v>
      </c>
      <c r="AD302">
        <f>ROUND(IF($AA$302&lt;=0,0,MIN(MAX(0,$AA$302+$AB$302-$AC$302),MAX(0,$F$302-$J$302-$O$302-$T$302-$Y$302))),2)</f>
        <v>0</v>
      </c>
      <c r="AE302">
        <f>ROUND(MAX(0,$AA$302+$AB$302-$AC$302-$AD$302),2)</f>
        <v>0</v>
      </c>
      <c r="AF302">
        <f>$AJ$301</f>
        <v>0</v>
      </c>
      <c r="AG302">
        <f>ROUND(IF($AF$302&lt;=0,0,$AF$302*$AF$3/12),2)</f>
        <v>0</v>
      </c>
      <c r="AH302">
        <f>ROUND(IF($AF$302&lt;=0,0,MIN($AF$4,$AF$302+$AG$302)),2)</f>
        <v>0</v>
      </c>
      <c r="AI302">
        <f>ROUND(IF($AF$302&lt;=0,0,MIN(MAX(0,$AF$302+$AG$302-$AH$302),MAX(0,$F$302-$J$302-$O$302-$T$302-$Y$302-$AD$302))),2)</f>
        <v>0</v>
      </c>
      <c r="AJ302">
        <f>ROUND(MAX(0,$AF$302+$AG$302-$AH$302-$AI$302),2)</f>
        <v>0</v>
      </c>
      <c r="AK302">
        <f>$AO$301</f>
        <v>0</v>
      </c>
      <c r="AL302">
        <f>ROUND(IF($AK$302&lt;=0,0,$AK$302*$AK$3/12),2)</f>
        <v>0</v>
      </c>
      <c r="AM302">
        <f>ROUND(IF($AK$302&lt;=0,0,MIN($AK$4,$AK$302+$AL$302)),2)</f>
        <v>0</v>
      </c>
      <c r="AN302">
        <f>ROUND(IF($AK$302&lt;=0,0,MIN(MAX(0,$AK$302+$AL$302-$AM$302),MAX(0,$F$302-$J$302-$O$302-$T$302-$Y$302-$AD$302-$AI$302))),2)</f>
        <v>0</v>
      </c>
      <c r="AO302">
        <f>ROUND(MAX(0,$AK$302+$AL$302-$AM$302-$AN$302),2)</f>
        <v>0</v>
      </c>
      <c r="AP302">
        <f>$AT$301</f>
        <v>0</v>
      </c>
      <c r="AQ302">
        <f>ROUND(IF($AP$302&lt;=0,0,$AP$302*$AP$3/12),2)</f>
        <v>0</v>
      </c>
      <c r="AR302">
        <f>ROUND(IF($AP$302&lt;=0,0,MIN($AP$4,$AP$302+$AQ$302)),2)</f>
        <v>0</v>
      </c>
      <c r="AS302">
        <f>ROUND(IF($AP$302&lt;=0,0,MIN(MAX(0,$AP$302+$AQ$302-$AR$302),MAX(0,$F$302-$J$302-$O$302-$T$302-$Y$302-$AD$302-$AI$302-$AN$302))),2)</f>
        <v>0</v>
      </c>
      <c r="AT302">
        <f>ROUND(MAX(0,$AP$302+$AQ$302-$AR$302-$AS$302),2)</f>
        <v>0</v>
      </c>
      <c r="AU302">
        <f>$AY$301</f>
        <v>0</v>
      </c>
      <c r="AV302">
        <f>ROUND(IF($AU$302&lt;=0,0,$AU$302*$AU$3/12),2)</f>
        <v>0</v>
      </c>
      <c r="AW302">
        <f>ROUND(IF($AU$302&lt;=0,0,MIN($AU$4,$AU$302+$AV$302)),2)</f>
        <v>0</v>
      </c>
      <c r="AX302">
        <f>ROUND(IF($AU$302&lt;=0,0,MIN(MAX(0,$AU$302+$AV$302-$AW$302),MAX(0,$F$302-$J$302-$O$302-$T$302-$Y$302-$AD$302-$AI$302-$AN$302-$AS$302))),2)</f>
        <v>0</v>
      </c>
      <c r="AY302">
        <f>ROUND(MAX(0,$AU$302+$AV$302-$AW$302-$AX$302),2)</f>
        <v>0</v>
      </c>
      <c r="AZ302">
        <f>$BD$301</f>
        <v>0</v>
      </c>
      <c r="BA302">
        <f>ROUND(IF($AZ$302&lt;=0,0,$AZ$302*$AZ$3/12),2)</f>
        <v>0</v>
      </c>
      <c r="BB302">
        <f>ROUND(IF($AZ$302&lt;=0,0,MIN($AZ$4,$AZ$302+$BA$302)),2)</f>
        <v>0</v>
      </c>
      <c r="BC302">
        <f>ROUND(IF($AZ$302&lt;=0,0,MIN(MAX(0,$AZ$302+$BA$302-$BB$302),MAX(0,$F$302-$J$302-$O$302-$T$302-$Y$302-$AD$302-$AI$302-$AN$302-$AS$302-$AX$302))),2)</f>
        <v>0</v>
      </c>
      <c r="BD302">
        <f>ROUND(MAX(0,$AZ$302+$BA$302-$BB$302-$BC$302),2)</f>
        <v>0</v>
      </c>
    </row>
    <row r="303" spans="1:56">
      <c r="A303">
        <f>ROW()-7</f>
        <v>296</v>
      </c>
      <c r="B303">
        <f>EDATE(StartDate,A303-1)</f>
        <v>0</v>
      </c>
      <c r="C303">
        <f>ROUND(SUM($G$303,$L$303,$Q$303,$V$303,$AA$303,$AF$303,$AK$303,$AP$303,$AU$303,$AZ$303)-SUM($K$303,$P$303,$U$303,$Z$303,$AE$303,$AJ$303,$AO$303,$AT$303,$AY$303,$BD$303),2)</f>
        <v>0</v>
      </c>
      <c r="D303">
        <f>ROUND(SUM($H$303,$M$303,$R$303,$W$303,$AB$303,$AG$303,$AL$303,$AQ$303,$AV$303,$BA$303),2)</f>
        <v>0</v>
      </c>
      <c r="E303">
        <f>ROUND(SUM($K$303,$P$303,$U$303,$Z$303,$AE$303,$AJ$303,$AO$303,$AT$303,$AY$303,$BD$303),2)</f>
        <v>0</v>
      </c>
      <c r="F303">
        <f>ROUND(MAX(MonthlyBudget-SUM($I$303,$N$303,$S$303,$X$303,$AC$303,$AH$303,$AM$303,$AR$303,$AW$303,$BB$303),0),2)</f>
        <v>0</v>
      </c>
      <c r="G303">
        <f>$K$302</f>
        <v>0</v>
      </c>
      <c r="H303">
        <f>ROUND(IF($G$303&lt;=0,0,$G$303*$G$3/12),2)</f>
        <v>0</v>
      </c>
      <c r="I303">
        <f>ROUND(IF($G$303&lt;=0,0,MIN($G$4,$G$303+$H$303)),2)</f>
        <v>0</v>
      </c>
      <c r="J303">
        <f>ROUND(IF($G$303&lt;=0,0,MIN(MAX(0,$G$303+$H$303-$I$303),$F$303)),2)</f>
        <v>0</v>
      </c>
      <c r="K303">
        <f>ROUND(MAX(0,$G$303+$H$303-$I$303-$J$303),2)</f>
        <v>0</v>
      </c>
      <c r="L303">
        <f>$P$302</f>
        <v>0</v>
      </c>
      <c r="M303">
        <f>ROUND(IF($L$303&lt;=0,0,$L$303*$L$3/12),2)</f>
        <v>0</v>
      </c>
      <c r="N303">
        <f>ROUND(IF($L$303&lt;=0,0,MIN($L$4,$L$303+$M$303)),2)</f>
        <v>0</v>
      </c>
      <c r="O303">
        <f>ROUND(IF($L$303&lt;=0,0,MIN(MAX(0,$L$303+$M$303-$N$303),MAX(0,$F$303-$J$303))),2)</f>
        <v>0</v>
      </c>
      <c r="P303">
        <f>ROUND(MAX(0,$L$303+$M$303-$N$303-$O$303),2)</f>
        <v>0</v>
      </c>
      <c r="Q303">
        <f>$U$302</f>
        <v>0</v>
      </c>
      <c r="R303">
        <f>ROUND(IF($Q$303&lt;=0,0,$Q$303*$Q$3/12),2)</f>
        <v>0</v>
      </c>
      <c r="S303">
        <f>ROUND(IF($Q$303&lt;=0,0,MIN($Q$4,$Q$303+$R$303)),2)</f>
        <v>0</v>
      </c>
      <c r="T303">
        <f>ROUND(IF($Q$303&lt;=0,0,MIN(MAX(0,$Q$303+$R$303-$S$303),MAX(0,$F$303-$J$303-$O$303))),2)</f>
        <v>0</v>
      </c>
      <c r="U303">
        <f>ROUND(MAX(0,$Q$303+$R$303-$S$303-$T$303),2)</f>
        <v>0</v>
      </c>
      <c r="V303">
        <f>$Z$302</f>
        <v>0</v>
      </c>
      <c r="W303">
        <f>ROUND(IF($V$303&lt;=0,0,$V$303*$V$3/12),2)</f>
        <v>0</v>
      </c>
      <c r="X303">
        <f>ROUND(IF($V$303&lt;=0,0,MIN($V$4,$V$303+$W$303)),2)</f>
        <v>0</v>
      </c>
      <c r="Y303">
        <f>ROUND(IF($V$303&lt;=0,0,MIN(MAX(0,$V$303+$W$303-$X$303),MAX(0,$F$303-$J$303-$O$303-$T$303))),2)</f>
        <v>0</v>
      </c>
      <c r="Z303">
        <f>ROUND(MAX(0,$V$303+$W$303-$X$303-$Y$303),2)</f>
        <v>0</v>
      </c>
      <c r="AA303">
        <f>$AE$302</f>
        <v>0</v>
      </c>
      <c r="AB303">
        <f>ROUND(IF($AA$303&lt;=0,0,$AA$303*$AA$3/12),2)</f>
        <v>0</v>
      </c>
      <c r="AC303">
        <f>ROUND(IF($AA$303&lt;=0,0,MIN($AA$4,$AA$303+$AB$303)),2)</f>
        <v>0</v>
      </c>
      <c r="AD303">
        <f>ROUND(IF($AA$303&lt;=0,0,MIN(MAX(0,$AA$303+$AB$303-$AC$303),MAX(0,$F$303-$J$303-$O$303-$T$303-$Y$303))),2)</f>
        <v>0</v>
      </c>
      <c r="AE303">
        <f>ROUND(MAX(0,$AA$303+$AB$303-$AC$303-$AD$303),2)</f>
        <v>0</v>
      </c>
      <c r="AF303">
        <f>$AJ$302</f>
        <v>0</v>
      </c>
      <c r="AG303">
        <f>ROUND(IF($AF$303&lt;=0,0,$AF$303*$AF$3/12),2)</f>
        <v>0</v>
      </c>
      <c r="AH303">
        <f>ROUND(IF($AF$303&lt;=0,0,MIN($AF$4,$AF$303+$AG$303)),2)</f>
        <v>0</v>
      </c>
      <c r="AI303">
        <f>ROUND(IF($AF$303&lt;=0,0,MIN(MAX(0,$AF$303+$AG$303-$AH$303),MAX(0,$F$303-$J$303-$O$303-$T$303-$Y$303-$AD$303))),2)</f>
        <v>0</v>
      </c>
      <c r="AJ303">
        <f>ROUND(MAX(0,$AF$303+$AG$303-$AH$303-$AI$303),2)</f>
        <v>0</v>
      </c>
      <c r="AK303">
        <f>$AO$302</f>
        <v>0</v>
      </c>
      <c r="AL303">
        <f>ROUND(IF($AK$303&lt;=0,0,$AK$303*$AK$3/12),2)</f>
        <v>0</v>
      </c>
      <c r="AM303">
        <f>ROUND(IF($AK$303&lt;=0,0,MIN($AK$4,$AK$303+$AL$303)),2)</f>
        <v>0</v>
      </c>
      <c r="AN303">
        <f>ROUND(IF($AK$303&lt;=0,0,MIN(MAX(0,$AK$303+$AL$303-$AM$303),MAX(0,$F$303-$J$303-$O$303-$T$303-$Y$303-$AD$303-$AI$303))),2)</f>
        <v>0</v>
      </c>
      <c r="AO303">
        <f>ROUND(MAX(0,$AK$303+$AL$303-$AM$303-$AN$303),2)</f>
        <v>0</v>
      </c>
      <c r="AP303">
        <f>$AT$302</f>
        <v>0</v>
      </c>
      <c r="AQ303">
        <f>ROUND(IF($AP$303&lt;=0,0,$AP$303*$AP$3/12),2)</f>
        <v>0</v>
      </c>
      <c r="AR303">
        <f>ROUND(IF($AP$303&lt;=0,0,MIN($AP$4,$AP$303+$AQ$303)),2)</f>
        <v>0</v>
      </c>
      <c r="AS303">
        <f>ROUND(IF($AP$303&lt;=0,0,MIN(MAX(0,$AP$303+$AQ$303-$AR$303),MAX(0,$F$303-$J$303-$O$303-$T$303-$Y$303-$AD$303-$AI$303-$AN$303))),2)</f>
        <v>0</v>
      </c>
      <c r="AT303">
        <f>ROUND(MAX(0,$AP$303+$AQ$303-$AR$303-$AS$303),2)</f>
        <v>0</v>
      </c>
      <c r="AU303">
        <f>$AY$302</f>
        <v>0</v>
      </c>
      <c r="AV303">
        <f>ROUND(IF($AU$303&lt;=0,0,$AU$303*$AU$3/12),2)</f>
        <v>0</v>
      </c>
      <c r="AW303">
        <f>ROUND(IF($AU$303&lt;=0,0,MIN($AU$4,$AU$303+$AV$303)),2)</f>
        <v>0</v>
      </c>
      <c r="AX303">
        <f>ROUND(IF($AU$303&lt;=0,0,MIN(MAX(0,$AU$303+$AV$303-$AW$303),MAX(0,$F$303-$J$303-$O$303-$T$303-$Y$303-$AD$303-$AI$303-$AN$303-$AS$303))),2)</f>
        <v>0</v>
      </c>
      <c r="AY303">
        <f>ROUND(MAX(0,$AU$303+$AV$303-$AW$303-$AX$303),2)</f>
        <v>0</v>
      </c>
      <c r="AZ303">
        <f>$BD$302</f>
        <v>0</v>
      </c>
      <c r="BA303">
        <f>ROUND(IF($AZ$303&lt;=0,0,$AZ$303*$AZ$3/12),2)</f>
        <v>0</v>
      </c>
      <c r="BB303">
        <f>ROUND(IF($AZ$303&lt;=0,0,MIN($AZ$4,$AZ$303+$BA$303)),2)</f>
        <v>0</v>
      </c>
      <c r="BC303">
        <f>ROUND(IF($AZ$303&lt;=0,0,MIN(MAX(0,$AZ$303+$BA$303-$BB$303),MAX(0,$F$303-$J$303-$O$303-$T$303-$Y$303-$AD$303-$AI$303-$AN$303-$AS$303-$AX$303))),2)</f>
        <v>0</v>
      </c>
      <c r="BD303">
        <f>ROUND(MAX(0,$AZ$303+$BA$303-$BB$303-$BC$303),2)</f>
        <v>0</v>
      </c>
    </row>
    <row r="304" spans="1:56">
      <c r="A304">
        <f>ROW()-7</f>
        <v>297</v>
      </c>
      <c r="B304">
        <f>EDATE(StartDate,A304-1)</f>
        <v>0</v>
      </c>
      <c r="C304">
        <f>ROUND(SUM($G$304,$L$304,$Q$304,$V$304,$AA$304,$AF$304,$AK$304,$AP$304,$AU$304,$AZ$304)-SUM($K$304,$P$304,$U$304,$Z$304,$AE$304,$AJ$304,$AO$304,$AT$304,$AY$304,$BD$304),2)</f>
        <v>0</v>
      </c>
      <c r="D304">
        <f>ROUND(SUM($H$304,$M$304,$R$304,$W$304,$AB$304,$AG$304,$AL$304,$AQ$304,$AV$304,$BA$304),2)</f>
        <v>0</v>
      </c>
      <c r="E304">
        <f>ROUND(SUM($K$304,$P$304,$U$304,$Z$304,$AE$304,$AJ$304,$AO$304,$AT$304,$AY$304,$BD$304),2)</f>
        <v>0</v>
      </c>
      <c r="F304">
        <f>ROUND(MAX(MonthlyBudget-SUM($I$304,$N$304,$S$304,$X$304,$AC$304,$AH$304,$AM$304,$AR$304,$AW$304,$BB$304),0),2)</f>
        <v>0</v>
      </c>
      <c r="G304">
        <f>$K$303</f>
        <v>0</v>
      </c>
      <c r="H304">
        <f>ROUND(IF($G$304&lt;=0,0,$G$304*$G$3/12),2)</f>
        <v>0</v>
      </c>
      <c r="I304">
        <f>ROUND(IF($G$304&lt;=0,0,MIN($G$4,$G$304+$H$304)),2)</f>
        <v>0</v>
      </c>
      <c r="J304">
        <f>ROUND(IF($G$304&lt;=0,0,MIN(MAX(0,$G$304+$H$304-$I$304),$F$304)),2)</f>
        <v>0</v>
      </c>
      <c r="K304">
        <f>ROUND(MAX(0,$G$304+$H$304-$I$304-$J$304),2)</f>
        <v>0</v>
      </c>
      <c r="L304">
        <f>$P$303</f>
        <v>0</v>
      </c>
      <c r="M304">
        <f>ROUND(IF($L$304&lt;=0,0,$L$304*$L$3/12),2)</f>
        <v>0</v>
      </c>
      <c r="N304">
        <f>ROUND(IF($L$304&lt;=0,0,MIN($L$4,$L$304+$M$304)),2)</f>
        <v>0</v>
      </c>
      <c r="O304">
        <f>ROUND(IF($L$304&lt;=0,0,MIN(MAX(0,$L$304+$M$304-$N$304),MAX(0,$F$304-$J$304))),2)</f>
        <v>0</v>
      </c>
      <c r="P304">
        <f>ROUND(MAX(0,$L$304+$M$304-$N$304-$O$304),2)</f>
        <v>0</v>
      </c>
      <c r="Q304">
        <f>$U$303</f>
        <v>0</v>
      </c>
      <c r="R304">
        <f>ROUND(IF($Q$304&lt;=0,0,$Q$304*$Q$3/12),2)</f>
        <v>0</v>
      </c>
      <c r="S304">
        <f>ROUND(IF($Q$304&lt;=0,0,MIN($Q$4,$Q$304+$R$304)),2)</f>
        <v>0</v>
      </c>
      <c r="T304">
        <f>ROUND(IF($Q$304&lt;=0,0,MIN(MAX(0,$Q$304+$R$304-$S$304),MAX(0,$F$304-$J$304-$O$304))),2)</f>
        <v>0</v>
      </c>
      <c r="U304">
        <f>ROUND(MAX(0,$Q$304+$R$304-$S$304-$T$304),2)</f>
        <v>0</v>
      </c>
      <c r="V304">
        <f>$Z$303</f>
        <v>0</v>
      </c>
      <c r="W304">
        <f>ROUND(IF($V$304&lt;=0,0,$V$304*$V$3/12),2)</f>
        <v>0</v>
      </c>
      <c r="X304">
        <f>ROUND(IF($V$304&lt;=0,0,MIN($V$4,$V$304+$W$304)),2)</f>
        <v>0</v>
      </c>
      <c r="Y304">
        <f>ROUND(IF($V$304&lt;=0,0,MIN(MAX(0,$V$304+$W$304-$X$304),MAX(0,$F$304-$J$304-$O$304-$T$304))),2)</f>
        <v>0</v>
      </c>
      <c r="Z304">
        <f>ROUND(MAX(0,$V$304+$W$304-$X$304-$Y$304),2)</f>
        <v>0</v>
      </c>
      <c r="AA304">
        <f>$AE$303</f>
        <v>0</v>
      </c>
      <c r="AB304">
        <f>ROUND(IF($AA$304&lt;=0,0,$AA$304*$AA$3/12),2)</f>
        <v>0</v>
      </c>
      <c r="AC304">
        <f>ROUND(IF($AA$304&lt;=0,0,MIN($AA$4,$AA$304+$AB$304)),2)</f>
        <v>0</v>
      </c>
      <c r="AD304">
        <f>ROUND(IF($AA$304&lt;=0,0,MIN(MAX(0,$AA$304+$AB$304-$AC$304),MAX(0,$F$304-$J$304-$O$304-$T$304-$Y$304))),2)</f>
        <v>0</v>
      </c>
      <c r="AE304">
        <f>ROUND(MAX(0,$AA$304+$AB$304-$AC$304-$AD$304),2)</f>
        <v>0</v>
      </c>
      <c r="AF304">
        <f>$AJ$303</f>
        <v>0</v>
      </c>
      <c r="AG304">
        <f>ROUND(IF($AF$304&lt;=0,0,$AF$304*$AF$3/12),2)</f>
        <v>0</v>
      </c>
      <c r="AH304">
        <f>ROUND(IF($AF$304&lt;=0,0,MIN($AF$4,$AF$304+$AG$304)),2)</f>
        <v>0</v>
      </c>
      <c r="AI304">
        <f>ROUND(IF($AF$304&lt;=0,0,MIN(MAX(0,$AF$304+$AG$304-$AH$304),MAX(0,$F$304-$J$304-$O$304-$T$304-$Y$304-$AD$304))),2)</f>
        <v>0</v>
      </c>
      <c r="AJ304">
        <f>ROUND(MAX(0,$AF$304+$AG$304-$AH$304-$AI$304),2)</f>
        <v>0</v>
      </c>
      <c r="AK304">
        <f>$AO$303</f>
        <v>0</v>
      </c>
      <c r="AL304">
        <f>ROUND(IF($AK$304&lt;=0,0,$AK$304*$AK$3/12),2)</f>
        <v>0</v>
      </c>
      <c r="AM304">
        <f>ROUND(IF($AK$304&lt;=0,0,MIN($AK$4,$AK$304+$AL$304)),2)</f>
        <v>0</v>
      </c>
      <c r="AN304">
        <f>ROUND(IF($AK$304&lt;=0,0,MIN(MAX(0,$AK$304+$AL$304-$AM$304),MAX(0,$F$304-$J$304-$O$304-$T$304-$Y$304-$AD$304-$AI$304))),2)</f>
        <v>0</v>
      </c>
      <c r="AO304">
        <f>ROUND(MAX(0,$AK$304+$AL$304-$AM$304-$AN$304),2)</f>
        <v>0</v>
      </c>
      <c r="AP304">
        <f>$AT$303</f>
        <v>0</v>
      </c>
      <c r="AQ304">
        <f>ROUND(IF($AP$304&lt;=0,0,$AP$304*$AP$3/12),2)</f>
        <v>0</v>
      </c>
      <c r="AR304">
        <f>ROUND(IF($AP$304&lt;=0,0,MIN($AP$4,$AP$304+$AQ$304)),2)</f>
        <v>0</v>
      </c>
      <c r="AS304">
        <f>ROUND(IF($AP$304&lt;=0,0,MIN(MAX(0,$AP$304+$AQ$304-$AR$304),MAX(0,$F$304-$J$304-$O$304-$T$304-$Y$304-$AD$304-$AI$304-$AN$304))),2)</f>
        <v>0</v>
      </c>
      <c r="AT304">
        <f>ROUND(MAX(0,$AP$304+$AQ$304-$AR$304-$AS$304),2)</f>
        <v>0</v>
      </c>
      <c r="AU304">
        <f>$AY$303</f>
        <v>0</v>
      </c>
      <c r="AV304">
        <f>ROUND(IF($AU$304&lt;=0,0,$AU$304*$AU$3/12),2)</f>
        <v>0</v>
      </c>
      <c r="AW304">
        <f>ROUND(IF($AU$304&lt;=0,0,MIN($AU$4,$AU$304+$AV$304)),2)</f>
        <v>0</v>
      </c>
      <c r="AX304">
        <f>ROUND(IF($AU$304&lt;=0,0,MIN(MAX(0,$AU$304+$AV$304-$AW$304),MAX(0,$F$304-$J$304-$O$304-$T$304-$Y$304-$AD$304-$AI$304-$AN$304-$AS$304))),2)</f>
        <v>0</v>
      </c>
      <c r="AY304">
        <f>ROUND(MAX(0,$AU$304+$AV$304-$AW$304-$AX$304),2)</f>
        <v>0</v>
      </c>
      <c r="AZ304">
        <f>$BD$303</f>
        <v>0</v>
      </c>
      <c r="BA304">
        <f>ROUND(IF($AZ$304&lt;=0,0,$AZ$304*$AZ$3/12),2)</f>
        <v>0</v>
      </c>
      <c r="BB304">
        <f>ROUND(IF($AZ$304&lt;=0,0,MIN($AZ$4,$AZ$304+$BA$304)),2)</f>
        <v>0</v>
      </c>
      <c r="BC304">
        <f>ROUND(IF($AZ$304&lt;=0,0,MIN(MAX(0,$AZ$304+$BA$304-$BB$304),MAX(0,$F$304-$J$304-$O$304-$T$304-$Y$304-$AD$304-$AI$304-$AN$304-$AS$304-$AX$304))),2)</f>
        <v>0</v>
      </c>
      <c r="BD304">
        <f>ROUND(MAX(0,$AZ$304+$BA$304-$BB$304-$BC$304),2)</f>
        <v>0</v>
      </c>
    </row>
    <row r="305" spans="1:56">
      <c r="A305">
        <f>ROW()-7</f>
        <v>298</v>
      </c>
      <c r="B305">
        <f>EDATE(StartDate,A305-1)</f>
        <v>0</v>
      </c>
      <c r="C305">
        <f>ROUND(SUM($G$305,$L$305,$Q$305,$V$305,$AA$305,$AF$305,$AK$305,$AP$305,$AU$305,$AZ$305)-SUM($K$305,$P$305,$U$305,$Z$305,$AE$305,$AJ$305,$AO$305,$AT$305,$AY$305,$BD$305),2)</f>
        <v>0</v>
      </c>
      <c r="D305">
        <f>ROUND(SUM($H$305,$M$305,$R$305,$W$305,$AB$305,$AG$305,$AL$305,$AQ$305,$AV$305,$BA$305),2)</f>
        <v>0</v>
      </c>
      <c r="E305">
        <f>ROUND(SUM($K$305,$P$305,$U$305,$Z$305,$AE$305,$AJ$305,$AO$305,$AT$305,$AY$305,$BD$305),2)</f>
        <v>0</v>
      </c>
      <c r="F305">
        <f>ROUND(MAX(MonthlyBudget-SUM($I$305,$N$305,$S$305,$X$305,$AC$305,$AH$305,$AM$305,$AR$305,$AW$305,$BB$305),0),2)</f>
        <v>0</v>
      </c>
      <c r="G305">
        <f>$K$304</f>
        <v>0</v>
      </c>
      <c r="H305">
        <f>ROUND(IF($G$305&lt;=0,0,$G$305*$G$3/12),2)</f>
        <v>0</v>
      </c>
      <c r="I305">
        <f>ROUND(IF($G$305&lt;=0,0,MIN($G$4,$G$305+$H$305)),2)</f>
        <v>0</v>
      </c>
      <c r="J305">
        <f>ROUND(IF($G$305&lt;=0,0,MIN(MAX(0,$G$305+$H$305-$I$305),$F$305)),2)</f>
        <v>0</v>
      </c>
      <c r="K305">
        <f>ROUND(MAX(0,$G$305+$H$305-$I$305-$J$305),2)</f>
        <v>0</v>
      </c>
      <c r="L305">
        <f>$P$304</f>
        <v>0</v>
      </c>
      <c r="M305">
        <f>ROUND(IF($L$305&lt;=0,0,$L$305*$L$3/12),2)</f>
        <v>0</v>
      </c>
      <c r="N305">
        <f>ROUND(IF($L$305&lt;=0,0,MIN($L$4,$L$305+$M$305)),2)</f>
        <v>0</v>
      </c>
      <c r="O305">
        <f>ROUND(IF($L$305&lt;=0,0,MIN(MAX(0,$L$305+$M$305-$N$305),MAX(0,$F$305-$J$305))),2)</f>
        <v>0</v>
      </c>
      <c r="P305">
        <f>ROUND(MAX(0,$L$305+$M$305-$N$305-$O$305),2)</f>
        <v>0</v>
      </c>
      <c r="Q305">
        <f>$U$304</f>
        <v>0</v>
      </c>
      <c r="R305">
        <f>ROUND(IF($Q$305&lt;=0,0,$Q$305*$Q$3/12),2)</f>
        <v>0</v>
      </c>
      <c r="S305">
        <f>ROUND(IF($Q$305&lt;=0,0,MIN($Q$4,$Q$305+$R$305)),2)</f>
        <v>0</v>
      </c>
      <c r="T305">
        <f>ROUND(IF($Q$305&lt;=0,0,MIN(MAX(0,$Q$305+$R$305-$S$305),MAX(0,$F$305-$J$305-$O$305))),2)</f>
        <v>0</v>
      </c>
      <c r="U305">
        <f>ROUND(MAX(0,$Q$305+$R$305-$S$305-$T$305),2)</f>
        <v>0</v>
      </c>
      <c r="V305">
        <f>$Z$304</f>
        <v>0</v>
      </c>
      <c r="W305">
        <f>ROUND(IF($V$305&lt;=0,0,$V$305*$V$3/12),2)</f>
        <v>0</v>
      </c>
      <c r="X305">
        <f>ROUND(IF($V$305&lt;=0,0,MIN($V$4,$V$305+$W$305)),2)</f>
        <v>0</v>
      </c>
      <c r="Y305">
        <f>ROUND(IF($V$305&lt;=0,0,MIN(MAX(0,$V$305+$W$305-$X$305),MAX(0,$F$305-$J$305-$O$305-$T$305))),2)</f>
        <v>0</v>
      </c>
      <c r="Z305">
        <f>ROUND(MAX(0,$V$305+$W$305-$X$305-$Y$305),2)</f>
        <v>0</v>
      </c>
      <c r="AA305">
        <f>$AE$304</f>
        <v>0</v>
      </c>
      <c r="AB305">
        <f>ROUND(IF($AA$305&lt;=0,0,$AA$305*$AA$3/12),2)</f>
        <v>0</v>
      </c>
      <c r="AC305">
        <f>ROUND(IF($AA$305&lt;=0,0,MIN($AA$4,$AA$305+$AB$305)),2)</f>
        <v>0</v>
      </c>
      <c r="AD305">
        <f>ROUND(IF($AA$305&lt;=0,0,MIN(MAX(0,$AA$305+$AB$305-$AC$305),MAX(0,$F$305-$J$305-$O$305-$T$305-$Y$305))),2)</f>
        <v>0</v>
      </c>
      <c r="AE305">
        <f>ROUND(MAX(0,$AA$305+$AB$305-$AC$305-$AD$305),2)</f>
        <v>0</v>
      </c>
      <c r="AF305">
        <f>$AJ$304</f>
        <v>0</v>
      </c>
      <c r="AG305">
        <f>ROUND(IF($AF$305&lt;=0,0,$AF$305*$AF$3/12),2)</f>
        <v>0</v>
      </c>
      <c r="AH305">
        <f>ROUND(IF($AF$305&lt;=0,0,MIN($AF$4,$AF$305+$AG$305)),2)</f>
        <v>0</v>
      </c>
      <c r="AI305">
        <f>ROUND(IF($AF$305&lt;=0,0,MIN(MAX(0,$AF$305+$AG$305-$AH$305),MAX(0,$F$305-$J$305-$O$305-$T$305-$Y$305-$AD$305))),2)</f>
        <v>0</v>
      </c>
      <c r="AJ305">
        <f>ROUND(MAX(0,$AF$305+$AG$305-$AH$305-$AI$305),2)</f>
        <v>0</v>
      </c>
      <c r="AK305">
        <f>$AO$304</f>
        <v>0</v>
      </c>
      <c r="AL305">
        <f>ROUND(IF($AK$305&lt;=0,0,$AK$305*$AK$3/12),2)</f>
        <v>0</v>
      </c>
      <c r="AM305">
        <f>ROUND(IF($AK$305&lt;=0,0,MIN($AK$4,$AK$305+$AL$305)),2)</f>
        <v>0</v>
      </c>
      <c r="AN305">
        <f>ROUND(IF($AK$305&lt;=0,0,MIN(MAX(0,$AK$305+$AL$305-$AM$305),MAX(0,$F$305-$J$305-$O$305-$T$305-$Y$305-$AD$305-$AI$305))),2)</f>
        <v>0</v>
      </c>
      <c r="AO305">
        <f>ROUND(MAX(0,$AK$305+$AL$305-$AM$305-$AN$305),2)</f>
        <v>0</v>
      </c>
      <c r="AP305">
        <f>$AT$304</f>
        <v>0</v>
      </c>
      <c r="AQ305">
        <f>ROUND(IF($AP$305&lt;=0,0,$AP$305*$AP$3/12),2)</f>
        <v>0</v>
      </c>
      <c r="AR305">
        <f>ROUND(IF($AP$305&lt;=0,0,MIN($AP$4,$AP$305+$AQ$305)),2)</f>
        <v>0</v>
      </c>
      <c r="AS305">
        <f>ROUND(IF($AP$305&lt;=0,0,MIN(MAX(0,$AP$305+$AQ$305-$AR$305),MAX(0,$F$305-$J$305-$O$305-$T$305-$Y$305-$AD$305-$AI$305-$AN$305))),2)</f>
        <v>0</v>
      </c>
      <c r="AT305">
        <f>ROUND(MAX(0,$AP$305+$AQ$305-$AR$305-$AS$305),2)</f>
        <v>0</v>
      </c>
      <c r="AU305">
        <f>$AY$304</f>
        <v>0</v>
      </c>
      <c r="AV305">
        <f>ROUND(IF($AU$305&lt;=0,0,$AU$305*$AU$3/12),2)</f>
        <v>0</v>
      </c>
      <c r="AW305">
        <f>ROUND(IF($AU$305&lt;=0,0,MIN($AU$4,$AU$305+$AV$305)),2)</f>
        <v>0</v>
      </c>
      <c r="AX305">
        <f>ROUND(IF($AU$305&lt;=0,0,MIN(MAX(0,$AU$305+$AV$305-$AW$305),MAX(0,$F$305-$J$305-$O$305-$T$305-$Y$305-$AD$305-$AI$305-$AN$305-$AS$305))),2)</f>
        <v>0</v>
      </c>
      <c r="AY305">
        <f>ROUND(MAX(0,$AU$305+$AV$305-$AW$305-$AX$305),2)</f>
        <v>0</v>
      </c>
      <c r="AZ305">
        <f>$BD$304</f>
        <v>0</v>
      </c>
      <c r="BA305">
        <f>ROUND(IF($AZ$305&lt;=0,0,$AZ$305*$AZ$3/12),2)</f>
        <v>0</v>
      </c>
      <c r="BB305">
        <f>ROUND(IF($AZ$305&lt;=0,0,MIN($AZ$4,$AZ$305+$BA$305)),2)</f>
        <v>0</v>
      </c>
      <c r="BC305">
        <f>ROUND(IF($AZ$305&lt;=0,0,MIN(MAX(0,$AZ$305+$BA$305-$BB$305),MAX(0,$F$305-$J$305-$O$305-$T$305-$Y$305-$AD$305-$AI$305-$AN$305-$AS$305-$AX$305))),2)</f>
        <v>0</v>
      </c>
      <c r="BD305">
        <f>ROUND(MAX(0,$AZ$305+$BA$305-$BB$305-$BC$305),2)</f>
        <v>0</v>
      </c>
    </row>
    <row r="306" spans="1:56">
      <c r="A306">
        <f>ROW()-7</f>
        <v>299</v>
      </c>
      <c r="B306">
        <f>EDATE(StartDate,A306-1)</f>
        <v>0</v>
      </c>
      <c r="C306">
        <f>ROUND(SUM($G$306,$L$306,$Q$306,$V$306,$AA$306,$AF$306,$AK$306,$AP$306,$AU$306,$AZ$306)-SUM($K$306,$P$306,$U$306,$Z$306,$AE$306,$AJ$306,$AO$306,$AT$306,$AY$306,$BD$306),2)</f>
        <v>0</v>
      </c>
      <c r="D306">
        <f>ROUND(SUM($H$306,$M$306,$R$306,$W$306,$AB$306,$AG$306,$AL$306,$AQ$306,$AV$306,$BA$306),2)</f>
        <v>0</v>
      </c>
      <c r="E306">
        <f>ROUND(SUM($K$306,$P$306,$U$306,$Z$306,$AE$306,$AJ$306,$AO$306,$AT$306,$AY$306,$BD$306),2)</f>
        <v>0</v>
      </c>
      <c r="F306">
        <f>ROUND(MAX(MonthlyBudget-SUM($I$306,$N$306,$S$306,$X$306,$AC$306,$AH$306,$AM$306,$AR$306,$AW$306,$BB$306),0),2)</f>
        <v>0</v>
      </c>
      <c r="G306">
        <f>$K$305</f>
        <v>0</v>
      </c>
      <c r="H306">
        <f>ROUND(IF($G$306&lt;=0,0,$G$306*$G$3/12),2)</f>
        <v>0</v>
      </c>
      <c r="I306">
        <f>ROUND(IF($G$306&lt;=0,0,MIN($G$4,$G$306+$H$306)),2)</f>
        <v>0</v>
      </c>
      <c r="J306">
        <f>ROUND(IF($G$306&lt;=0,0,MIN(MAX(0,$G$306+$H$306-$I$306),$F$306)),2)</f>
        <v>0</v>
      </c>
      <c r="K306">
        <f>ROUND(MAX(0,$G$306+$H$306-$I$306-$J$306),2)</f>
        <v>0</v>
      </c>
      <c r="L306">
        <f>$P$305</f>
        <v>0</v>
      </c>
      <c r="M306">
        <f>ROUND(IF($L$306&lt;=0,0,$L$306*$L$3/12),2)</f>
        <v>0</v>
      </c>
      <c r="N306">
        <f>ROUND(IF($L$306&lt;=0,0,MIN($L$4,$L$306+$M$306)),2)</f>
        <v>0</v>
      </c>
      <c r="O306">
        <f>ROUND(IF($L$306&lt;=0,0,MIN(MAX(0,$L$306+$M$306-$N$306),MAX(0,$F$306-$J$306))),2)</f>
        <v>0</v>
      </c>
      <c r="P306">
        <f>ROUND(MAX(0,$L$306+$M$306-$N$306-$O$306),2)</f>
        <v>0</v>
      </c>
      <c r="Q306">
        <f>$U$305</f>
        <v>0</v>
      </c>
      <c r="R306">
        <f>ROUND(IF($Q$306&lt;=0,0,$Q$306*$Q$3/12),2)</f>
        <v>0</v>
      </c>
      <c r="S306">
        <f>ROUND(IF($Q$306&lt;=0,0,MIN($Q$4,$Q$306+$R$306)),2)</f>
        <v>0</v>
      </c>
      <c r="T306">
        <f>ROUND(IF($Q$306&lt;=0,0,MIN(MAX(0,$Q$306+$R$306-$S$306),MAX(0,$F$306-$J$306-$O$306))),2)</f>
        <v>0</v>
      </c>
      <c r="U306">
        <f>ROUND(MAX(0,$Q$306+$R$306-$S$306-$T$306),2)</f>
        <v>0</v>
      </c>
      <c r="V306">
        <f>$Z$305</f>
        <v>0</v>
      </c>
      <c r="W306">
        <f>ROUND(IF($V$306&lt;=0,0,$V$306*$V$3/12),2)</f>
        <v>0</v>
      </c>
      <c r="X306">
        <f>ROUND(IF($V$306&lt;=0,0,MIN($V$4,$V$306+$W$306)),2)</f>
        <v>0</v>
      </c>
      <c r="Y306">
        <f>ROUND(IF($V$306&lt;=0,0,MIN(MAX(0,$V$306+$W$306-$X$306),MAX(0,$F$306-$J$306-$O$306-$T$306))),2)</f>
        <v>0</v>
      </c>
      <c r="Z306">
        <f>ROUND(MAX(0,$V$306+$W$306-$X$306-$Y$306),2)</f>
        <v>0</v>
      </c>
      <c r="AA306">
        <f>$AE$305</f>
        <v>0</v>
      </c>
      <c r="AB306">
        <f>ROUND(IF($AA$306&lt;=0,0,$AA$306*$AA$3/12),2)</f>
        <v>0</v>
      </c>
      <c r="AC306">
        <f>ROUND(IF($AA$306&lt;=0,0,MIN($AA$4,$AA$306+$AB$306)),2)</f>
        <v>0</v>
      </c>
      <c r="AD306">
        <f>ROUND(IF($AA$306&lt;=0,0,MIN(MAX(0,$AA$306+$AB$306-$AC$306),MAX(0,$F$306-$J$306-$O$306-$T$306-$Y$306))),2)</f>
        <v>0</v>
      </c>
      <c r="AE306">
        <f>ROUND(MAX(0,$AA$306+$AB$306-$AC$306-$AD$306),2)</f>
        <v>0</v>
      </c>
      <c r="AF306">
        <f>$AJ$305</f>
        <v>0</v>
      </c>
      <c r="AG306">
        <f>ROUND(IF($AF$306&lt;=0,0,$AF$306*$AF$3/12),2)</f>
        <v>0</v>
      </c>
      <c r="AH306">
        <f>ROUND(IF($AF$306&lt;=0,0,MIN($AF$4,$AF$306+$AG$306)),2)</f>
        <v>0</v>
      </c>
      <c r="AI306">
        <f>ROUND(IF($AF$306&lt;=0,0,MIN(MAX(0,$AF$306+$AG$306-$AH$306),MAX(0,$F$306-$J$306-$O$306-$T$306-$Y$306-$AD$306))),2)</f>
        <v>0</v>
      </c>
      <c r="AJ306">
        <f>ROUND(MAX(0,$AF$306+$AG$306-$AH$306-$AI$306),2)</f>
        <v>0</v>
      </c>
      <c r="AK306">
        <f>$AO$305</f>
        <v>0</v>
      </c>
      <c r="AL306">
        <f>ROUND(IF($AK$306&lt;=0,0,$AK$306*$AK$3/12),2)</f>
        <v>0</v>
      </c>
      <c r="AM306">
        <f>ROUND(IF($AK$306&lt;=0,0,MIN($AK$4,$AK$306+$AL$306)),2)</f>
        <v>0</v>
      </c>
      <c r="AN306">
        <f>ROUND(IF($AK$306&lt;=0,0,MIN(MAX(0,$AK$306+$AL$306-$AM$306),MAX(0,$F$306-$J$306-$O$306-$T$306-$Y$306-$AD$306-$AI$306))),2)</f>
        <v>0</v>
      </c>
      <c r="AO306">
        <f>ROUND(MAX(0,$AK$306+$AL$306-$AM$306-$AN$306),2)</f>
        <v>0</v>
      </c>
      <c r="AP306">
        <f>$AT$305</f>
        <v>0</v>
      </c>
      <c r="AQ306">
        <f>ROUND(IF($AP$306&lt;=0,0,$AP$306*$AP$3/12),2)</f>
        <v>0</v>
      </c>
      <c r="AR306">
        <f>ROUND(IF($AP$306&lt;=0,0,MIN($AP$4,$AP$306+$AQ$306)),2)</f>
        <v>0</v>
      </c>
      <c r="AS306">
        <f>ROUND(IF($AP$306&lt;=0,0,MIN(MAX(0,$AP$306+$AQ$306-$AR$306),MAX(0,$F$306-$J$306-$O$306-$T$306-$Y$306-$AD$306-$AI$306-$AN$306))),2)</f>
        <v>0</v>
      </c>
      <c r="AT306">
        <f>ROUND(MAX(0,$AP$306+$AQ$306-$AR$306-$AS$306),2)</f>
        <v>0</v>
      </c>
      <c r="AU306">
        <f>$AY$305</f>
        <v>0</v>
      </c>
      <c r="AV306">
        <f>ROUND(IF($AU$306&lt;=0,0,$AU$306*$AU$3/12),2)</f>
        <v>0</v>
      </c>
      <c r="AW306">
        <f>ROUND(IF($AU$306&lt;=0,0,MIN($AU$4,$AU$306+$AV$306)),2)</f>
        <v>0</v>
      </c>
      <c r="AX306">
        <f>ROUND(IF($AU$306&lt;=0,0,MIN(MAX(0,$AU$306+$AV$306-$AW$306),MAX(0,$F$306-$J$306-$O$306-$T$306-$Y$306-$AD$306-$AI$306-$AN$306-$AS$306))),2)</f>
        <v>0</v>
      </c>
      <c r="AY306">
        <f>ROUND(MAX(0,$AU$306+$AV$306-$AW$306-$AX$306),2)</f>
        <v>0</v>
      </c>
      <c r="AZ306">
        <f>$BD$305</f>
        <v>0</v>
      </c>
      <c r="BA306">
        <f>ROUND(IF($AZ$306&lt;=0,0,$AZ$306*$AZ$3/12),2)</f>
        <v>0</v>
      </c>
      <c r="BB306">
        <f>ROUND(IF($AZ$306&lt;=0,0,MIN($AZ$4,$AZ$306+$BA$306)),2)</f>
        <v>0</v>
      </c>
      <c r="BC306">
        <f>ROUND(IF($AZ$306&lt;=0,0,MIN(MAX(0,$AZ$306+$BA$306-$BB$306),MAX(0,$F$306-$J$306-$O$306-$T$306-$Y$306-$AD$306-$AI$306-$AN$306-$AS$306-$AX$306))),2)</f>
        <v>0</v>
      </c>
      <c r="BD306">
        <f>ROUND(MAX(0,$AZ$306+$BA$306-$BB$306-$BC$306),2)</f>
        <v>0</v>
      </c>
    </row>
    <row r="307" spans="1:56">
      <c r="A307">
        <f>ROW()-7</f>
        <v>300</v>
      </c>
      <c r="B307">
        <f>EDATE(StartDate,A307-1)</f>
        <v>0</v>
      </c>
      <c r="C307">
        <f>ROUND(SUM($G$307,$L$307,$Q$307,$V$307,$AA$307,$AF$307,$AK$307,$AP$307,$AU$307,$AZ$307)-SUM($K$307,$P$307,$U$307,$Z$307,$AE$307,$AJ$307,$AO$307,$AT$307,$AY$307,$BD$307),2)</f>
        <v>0</v>
      </c>
      <c r="D307">
        <f>ROUND(SUM($H$307,$M$307,$R$307,$W$307,$AB$307,$AG$307,$AL$307,$AQ$307,$AV$307,$BA$307),2)</f>
        <v>0</v>
      </c>
      <c r="E307">
        <f>ROUND(SUM($K$307,$P$307,$U$307,$Z$307,$AE$307,$AJ$307,$AO$307,$AT$307,$AY$307,$BD$307),2)</f>
        <v>0</v>
      </c>
      <c r="F307">
        <f>ROUND(MAX(MonthlyBudget-SUM($I$307,$N$307,$S$307,$X$307,$AC$307,$AH$307,$AM$307,$AR$307,$AW$307,$BB$307),0),2)</f>
        <v>0</v>
      </c>
      <c r="G307">
        <f>$K$306</f>
        <v>0</v>
      </c>
      <c r="H307">
        <f>ROUND(IF($G$307&lt;=0,0,$G$307*$G$3/12),2)</f>
        <v>0</v>
      </c>
      <c r="I307">
        <f>ROUND(IF($G$307&lt;=0,0,MIN($G$4,$G$307+$H$307)),2)</f>
        <v>0</v>
      </c>
      <c r="J307">
        <f>ROUND(IF($G$307&lt;=0,0,MIN(MAX(0,$G$307+$H$307-$I$307),$F$307)),2)</f>
        <v>0</v>
      </c>
      <c r="K307">
        <f>ROUND(MAX(0,$G$307+$H$307-$I$307-$J$307),2)</f>
        <v>0</v>
      </c>
      <c r="L307">
        <f>$P$306</f>
        <v>0</v>
      </c>
      <c r="M307">
        <f>ROUND(IF($L$307&lt;=0,0,$L$307*$L$3/12),2)</f>
        <v>0</v>
      </c>
      <c r="N307">
        <f>ROUND(IF($L$307&lt;=0,0,MIN($L$4,$L$307+$M$307)),2)</f>
        <v>0</v>
      </c>
      <c r="O307">
        <f>ROUND(IF($L$307&lt;=0,0,MIN(MAX(0,$L$307+$M$307-$N$307),MAX(0,$F$307-$J$307))),2)</f>
        <v>0</v>
      </c>
      <c r="P307">
        <f>ROUND(MAX(0,$L$307+$M$307-$N$307-$O$307),2)</f>
        <v>0</v>
      </c>
      <c r="Q307">
        <f>$U$306</f>
        <v>0</v>
      </c>
      <c r="R307">
        <f>ROUND(IF($Q$307&lt;=0,0,$Q$307*$Q$3/12),2)</f>
        <v>0</v>
      </c>
      <c r="S307">
        <f>ROUND(IF($Q$307&lt;=0,0,MIN($Q$4,$Q$307+$R$307)),2)</f>
        <v>0</v>
      </c>
      <c r="T307">
        <f>ROUND(IF($Q$307&lt;=0,0,MIN(MAX(0,$Q$307+$R$307-$S$307),MAX(0,$F$307-$J$307-$O$307))),2)</f>
        <v>0</v>
      </c>
      <c r="U307">
        <f>ROUND(MAX(0,$Q$307+$R$307-$S$307-$T$307),2)</f>
        <v>0</v>
      </c>
      <c r="V307">
        <f>$Z$306</f>
        <v>0</v>
      </c>
      <c r="W307">
        <f>ROUND(IF($V$307&lt;=0,0,$V$307*$V$3/12),2)</f>
        <v>0</v>
      </c>
      <c r="X307">
        <f>ROUND(IF($V$307&lt;=0,0,MIN($V$4,$V$307+$W$307)),2)</f>
        <v>0</v>
      </c>
      <c r="Y307">
        <f>ROUND(IF($V$307&lt;=0,0,MIN(MAX(0,$V$307+$W$307-$X$307),MAX(0,$F$307-$J$307-$O$307-$T$307))),2)</f>
        <v>0</v>
      </c>
      <c r="Z307">
        <f>ROUND(MAX(0,$V$307+$W$307-$X$307-$Y$307),2)</f>
        <v>0</v>
      </c>
      <c r="AA307">
        <f>$AE$306</f>
        <v>0</v>
      </c>
      <c r="AB307">
        <f>ROUND(IF($AA$307&lt;=0,0,$AA$307*$AA$3/12),2)</f>
        <v>0</v>
      </c>
      <c r="AC307">
        <f>ROUND(IF($AA$307&lt;=0,0,MIN($AA$4,$AA$307+$AB$307)),2)</f>
        <v>0</v>
      </c>
      <c r="AD307">
        <f>ROUND(IF($AA$307&lt;=0,0,MIN(MAX(0,$AA$307+$AB$307-$AC$307),MAX(0,$F$307-$J$307-$O$307-$T$307-$Y$307))),2)</f>
        <v>0</v>
      </c>
      <c r="AE307">
        <f>ROUND(MAX(0,$AA$307+$AB$307-$AC$307-$AD$307),2)</f>
        <v>0</v>
      </c>
      <c r="AF307">
        <f>$AJ$306</f>
        <v>0</v>
      </c>
      <c r="AG307">
        <f>ROUND(IF($AF$307&lt;=0,0,$AF$307*$AF$3/12),2)</f>
        <v>0</v>
      </c>
      <c r="AH307">
        <f>ROUND(IF($AF$307&lt;=0,0,MIN($AF$4,$AF$307+$AG$307)),2)</f>
        <v>0</v>
      </c>
      <c r="AI307">
        <f>ROUND(IF($AF$307&lt;=0,0,MIN(MAX(0,$AF$307+$AG$307-$AH$307),MAX(0,$F$307-$J$307-$O$307-$T$307-$Y$307-$AD$307))),2)</f>
        <v>0</v>
      </c>
      <c r="AJ307">
        <f>ROUND(MAX(0,$AF$307+$AG$307-$AH$307-$AI$307),2)</f>
        <v>0</v>
      </c>
      <c r="AK307">
        <f>$AO$306</f>
        <v>0</v>
      </c>
      <c r="AL307">
        <f>ROUND(IF($AK$307&lt;=0,0,$AK$307*$AK$3/12),2)</f>
        <v>0</v>
      </c>
      <c r="AM307">
        <f>ROUND(IF($AK$307&lt;=0,0,MIN($AK$4,$AK$307+$AL$307)),2)</f>
        <v>0</v>
      </c>
      <c r="AN307">
        <f>ROUND(IF($AK$307&lt;=0,0,MIN(MAX(0,$AK$307+$AL$307-$AM$307),MAX(0,$F$307-$J$307-$O$307-$T$307-$Y$307-$AD$307-$AI$307))),2)</f>
        <v>0</v>
      </c>
      <c r="AO307">
        <f>ROUND(MAX(0,$AK$307+$AL$307-$AM$307-$AN$307),2)</f>
        <v>0</v>
      </c>
      <c r="AP307">
        <f>$AT$306</f>
        <v>0</v>
      </c>
      <c r="AQ307">
        <f>ROUND(IF($AP$307&lt;=0,0,$AP$307*$AP$3/12),2)</f>
        <v>0</v>
      </c>
      <c r="AR307">
        <f>ROUND(IF($AP$307&lt;=0,0,MIN($AP$4,$AP$307+$AQ$307)),2)</f>
        <v>0</v>
      </c>
      <c r="AS307">
        <f>ROUND(IF($AP$307&lt;=0,0,MIN(MAX(0,$AP$307+$AQ$307-$AR$307),MAX(0,$F$307-$J$307-$O$307-$T$307-$Y$307-$AD$307-$AI$307-$AN$307))),2)</f>
        <v>0</v>
      </c>
      <c r="AT307">
        <f>ROUND(MAX(0,$AP$307+$AQ$307-$AR$307-$AS$307),2)</f>
        <v>0</v>
      </c>
      <c r="AU307">
        <f>$AY$306</f>
        <v>0</v>
      </c>
      <c r="AV307">
        <f>ROUND(IF($AU$307&lt;=0,0,$AU$307*$AU$3/12),2)</f>
        <v>0</v>
      </c>
      <c r="AW307">
        <f>ROUND(IF($AU$307&lt;=0,0,MIN($AU$4,$AU$307+$AV$307)),2)</f>
        <v>0</v>
      </c>
      <c r="AX307">
        <f>ROUND(IF($AU$307&lt;=0,0,MIN(MAX(0,$AU$307+$AV$307-$AW$307),MAX(0,$F$307-$J$307-$O$307-$T$307-$Y$307-$AD$307-$AI$307-$AN$307-$AS$307))),2)</f>
        <v>0</v>
      </c>
      <c r="AY307">
        <f>ROUND(MAX(0,$AU$307+$AV$307-$AW$307-$AX$307),2)</f>
        <v>0</v>
      </c>
      <c r="AZ307">
        <f>$BD$306</f>
        <v>0</v>
      </c>
      <c r="BA307">
        <f>ROUND(IF($AZ$307&lt;=0,0,$AZ$307*$AZ$3/12),2)</f>
        <v>0</v>
      </c>
      <c r="BB307">
        <f>ROUND(IF($AZ$307&lt;=0,0,MIN($AZ$4,$AZ$307+$BA$307)),2)</f>
        <v>0</v>
      </c>
      <c r="BC307">
        <f>ROUND(IF($AZ$307&lt;=0,0,MIN(MAX(0,$AZ$307+$BA$307-$BB$307),MAX(0,$F$307-$J$307-$O$307-$T$307-$Y$307-$AD$307-$AI$307-$AN$307-$AS$307-$AX$307))),2)</f>
        <v>0</v>
      </c>
      <c r="BD307">
        <f>ROUND(MAX(0,$AZ$307+$BA$307-$BB$307-$BC$307),2)</f>
        <v>0</v>
      </c>
    </row>
    <row r="308" spans="1:56">
      <c r="A308">
        <f>ROW()-7</f>
        <v>301</v>
      </c>
      <c r="B308">
        <f>EDATE(StartDate,A308-1)</f>
        <v>0</v>
      </c>
      <c r="C308">
        <f>ROUND(SUM($G$308,$L$308,$Q$308,$V$308,$AA$308,$AF$308,$AK$308,$AP$308,$AU$308,$AZ$308)-SUM($K$308,$P$308,$U$308,$Z$308,$AE$308,$AJ$308,$AO$308,$AT$308,$AY$308,$BD$308),2)</f>
        <v>0</v>
      </c>
      <c r="D308">
        <f>ROUND(SUM($H$308,$M$308,$R$308,$W$308,$AB$308,$AG$308,$AL$308,$AQ$308,$AV$308,$BA$308),2)</f>
        <v>0</v>
      </c>
      <c r="E308">
        <f>ROUND(SUM($K$308,$P$308,$U$308,$Z$308,$AE$308,$AJ$308,$AO$308,$AT$308,$AY$308,$BD$308),2)</f>
        <v>0</v>
      </c>
      <c r="F308">
        <f>ROUND(MAX(MonthlyBudget-SUM($I$308,$N$308,$S$308,$X$308,$AC$308,$AH$308,$AM$308,$AR$308,$AW$308,$BB$308),0),2)</f>
        <v>0</v>
      </c>
      <c r="G308">
        <f>$K$307</f>
        <v>0</v>
      </c>
      <c r="H308">
        <f>ROUND(IF($G$308&lt;=0,0,$G$308*$G$3/12),2)</f>
        <v>0</v>
      </c>
      <c r="I308">
        <f>ROUND(IF($G$308&lt;=0,0,MIN($G$4,$G$308+$H$308)),2)</f>
        <v>0</v>
      </c>
      <c r="J308">
        <f>ROUND(IF($G$308&lt;=0,0,MIN(MAX(0,$G$308+$H$308-$I$308),$F$308)),2)</f>
        <v>0</v>
      </c>
      <c r="K308">
        <f>ROUND(MAX(0,$G$308+$H$308-$I$308-$J$308),2)</f>
        <v>0</v>
      </c>
      <c r="L308">
        <f>$P$307</f>
        <v>0</v>
      </c>
      <c r="M308">
        <f>ROUND(IF($L$308&lt;=0,0,$L$308*$L$3/12),2)</f>
        <v>0</v>
      </c>
      <c r="N308">
        <f>ROUND(IF($L$308&lt;=0,0,MIN($L$4,$L$308+$M$308)),2)</f>
        <v>0</v>
      </c>
      <c r="O308">
        <f>ROUND(IF($L$308&lt;=0,0,MIN(MAX(0,$L$308+$M$308-$N$308),MAX(0,$F$308-$J$308))),2)</f>
        <v>0</v>
      </c>
      <c r="P308">
        <f>ROUND(MAX(0,$L$308+$M$308-$N$308-$O$308),2)</f>
        <v>0</v>
      </c>
      <c r="Q308">
        <f>$U$307</f>
        <v>0</v>
      </c>
      <c r="R308">
        <f>ROUND(IF($Q$308&lt;=0,0,$Q$308*$Q$3/12),2)</f>
        <v>0</v>
      </c>
      <c r="S308">
        <f>ROUND(IF($Q$308&lt;=0,0,MIN($Q$4,$Q$308+$R$308)),2)</f>
        <v>0</v>
      </c>
      <c r="T308">
        <f>ROUND(IF($Q$308&lt;=0,0,MIN(MAX(0,$Q$308+$R$308-$S$308),MAX(0,$F$308-$J$308-$O$308))),2)</f>
        <v>0</v>
      </c>
      <c r="U308">
        <f>ROUND(MAX(0,$Q$308+$R$308-$S$308-$T$308),2)</f>
        <v>0</v>
      </c>
      <c r="V308">
        <f>$Z$307</f>
        <v>0</v>
      </c>
      <c r="W308">
        <f>ROUND(IF($V$308&lt;=0,0,$V$308*$V$3/12),2)</f>
        <v>0</v>
      </c>
      <c r="X308">
        <f>ROUND(IF($V$308&lt;=0,0,MIN($V$4,$V$308+$W$308)),2)</f>
        <v>0</v>
      </c>
      <c r="Y308">
        <f>ROUND(IF($V$308&lt;=0,0,MIN(MAX(0,$V$308+$W$308-$X$308),MAX(0,$F$308-$J$308-$O$308-$T$308))),2)</f>
        <v>0</v>
      </c>
      <c r="Z308">
        <f>ROUND(MAX(0,$V$308+$W$308-$X$308-$Y$308),2)</f>
        <v>0</v>
      </c>
      <c r="AA308">
        <f>$AE$307</f>
        <v>0</v>
      </c>
      <c r="AB308">
        <f>ROUND(IF($AA$308&lt;=0,0,$AA$308*$AA$3/12),2)</f>
        <v>0</v>
      </c>
      <c r="AC308">
        <f>ROUND(IF($AA$308&lt;=0,0,MIN($AA$4,$AA$308+$AB$308)),2)</f>
        <v>0</v>
      </c>
      <c r="AD308">
        <f>ROUND(IF($AA$308&lt;=0,0,MIN(MAX(0,$AA$308+$AB$308-$AC$308),MAX(0,$F$308-$J$308-$O$308-$T$308-$Y$308))),2)</f>
        <v>0</v>
      </c>
      <c r="AE308">
        <f>ROUND(MAX(0,$AA$308+$AB$308-$AC$308-$AD$308),2)</f>
        <v>0</v>
      </c>
      <c r="AF308">
        <f>$AJ$307</f>
        <v>0</v>
      </c>
      <c r="AG308">
        <f>ROUND(IF($AF$308&lt;=0,0,$AF$308*$AF$3/12),2)</f>
        <v>0</v>
      </c>
      <c r="AH308">
        <f>ROUND(IF($AF$308&lt;=0,0,MIN($AF$4,$AF$308+$AG$308)),2)</f>
        <v>0</v>
      </c>
      <c r="AI308">
        <f>ROUND(IF($AF$308&lt;=0,0,MIN(MAX(0,$AF$308+$AG$308-$AH$308),MAX(0,$F$308-$J$308-$O$308-$T$308-$Y$308-$AD$308))),2)</f>
        <v>0</v>
      </c>
      <c r="AJ308">
        <f>ROUND(MAX(0,$AF$308+$AG$308-$AH$308-$AI$308),2)</f>
        <v>0</v>
      </c>
      <c r="AK308">
        <f>$AO$307</f>
        <v>0</v>
      </c>
      <c r="AL308">
        <f>ROUND(IF($AK$308&lt;=0,0,$AK$308*$AK$3/12),2)</f>
        <v>0</v>
      </c>
      <c r="AM308">
        <f>ROUND(IF($AK$308&lt;=0,0,MIN($AK$4,$AK$308+$AL$308)),2)</f>
        <v>0</v>
      </c>
      <c r="AN308">
        <f>ROUND(IF($AK$308&lt;=0,0,MIN(MAX(0,$AK$308+$AL$308-$AM$308),MAX(0,$F$308-$J$308-$O$308-$T$308-$Y$308-$AD$308-$AI$308))),2)</f>
        <v>0</v>
      </c>
      <c r="AO308">
        <f>ROUND(MAX(0,$AK$308+$AL$308-$AM$308-$AN$308),2)</f>
        <v>0</v>
      </c>
      <c r="AP308">
        <f>$AT$307</f>
        <v>0</v>
      </c>
      <c r="AQ308">
        <f>ROUND(IF($AP$308&lt;=0,0,$AP$308*$AP$3/12),2)</f>
        <v>0</v>
      </c>
      <c r="AR308">
        <f>ROUND(IF($AP$308&lt;=0,0,MIN($AP$4,$AP$308+$AQ$308)),2)</f>
        <v>0</v>
      </c>
      <c r="AS308">
        <f>ROUND(IF($AP$308&lt;=0,0,MIN(MAX(0,$AP$308+$AQ$308-$AR$308),MAX(0,$F$308-$J$308-$O$308-$T$308-$Y$308-$AD$308-$AI$308-$AN$308))),2)</f>
        <v>0</v>
      </c>
      <c r="AT308">
        <f>ROUND(MAX(0,$AP$308+$AQ$308-$AR$308-$AS$308),2)</f>
        <v>0</v>
      </c>
      <c r="AU308">
        <f>$AY$307</f>
        <v>0</v>
      </c>
      <c r="AV308">
        <f>ROUND(IF($AU$308&lt;=0,0,$AU$308*$AU$3/12),2)</f>
        <v>0</v>
      </c>
      <c r="AW308">
        <f>ROUND(IF($AU$308&lt;=0,0,MIN($AU$4,$AU$308+$AV$308)),2)</f>
        <v>0</v>
      </c>
      <c r="AX308">
        <f>ROUND(IF($AU$308&lt;=0,0,MIN(MAX(0,$AU$308+$AV$308-$AW$308),MAX(0,$F$308-$J$308-$O$308-$T$308-$Y$308-$AD$308-$AI$308-$AN$308-$AS$308))),2)</f>
        <v>0</v>
      </c>
      <c r="AY308">
        <f>ROUND(MAX(0,$AU$308+$AV$308-$AW$308-$AX$308),2)</f>
        <v>0</v>
      </c>
      <c r="AZ308">
        <f>$BD$307</f>
        <v>0</v>
      </c>
      <c r="BA308">
        <f>ROUND(IF($AZ$308&lt;=0,0,$AZ$308*$AZ$3/12),2)</f>
        <v>0</v>
      </c>
      <c r="BB308">
        <f>ROUND(IF($AZ$308&lt;=0,0,MIN($AZ$4,$AZ$308+$BA$308)),2)</f>
        <v>0</v>
      </c>
      <c r="BC308">
        <f>ROUND(IF($AZ$308&lt;=0,0,MIN(MAX(0,$AZ$308+$BA$308-$BB$308),MAX(0,$F$308-$J$308-$O$308-$T$308-$Y$308-$AD$308-$AI$308-$AN$308-$AS$308-$AX$308))),2)</f>
        <v>0</v>
      </c>
      <c r="BD308">
        <f>ROUND(MAX(0,$AZ$308+$BA$308-$BB$308-$BC$308),2)</f>
        <v>0</v>
      </c>
    </row>
    <row r="309" spans="1:56">
      <c r="A309">
        <f>ROW()-7</f>
        <v>302</v>
      </c>
      <c r="B309">
        <f>EDATE(StartDate,A309-1)</f>
        <v>0</v>
      </c>
      <c r="C309">
        <f>ROUND(SUM($G$309,$L$309,$Q$309,$V$309,$AA$309,$AF$309,$AK$309,$AP$309,$AU$309,$AZ$309)-SUM($K$309,$P$309,$U$309,$Z$309,$AE$309,$AJ$309,$AO$309,$AT$309,$AY$309,$BD$309),2)</f>
        <v>0</v>
      </c>
      <c r="D309">
        <f>ROUND(SUM($H$309,$M$309,$R$309,$W$309,$AB$309,$AG$309,$AL$309,$AQ$309,$AV$309,$BA$309),2)</f>
        <v>0</v>
      </c>
      <c r="E309">
        <f>ROUND(SUM($K$309,$P$309,$U$309,$Z$309,$AE$309,$AJ$309,$AO$309,$AT$309,$AY$309,$BD$309),2)</f>
        <v>0</v>
      </c>
      <c r="F309">
        <f>ROUND(MAX(MonthlyBudget-SUM($I$309,$N$309,$S$309,$X$309,$AC$309,$AH$309,$AM$309,$AR$309,$AW$309,$BB$309),0),2)</f>
        <v>0</v>
      </c>
      <c r="G309">
        <f>$K$308</f>
        <v>0</v>
      </c>
      <c r="H309">
        <f>ROUND(IF($G$309&lt;=0,0,$G$309*$G$3/12),2)</f>
        <v>0</v>
      </c>
      <c r="I309">
        <f>ROUND(IF($G$309&lt;=0,0,MIN($G$4,$G$309+$H$309)),2)</f>
        <v>0</v>
      </c>
      <c r="J309">
        <f>ROUND(IF($G$309&lt;=0,0,MIN(MAX(0,$G$309+$H$309-$I$309),$F$309)),2)</f>
        <v>0</v>
      </c>
      <c r="K309">
        <f>ROUND(MAX(0,$G$309+$H$309-$I$309-$J$309),2)</f>
        <v>0</v>
      </c>
      <c r="L309">
        <f>$P$308</f>
        <v>0</v>
      </c>
      <c r="M309">
        <f>ROUND(IF($L$309&lt;=0,0,$L$309*$L$3/12),2)</f>
        <v>0</v>
      </c>
      <c r="N309">
        <f>ROUND(IF($L$309&lt;=0,0,MIN($L$4,$L$309+$M$309)),2)</f>
        <v>0</v>
      </c>
      <c r="O309">
        <f>ROUND(IF($L$309&lt;=0,0,MIN(MAX(0,$L$309+$M$309-$N$309),MAX(0,$F$309-$J$309))),2)</f>
        <v>0</v>
      </c>
      <c r="P309">
        <f>ROUND(MAX(0,$L$309+$M$309-$N$309-$O$309),2)</f>
        <v>0</v>
      </c>
      <c r="Q309">
        <f>$U$308</f>
        <v>0</v>
      </c>
      <c r="R309">
        <f>ROUND(IF($Q$309&lt;=0,0,$Q$309*$Q$3/12),2)</f>
        <v>0</v>
      </c>
      <c r="S309">
        <f>ROUND(IF($Q$309&lt;=0,0,MIN($Q$4,$Q$309+$R$309)),2)</f>
        <v>0</v>
      </c>
      <c r="T309">
        <f>ROUND(IF($Q$309&lt;=0,0,MIN(MAX(0,$Q$309+$R$309-$S$309),MAX(0,$F$309-$J$309-$O$309))),2)</f>
        <v>0</v>
      </c>
      <c r="U309">
        <f>ROUND(MAX(0,$Q$309+$R$309-$S$309-$T$309),2)</f>
        <v>0</v>
      </c>
      <c r="V309">
        <f>$Z$308</f>
        <v>0</v>
      </c>
      <c r="W309">
        <f>ROUND(IF($V$309&lt;=0,0,$V$309*$V$3/12),2)</f>
        <v>0</v>
      </c>
      <c r="X309">
        <f>ROUND(IF($V$309&lt;=0,0,MIN($V$4,$V$309+$W$309)),2)</f>
        <v>0</v>
      </c>
      <c r="Y309">
        <f>ROUND(IF($V$309&lt;=0,0,MIN(MAX(0,$V$309+$W$309-$X$309),MAX(0,$F$309-$J$309-$O$309-$T$309))),2)</f>
        <v>0</v>
      </c>
      <c r="Z309">
        <f>ROUND(MAX(0,$V$309+$W$309-$X$309-$Y$309),2)</f>
        <v>0</v>
      </c>
      <c r="AA309">
        <f>$AE$308</f>
        <v>0</v>
      </c>
      <c r="AB309">
        <f>ROUND(IF($AA$309&lt;=0,0,$AA$309*$AA$3/12),2)</f>
        <v>0</v>
      </c>
      <c r="AC309">
        <f>ROUND(IF($AA$309&lt;=0,0,MIN($AA$4,$AA$309+$AB$309)),2)</f>
        <v>0</v>
      </c>
      <c r="AD309">
        <f>ROUND(IF($AA$309&lt;=0,0,MIN(MAX(0,$AA$309+$AB$309-$AC$309),MAX(0,$F$309-$J$309-$O$309-$T$309-$Y$309))),2)</f>
        <v>0</v>
      </c>
      <c r="AE309">
        <f>ROUND(MAX(0,$AA$309+$AB$309-$AC$309-$AD$309),2)</f>
        <v>0</v>
      </c>
      <c r="AF309">
        <f>$AJ$308</f>
        <v>0</v>
      </c>
      <c r="AG309">
        <f>ROUND(IF($AF$309&lt;=0,0,$AF$309*$AF$3/12),2)</f>
        <v>0</v>
      </c>
      <c r="AH309">
        <f>ROUND(IF($AF$309&lt;=0,0,MIN($AF$4,$AF$309+$AG$309)),2)</f>
        <v>0</v>
      </c>
      <c r="AI309">
        <f>ROUND(IF($AF$309&lt;=0,0,MIN(MAX(0,$AF$309+$AG$309-$AH$309),MAX(0,$F$309-$J$309-$O$309-$T$309-$Y$309-$AD$309))),2)</f>
        <v>0</v>
      </c>
      <c r="AJ309">
        <f>ROUND(MAX(0,$AF$309+$AG$309-$AH$309-$AI$309),2)</f>
        <v>0</v>
      </c>
      <c r="AK309">
        <f>$AO$308</f>
        <v>0</v>
      </c>
      <c r="AL309">
        <f>ROUND(IF($AK$309&lt;=0,0,$AK$309*$AK$3/12),2)</f>
        <v>0</v>
      </c>
      <c r="AM309">
        <f>ROUND(IF($AK$309&lt;=0,0,MIN($AK$4,$AK$309+$AL$309)),2)</f>
        <v>0</v>
      </c>
      <c r="AN309">
        <f>ROUND(IF($AK$309&lt;=0,0,MIN(MAX(0,$AK$309+$AL$309-$AM$309),MAX(0,$F$309-$J$309-$O$309-$T$309-$Y$309-$AD$309-$AI$309))),2)</f>
        <v>0</v>
      </c>
      <c r="AO309">
        <f>ROUND(MAX(0,$AK$309+$AL$309-$AM$309-$AN$309),2)</f>
        <v>0</v>
      </c>
      <c r="AP309">
        <f>$AT$308</f>
        <v>0</v>
      </c>
      <c r="AQ309">
        <f>ROUND(IF($AP$309&lt;=0,0,$AP$309*$AP$3/12),2)</f>
        <v>0</v>
      </c>
      <c r="AR309">
        <f>ROUND(IF($AP$309&lt;=0,0,MIN($AP$4,$AP$309+$AQ$309)),2)</f>
        <v>0</v>
      </c>
      <c r="AS309">
        <f>ROUND(IF($AP$309&lt;=0,0,MIN(MAX(0,$AP$309+$AQ$309-$AR$309),MAX(0,$F$309-$J$309-$O$309-$T$309-$Y$309-$AD$309-$AI$309-$AN$309))),2)</f>
        <v>0</v>
      </c>
      <c r="AT309">
        <f>ROUND(MAX(0,$AP$309+$AQ$309-$AR$309-$AS$309),2)</f>
        <v>0</v>
      </c>
      <c r="AU309">
        <f>$AY$308</f>
        <v>0</v>
      </c>
      <c r="AV309">
        <f>ROUND(IF($AU$309&lt;=0,0,$AU$309*$AU$3/12),2)</f>
        <v>0</v>
      </c>
      <c r="AW309">
        <f>ROUND(IF($AU$309&lt;=0,0,MIN($AU$4,$AU$309+$AV$309)),2)</f>
        <v>0</v>
      </c>
      <c r="AX309">
        <f>ROUND(IF($AU$309&lt;=0,0,MIN(MAX(0,$AU$309+$AV$309-$AW$309),MAX(0,$F$309-$J$309-$O$309-$T$309-$Y$309-$AD$309-$AI$309-$AN$309-$AS$309))),2)</f>
        <v>0</v>
      </c>
      <c r="AY309">
        <f>ROUND(MAX(0,$AU$309+$AV$309-$AW$309-$AX$309),2)</f>
        <v>0</v>
      </c>
      <c r="AZ309">
        <f>$BD$308</f>
        <v>0</v>
      </c>
      <c r="BA309">
        <f>ROUND(IF($AZ$309&lt;=0,0,$AZ$309*$AZ$3/12),2)</f>
        <v>0</v>
      </c>
      <c r="BB309">
        <f>ROUND(IF($AZ$309&lt;=0,0,MIN($AZ$4,$AZ$309+$BA$309)),2)</f>
        <v>0</v>
      </c>
      <c r="BC309">
        <f>ROUND(IF($AZ$309&lt;=0,0,MIN(MAX(0,$AZ$309+$BA$309-$BB$309),MAX(0,$F$309-$J$309-$O$309-$T$309-$Y$309-$AD$309-$AI$309-$AN$309-$AS$309-$AX$309))),2)</f>
        <v>0</v>
      </c>
      <c r="BD309">
        <f>ROUND(MAX(0,$AZ$309+$BA$309-$BB$309-$BC$309),2)</f>
        <v>0</v>
      </c>
    </row>
    <row r="310" spans="1:56">
      <c r="A310">
        <f>ROW()-7</f>
        <v>303</v>
      </c>
      <c r="B310">
        <f>EDATE(StartDate,A310-1)</f>
        <v>0</v>
      </c>
      <c r="C310">
        <f>ROUND(SUM($G$310,$L$310,$Q$310,$V$310,$AA$310,$AF$310,$AK$310,$AP$310,$AU$310,$AZ$310)-SUM($K$310,$P$310,$U$310,$Z$310,$AE$310,$AJ$310,$AO$310,$AT$310,$AY$310,$BD$310),2)</f>
        <v>0</v>
      </c>
      <c r="D310">
        <f>ROUND(SUM($H$310,$M$310,$R$310,$W$310,$AB$310,$AG$310,$AL$310,$AQ$310,$AV$310,$BA$310),2)</f>
        <v>0</v>
      </c>
      <c r="E310">
        <f>ROUND(SUM($K$310,$P$310,$U$310,$Z$310,$AE$310,$AJ$310,$AO$310,$AT$310,$AY$310,$BD$310),2)</f>
        <v>0</v>
      </c>
      <c r="F310">
        <f>ROUND(MAX(MonthlyBudget-SUM($I$310,$N$310,$S$310,$X$310,$AC$310,$AH$310,$AM$310,$AR$310,$AW$310,$BB$310),0),2)</f>
        <v>0</v>
      </c>
      <c r="G310">
        <f>$K$309</f>
        <v>0</v>
      </c>
      <c r="H310">
        <f>ROUND(IF($G$310&lt;=0,0,$G$310*$G$3/12),2)</f>
        <v>0</v>
      </c>
      <c r="I310">
        <f>ROUND(IF($G$310&lt;=0,0,MIN($G$4,$G$310+$H$310)),2)</f>
        <v>0</v>
      </c>
      <c r="J310">
        <f>ROUND(IF($G$310&lt;=0,0,MIN(MAX(0,$G$310+$H$310-$I$310),$F$310)),2)</f>
        <v>0</v>
      </c>
      <c r="K310">
        <f>ROUND(MAX(0,$G$310+$H$310-$I$310-$J$310),2)</f>
        <v>0</v>
      </c>
      <c r="L310">
        <f>$P$309</f>
        <v>0</v>
      </c>
      <c r="M310">
        <f>ROUND(IF($L$310&lt;=0,0,$L$310*$L$3/12),2)</f>
        <v>0</v>
      </c>
      <c r="N310">
        <f>ROUND(IF($L$310&lt;=0,0,MIN($L$4,$L$310+$M$310)),2)</f>
        <v>0</v>
      </c>
      <c r="O310">
        <f>ROUND(IF($L$310&lt;=0,0,MIN(MAX(0,$L$310+$M$310-$N$310),MAX(0,$F$310-$J$310))),2)</f>
        <v>0</v>
      </c>
      <c r="P310">
        <f>ROUND(MAX(0,$L$310+$M$310-$N$310-$O$310),2)</f>
        <v>0</v>
      </c>
      <c r="Q310">
        <f>$U$309</f>
        <v>0</v>
      </c>
      <c r="R310">
        <f>ROUND(IF($Q$310&lt;=0,0,$Q$310*$Q$3/12),2)</f>
        <v>0</v>
      </c>
      <c r="S310">
        <f>ROUND(IF($Q$310&lt;=0,0,MIN($Q$4,$Q$310+$R$310)),2)</f>
        <v>0</v>
      </c>
      <c r="T310">
        <f>ROUND(IF($Q$310&lt;=0,0,MIN(MAX(0,$Q$310+$R$310-$S$310),MAX(0,$F$310-$J$310-$O$310))),2)</f>
        <v>0</v>
      </c>
      <c r="U310">
        <f>ROUND(MAX(0,$Q$310+$R$310-$S$310-$T$310),2)</f>
        <v>0</v>
      </c>
      <c r="V310">
        <f>$Z$309</f>
        <v>0</v>
      </c>
      <c r="W310">
        <f>ROUND(IF($V$310&lt;=0,0,$V$310*$V$3/12),2)</f>
        <v>0</v>
      </c>
      <c r="X310">
        <f>ROUND(IF($V$310&lt;=0,0,MIN($V$4,$V$310+$W$310)),2)</f>
        <v>0</v>
      </c>
      <c r="Y310">
        <f>ROUND(IF($V$310&lt;=0,0,MIN(MAX(0,$V$310+$W$310-$X$310),MAX(0,$F$310-$J$310-$O$310-$T$310))),2)</f>
        <v>0</v>
      </c>
      <c r="Z310">
        <f>ROUND(MAX(0,$V$310+$W$310-$X$310-$Y$310),2)</f>
        <v>0</v>
      </c>
      <c r="AA310">
        <f>$AE$309</f>
        <v>0</v>
      </c>
      <c r="AB310">
        <f>ROUND(IF($AA$310&lt;=0,0,$AA$310*$AA$3/12),2)</f>
        <v>0</v>
      </c>
      <c r="AC310">
        <f>ROUND(IF($AA$310&lt;=0,0,MIN($AA$4,$AA$310+$AB$310)),2)</f>
        <v>0</v>
      </c>
      <c r="AD310">
        <f>ROUND(IF($AA$310&lt;=0,0,MIN(MAX(0,$AA$310+$AB$310-$AC$310),MAX(0,$F$310-$J$310-$O$310-$T$310-$Y$310))),2)</f>
        <v>0</v>
      </c>
      <c r="AE310">
        <f>ROUND(MAX(0,$AA$310+$AB$310-$AC$310-$AD$310),2)</f>
        <v>0</v>
      </c>
      <c r="AF310">
        <f>$AJ$309</f>
        <v>0</v>
      </c>
      <c r="AG310">
        <f>ROUND(IF($AF$310&lt;=0,0,$AF$310*$AF$3/12),2)</f>
        <v>0</v>
      </c>
      <c r="AH310">
        <f>ROUND(IF($AF$310&lt;=0,0,MIN($AF$4,$AF$310+$AG$310)),2)</f>
        <v>0</v>
      </c>
      <c r="AI310">
        <f>ROUND(IF($AF$310&lt;=0,0,MIN(MAX(0,$AF$310+$AG$310-$AH$310),MAX(0,$F$310-$J$310-$O$310-$T$310-$Y$310-$AD$310))),2)</f>
        <v>0</v>
      </c>
      <c r="AJ310">
        <f>ROUND(MAX(0,$AF$310+$AG$310-$AH$310-$AI$310),2)</f>
        <v>0</v>
      </c>
      <c r="AK310">
        <f>$AO$309</f>
        <v>0</v>
      </c>
      <c r="AL310">
        <f>ROUND(IF($AK$310&lt;=0,0,$AK$310*$AK$3/12),2)</f>
        <v>0</v>
      </c>
      <c r="AM310">
        <f>ROUND(IF($AK$310&lt;=0,0,MIN($AK$4,$AK$310+$AL$310)),2)</f>
        <v>0</v>
      </c>
      <c r="AN310">
        <f>ROUND(IF($AK$310&lt;=0,0,MIN(MAX(0,$AK$310+$AL$310-$AM$310),MAX(0,$F$310-$J$310-$O$310-$T$310-$Y$310-$AD$310-$AI$310))),2)</f>
        <v>0</v>
      </c>
      <c r="AO310">
        <f>ROUND(MAX(0,$AK$310+$AL$310-$AM$310-$AN$310),2)</f>
        <v>0</v>
      </c>
      <c r="AP310">
        <f>$AT$309</f>
        <v>0</v>
      </c>
      <c r="AQ310">
        <f>ROUND(IF($AP$310&lt;=0,0,$AP$310*$AP$3/12),2)</f>
        <v>0</v>
      </c>
      <c r="AR310">
        <f>ROUND(IF($AP$310&lt;=0,0,MIN($AP$4,$AP$310+$AQ$310)),2)</f>
        <v>0</v>
      </c>
      <c r="AS310">
        <f>ROUND(IF($AP$310&lt;=0,0,MIN(MAX(0,$AP$310+$AQ$310-$AR$310),MAX(0,$F$310-$J$310-$O$310-$T$310-$Y$310-$AD$310-$AI$310-$AN$310))),2)</f>
        <v>0</v>
      </c>
      <c r="AT310">
        <f>ROUND(MAX(0,$AP$310+$AQ$310-$AR$310-$AS$310),2)</f>
        <v>0</v>
      </c>
      <c r="AU310">
        <f>$AY$309</f>
        <v>0</v>
      </c>
      <c r="AV310">
        <f>ROUND(IF($AU$310&lt;=0,0,$AU$310*$AU$3/12),2)</f>
        <v>0</v>
      </c>
      <c r="AW310">
        <f>ROUND(IF($AU$310&lt;=0,0,MIN($AU$4,$AU$310+$AV$310)),2)</f>
        <v>0</v>
      </c>
      <c r="AX310">
        <f>ROUND(IF($AU$310&lt;=0,0,MIN(MAX(0,$AU$310+$AV$310-$AW$310),MAX(0,$F$310-$J$310-$O$310-$T$310-$Y$310-$AD$310-$AI$310-$AN$310-$AS$310))),2)</f>
        <v>0</v>
      </c>
      <c r="AY310">
        <f>ROUND(MAX(0,$AU$310+$AV$310-$AW$310-$AX$310),2)</f>
        <v>0</v>
      </c>
      <c r="AZ310">
        <f>$BD$309</f>
        <v>0</v>
      </c>
      <c r="BA310">
        <f>ROUND(IF($AZ$310&lt;=0,0,$AZ$310*$AZ$3/12),2)</f>
        <v>0</v>
      </c>
      <c r="BB310">
        <f>ROUND(IF($AZ$310&lt;=0,0,MIN($AZ$4,$AZ$310+$BA$310)),2)</f>
        <v>0</v>
      </c>
      <c r="BC310">
        <f>ROUND(IF($AZ$310&lt;=0,0,MIN(MAX(0,$AZ$310+$BA$310-$BB$310),MAX(0,$F$310-$J$310-$O$310-$T$310-$Y$310-$AD$310-$AI$310-$AN$310-$AS$310-$AX$310))),2)</f>
        <v>0</v>
      </c>
      <c r="BD310">
        <f>ROUND(MAX(0,$AZ$310+$BA$310-$BB$310-$BC$310),2)</f>
        <v>0</v>
      </c>
    </row>
    <row r="311" spans="1:56">
      <c r="A311">
        <f>ROW()-7</f>
        <v>304</v>
      </c>
      <c r="B311">
        <f>EDATE(StartDate,A311-1)</f>
        <v>0</v>
      </c>
      <c r="C311">
        <f>ROUND(SUM($G$311,$L$311,$Q$311,$V$311,$AA$311,$AF$311,$AK$311,$AP$311,$AU$311,$AZ$311)-SUM($K$311,$P$311,$U$311,$Z$311,$AE$311,$AJ$311,$AO$311,$AT$311,$AY$311,$BD$311),2)</f>
        <v>0</v>
      </c>
      <c r="D311">
        <f>ROUND(SUM($H$311,$M$311,$R$311,$W$311,$AB$311,$AG$311,$AL$311,$AQ$311,$AV$311,$BA$311),2)</f>
        <v>0</v>
      </c>
      <c r="E311">
        <f>ROUND(SUM($K$311,$P$311,$U$311,$Z$311,$AE$311,$AJ$311,$AO$311,$AT$311,$AY$311,$BD$311),2)</f>
        <v>0</v>
      </c>
      <c r="F311">
        <f>ROUND(MAX(MonthlyBudget-SUM($I$311,$N$311,$S$311,$X$311,$AC$311,$AH$311,$AM$311,$AR$311,$AW$311,$BB$311),0),2)</f>
        <v>0</v>
      </c>
      <c r="G311">
        <f>$K$310</f>
        <v>0</v>
      </c>
      <c r="H311">
        <f>ROUND(IF($G$311&lt;=0,0,$G$311*$G$3/12),2)</f>
        <v>0</v>
      </c>
      <c r="I311">
        <f>ROUND(IF($G$311&lt;=0,0,MIN($G$4,$G$311+$H$311)),2)</f>
        <v>0</v>
      </c>
      <c r="J311">
        <f>ROUND(IF($G$311&lt;=0,0,MIN(MAX(0,$G$311+$H$311-$I$311),$F$311)),2)</f>
        <v>0</v>
      </c>
      <c r="K311">
        <f>ROUND(MAX(0,$G$311+$H$311-$I$311-$J$311),2)</f>
        <v>0</v>
      </c>
      <c r="L311">
        <f>$P$310</f>
        <v>0</v>
      </c>
      <c r="M311">
        <f>ROUND(IF($L$311&lt;=0,0,$L$311*$L$3/12),2)</f>
        <v>0</v>
      </c>
      <c r="N311">
        <f>ROUND(IF($L$311&lt;=0,0,MIN($L$4,$L$311+$M$311)),2)</f>
        <v>0</v>
      </c>
      <c r="O311">
        <f>ROUND(IF($L$311&lt;=0,0,MIN(MAX(0,$L$311+$M$311-$N$311),MAX(0,$F$311-$J$311))),2)</f>
        <v>0</v>
      </c>
      <c r="P311">
        <f>ROUND(MAX(0,$L$311+$M$311-$N$311-$O$311),2)</f>
        <v>0</v>
      </c>
      <c r="Q311">
        <f>$U$310</f>
        <v>0</v>
      </c>
      <c r="R311">
        <f>ROUND(IF($Q$311&lt;=0,0,$Q$311*$Q$3/12),2)</f>
        <v>0</v>
      </c>
      <c r="S311">
        <f>ROUND(IF($Q$311&lt;=0,0,MIN($Q$4,$Q$311+$R$311)),2)</f>
        <v>0</v>
      </c>
      <c r="T311">
        <f>ROUND(IF($Q$311&lt;=0,0,MIN(MAX(0,$Q$311+$R$311-$S$311),MAX(0,$F$311-$J$311-$O$311))),2)</f>
        <v>0</v>
      </c>
      <c r="U311">
        <f>ROUND(MAX(0,$Q$311+$R$311-$S$311-$T$311),2)</f>
        <v>0</v>
      </c>
      <c r="V311">
        <f>$Z$310</f>
        <v>0</v>
      </c>
      <c r="W311">
        <f>ROUND(IF($V$311&lt;=0,0,$V$311*$V$3/12),2)</f>
        <v>0</v>
      </c>
      <c r="X311">
        <f>ROUND(IF($V$311&lt;=0,0,MIN($V$4,$V$311+$W$311)),2)</f>
        <v>0</v>
      </c>
      <c r="Y311">
        <f>ROUND(IF($V$311&lt;=0,0,MIN(MAX(0,$V$311+$W$311-$X$311),MAX(0,$F$311-$J$311-$O$311-$T$311))),2)</f>
        <v>0</v>
      </c>
      <c r="Z311">
        <f>ROUND(MAX(0,$V$311+$W$311-$X$311-$Y$311),2)</f>
        <v>0</v>
      </c>
      <c r="AA311">
        <f>$AE$310</f>
        <v>0</v>
      </c>
      <c r="AB311">
        <f>ROUND(IF($AA$311&lt;=0,0,$AA$311*$AA$3/12),2)</f>
        <v>0</v>
      </c>
      <c r="AC311">
        <f>ROUND(IF($AA$311&lt;=0,0,MIN($AA$4,$AA$311+$AB$311)),2)</f>
        <v>0</v>
      </c>
      <c r="AD311">
        <f>ROUND(IF($AA$311&lt;=0,0,MIN(MAX(0,$AA$311+$AB$311-$AC$311),MAX(0,$F$311-$J$311-$O$311-$T$311-$Y$311))),2)</f>
        <v>0</v>
      </c>
      <c r="AE311">
        <f>ROUND(MAX(0,$AA$311+$AB$311-$AC$311-$AD$311),2)</f>
        <v>0</v>
      </c>
      <c r="AF311">
        <f>$AJ$310</f>
        <v>0</v>
      </c>
      <c r="AG311">
        <f>ROUND(IF($AF$311&lt;=0,0,$AF$311*$AF$3/12),2)</f>
        <v>0</v>
      </c>
      <c r="AH311">
        <f>ROUND(IF($AF$311&lt;=0,0,MIN($AF$4,$AF$311+$AG$311)),2)</f>
        <v>0</v>
      </c>
      <c r="AI311">
        <f>ROUND(IF($AF$311&lt;=0,0,MIN(MAX(0,$AF$311+$AG$311-$AH$311),MAX(0,$F$311-$J$311-$O$311-$T$311-$Y$311-$AD$311))),2)</f>
        <v>0</v>
      </c>
      <c r="AJ311">
        <f>ROUND(MAX(0,$AF$311+$AG$311-$AH$311-$AI$311),2)</f>
        <v>0</v>
      </c>
      <c r="AK311">
        <f>$AO$310</f>
        <v>0</v>
      </c>
      <c r="AL311">
        <f>ROUND(IF($AK$311&lt;=0,0,$AK$311*$AK$3/12),2)</f>
        <v>0</v>
      </c>
      <c r="AM311">
        <f>ROUND(IF($AK$311&lt;=0,0,MIN($AK$4,$AK$311+$AL$311)),2)</f>
        <v>0</v>
      </c>
      <c r="AN311">
        <f>ROUND(IF($AK$311&lt;=0,0,MIN(MAX(0,$AK$311+$AL$311-$AM$311),MAX(0,$F$311-$J$311-$O$311-$T$311-$Y$311-$AD$311-$AI$311))),2)</f>
        <v>0</v>
      </c>
      <c r="AO311">
        <f>ROUND(MAX(0,$AK$311+$AL$311-$AM$311-$AN$311),2)</f>
        <v>0</v>
      </c>
      <c r="AP311">
        <f>$AT$310</f>
        <v>0</v>
      </c>
      <c r="AQ311">
        <f>ROUND(IF($AP$311&lt;=0,0,$AP$311*$AP$3/12),2)</f>
        <v>0</v>
      </c>
      <c r="AR311">
        <f>ROUND(IF($AP$311&lt;=0,0,MIN($AP$4,$AP$311+$AQ$311)),2)</f>
        <v>0</v>
      </c>
      <c r="AS311">
        <f>ROUND(IF($AP$311&lt;=0,0,MIN(MAX(0,$AP$311+$AQ$311-$AR$311),MAX(0,$F$311-$J$311-$O$311-$T$311-$Y$311-$AD$311-$AI$311-$AN$311))),2)</f>
        <v>0</v>
      </c>
      <c r="AT311">
        <f>ROUND(MAX(0,$AP$311+$AQ$311-$AR$311-$AS$311),2)</f>
        <v>0</v>
      </c>
      <c r="AU311">
        <f>$AY$310</f>
        <v>0</v>
      </c>
      <c r="AV311">
        <f>ROUND(IF($AU$311&lt;=0,0,$AU$311*$AU$3/12),2)</f>
        <v>0</v>
      </c>
      <c r="AW311">
        <f>ROUND(IF($AU$311&lt;=0,0,MIN($AU$4,$AU$311+$AV$311)),2)</f>
        <v>0</v>
      </c>
      <c r="AX311">
        <f>ROUND(IF($AU$311&lt;=0,0,MIN(MAX(0,$AU$311+$AV$311-$AW$311),MAX(0,$F$311-$J$311-$O$311-$T$311-$Y$311-$AD$311-$AI$311-$AN$311-$AS$311))),2)</f>
        <v>0</v>
      </c>
      <c r="AY311">
        <f>ROUND(MAX(0,$AU$311+$AV$311-$AW$311-$AX$311),2)</f>
        <v>0</v>
      </c>
      <c r="AZ311">
        <f>$BD$310</f>
        <v>0</v>
      </c>
      <c r="BA311">
        <f>ROUND(IF($AZ$311&lt;=0,0,$AZ$311*$AZ$3/12),2)</f>
        <v>0</v>
      </c>
      <c r="BB311">
        <f>ROUND(IF($AZ$311&lt;=0,0,MIN($AZ$4,$AZ$311+$BA$311)),2)</f>
        <v>0</v>
      </c>
      <c r="BC311">
        <f>ROUND(IF($AZ$311&lt;=0,0,MIN(MAX(0,$AZ$311+$BA$311-$BB$311),MAX(0,$F$311-$J$311-$O$311-$T$311-$Y$311-$AD$311-$AI$311-$AN$311-$AS$311-$AX$311))),2)</f>
        <v>0</v>
      </c>
      <c r="BD311">
        <f>ROUND(MAX(0,$AZ$311+$BA$311-$BB$311-$BC$311),2)</f>
        <v>0</v>
      </c>
    </row>
    <row r="312" spans="1:56">
      <c r="A312">
        <f>ROW()-7</f>
        <v>305</v>
      </c>
      <c r="B312">
        <f>EDATE(StartDate,A312-1)</f>
        <v>0</v>
      </c>
      <c r="C312">
        <f>ROUND(SUM($G$312,$L$312,$Q$312,$V$312,$AA$312,$AF$312,$AK$312,$AP$312,$AU$312,$AZ$312)-SUM($K$312,$P$312,$U$312,$Z$312,$AE$312,$AJ$312,$AO$312,$AT$312,$AY$312,$BD$312),2)</f>
        <v>0</v>
      </c>
      <c r="D312">
        <f>ROUND(SUM($H$312,$M$312,$R$312,$W$312,$AB$312,$AG$312,$AL$312,$AQ$312,$AV$312,$BA$312),2)</f>
        <v>0</v>
      </c>
      <c r="E312">
        <f>ROUND(SUM($K$312,$P$312,$U$312,$Z$312,$AE$312,$AJ$312,$AO$312,$AT$312,$AY$312,$BD$312),2)</f>
        <v>0</v>
      </c>
      <c r="F312">
        <f>ROUND(MAX(MonthlyBudget-SUM($I$312,$N$312,$S$312,$X$312,$AC$312,$AH$312,$AM$312,$AR$312,$AW$312,$BB$312),0),2)</f>
        <v>0</v>
      </c>
      <c r="G312">
        <f>$K$311</f>
        <v>0</v>
      </c>
      <c r="H312">
        <f>ROUND(IF($G$312&lt;=0,0,$G$312*$G$3/12),2)</f>
        <v>0</v>
      </c>
      <c r="I312">
        <f>ROUND(IF($G$312&lt;=0,0,MIN($G$4,$G$312+$H$312)),2)</f>
        <v>0</v>
      </c>
      <c r="J312">
        <f>ROUND(IF($G$312&lt;=0,0,MIN(MAX(0,$G$312+$H$312-$I$312),$F$312)),2)</f>
        <v>0</v>
      </c>
      <c r="K312">
        <f>ROUND(MAX(0,$G$312+$H$312-$I$312-$J$312),2)</f>
        <v>0</v>
      </c>
      <c r="L312">
        <f>$P$311</f>
        <v>0</v>
      </c>
      <c r="M312">
        <f>ROUND(IF($L$312&lt;=0,0,$L$312*$L$3/12),2)</f>
        <v>0</v>
      </c>
      <c r="N312">
        <f>ROUND(IF($L$312&lt;=0,0,MIN($L$4,$L$312+$M$312)),2)</f>
        <v>0</v>
      </c>
      <c r="O312">
        <f>ROUND(IF($L$312&lt;=0,0,MIN(MAX(0,$L$312+$M$312-$N$312),MAX(0,$F$312-$J$312))),2)</f>
        <v>0</v>
      </c>
      <c r="P312">
        <f>ROUND(MAX(0,$L$312+$M$312-$N$312-$O$312),2)</f>
        <v>0</v>
      </c>
      <c r="Q312">
        <f>$U$311</f>
        <v>0</v>
      </c>
      <c r="R312">
        <f>ROUND(IF($Q$312&lt;=0,0,$Q$312*$Q$3/12),2)</f>
        <v>0</v>
      </c>
      <c r="S312">
        <f>ROUND(IF($Q$312&lt;=0,0,MIN($Q$4,$Q$312+$R$312)),2)</f>
        <v>0</v>
      </c>
      <c r="T312">
        <f>ROUND(IF($Q$312&lt;=0,0,MIN(MAX(0,$Q$312+$R$312-$S$312),MAX(0,$F$312-$J$312-$O$312))),2)</f>
        <v>0</v>
      </c>
      <c r="U312">
        <f>ROUND(MAX(0,$Q$312+$R$312-$S$312-$T$312),2)</f>
        <v>0</v>
      </c>
      <c r="V312">
        <f>$Z$311</f>
        <v>0</v>
      </c>
      <c r="W312">
        <f>ROUND(IF($V$312&lt;=0,0,$V$312*$V$3/12),2)</f>
        <v>0</v>
      </c>
      <c r="X312">
        <f>ROUND(IF($V$312&lt;=0,0,MIN($V$4,$V$312+$W$312)),2)</f>
        <v>0</v>
      </c>
      <c r="Y312">
        <f>ROUND(IF($V$312&lt;=0,0,MIN(MAX(0,$V$312+$W$312-$X$312),MAX(0,$F$312-$J$312-$O$312-$T$312))),2)</f>
        <v>0</v>
      </c>
      <c r="Z312">
        <f>ROUND(MAX(0,$V$312+$W$312-$X$312-$Y$312),2)</f>
        <v>0</v>
      </c>
      <c r="AA312">
        <f>$AE$311</f>
        <v>0</v>
      </c>
      <c r="AB312">
        <f>ROUND(IF($AA$312&lt;=0,0,$AA$312*$AA$3/12),2)</f>
        <v>0</v>
      </c>
      <c r="AC312">
        <f>ROUND(IF($AA$312&lt;=0,0,MIN($AA$4,$AA$312+$AB$312)),2)</f>
        <v>0</v>
      </c>
      <c r="AD312">
        <f>ROUND(IF($AA$312&lt;=0,0,MIN(MAX(0,$AA$312+$AB$312-$AC$312),MAX(0,$F$312-$J$312-$O$312-$T$312-$Y$312))),2)</f>
        <v>0</v>
      </c>
      <c r="AE312">
        <f>ROUND(MAX(0,$AA$312+$AB$312-$AC$312-$AD$312),2)</f>
        <v>0</v>
      </c>
      <c r="AF312">
        <f>$AJ$311</f>
        <v>0</v>
      </c>
      <c r="AG312">
        <f>ROUND(IF($AF$312&lt;=0,0,$AF$312*$AF$3/12),2)</f>
        <v>0</v>
      </c>
      <c r="AH312">
        <f>ROUND(IF($AF$312&lt;=0,0,MIN($AF$4,$AF$312+$AG$312)),2)</f>
        <v>0</v>
      </c>
      <c r="AI312">
        <f>ROUND(IF($AF$312&lt;=0,0,MIN(MAX(0,$AF$312+$AG$312-$AH$312),MAX(0,$F$312-$J$312-$O$312-$T$312-$Y$312-$AD$312))),2)</f>
        <v>0</v>
      </c>
      <c r="AJ312">
        <f>ROUND(MAX(0,$AF$312+$AG$312-$AH$312-$AI$312),2)</f>
        <v>0</v>
      </c>
      <c r="AK312">
        <f>$AO$311</f>
        <v>0</v>
      </c>
      <c r="AL312">
        <f>ROUND(IF($AK$312&lt;=0,0,$AK$312*$AK$3/12),2)</f>
        <v>0</v>
      </c>
      <c r="AM312">
        <f>ROUND(IF($AK$312&lt;=0,0,MIN($AK$4,$AK$312+$AL$312)),2)</f>
        <v>0</v>
      </c>
      <c r="AN312">
        <f>ROUND(IF($AK$312&lt;=0,0,MIN(MAX(0,$AK$312+$AL$312-$AM$312),MAX(0,$F$312-$J$312-$O$312-$T$312-$Y$312-$AD$312-$AI$312))),2)</f>
        <v>0</v>
      </c>
      <c r="AO312">
        <f>ROUND(MAX(0,$AK$312+$AL$312-$AM$312-$AN$312),2)</f>
        <v>0</v>
      </c>
      <c r="AP312">
        <f>$AT$311</f>
        <v>0</v>
      </c>
      <c r="AQ312">
        <f>ROUND(IF($AP$312&lt;=0,0,$AP$312*$AP$3/12),2)</f>
        <v>0</v>
      </c>
      <c r="AR312">
        <f>ROUND(IF($AP$312&lt;=0,0,MIN($AP$4,$AP$312+$AQ$312)),2)</f>
        <v>0</v>
      </c>
      <c r="AS312">
        <f>ROUND(IF($AP$312&lt;=0,0,MIN(MAX(0,$AP$312+$AQ$312-$AR$312),MAX(0,$F$312-$J$312-$O$312-$T$312-$Y$312-$AD$312-$AI$312-$AN$312))),2)</f>
        <v>0</v>
      </c>
      <c r="AT312">
        <f>ROUND(MAX(0,$AP$312+$AQ$312-$AR$312-$AS$312),2)</f>
        <v>0</v>
      </c>
      <c r="AU312">
        <f>$AY$311</f>
        <v>0</v>
      </c>
      <c r="AV312">
        <f>ROUND(IF($AU$312&lt;=0,0,$AU$312*$AU$3/12),2)</f>
        <v>0</v>
      </c>
      <c r="AW312">
        <f>ROUND(IF($AU$312&lt;=0,0,MIN($AU$4,$AU$312+$AV$312)),2)</f>
        <v>0</v>
      </c>
      <c r="AX312">
        <f>ROUND(IF($AU$312&lt;=0,0,MIN(MAX(0,$AU$312+$AV$312-$AW$312),MAX(0,$F$312-$J$312-$O$312-$T$312-$Y$312-$AD$312-$AI$312-$AN$312-$AS$312))),2)</f>
        <v>0</v>
      </c>
      <c r="AY312">
        <f>ROUND(MAX(0,$AU$312+$AV$312-$AW$312-$AX$312),2)</f>
        <v>0</v>
      </c>
      <c r="AZ312">
        <f>$BD$311</f>
        <v>0</v>
      </c>
      <c r="BA312">
        <f>ROUND(IF($AZ$312&lt;=0,0,$AZ$312*$AZ$3/12),2)</f>
        <v>0</v>
      </c>
      <c r="BB312">
        <f>ROUND(IF($AZ$312&lt;=0,0,MIN($AZ$4,$AZ$312+$BA$312)),2)</f>
        <v>0</v>
      </c>
      <c r="BC312">
        <f>ROUND(IF($AZ$312&lt;=0,0,MIN(MAX(0,$AZ$312+$BA$312-$BB$312),MAX(0,$F$312-$J$312-$O$312-$T$312-$Y$312-$AD$312-$AI$312-$AN$312-$AS$312-$AX$312))),2)</f>
        <v>0</v>
      </c>
      <c r="BD312">
        <f>ROUND(MAX(0,$AZ$312+$BA$312-$BB$312-$BC$312),2)</f>
        <v>0</v>
      </c>
    </row>
    <row r="313" spans="1:56">
      <c r="A313">
        <f>ROW()-7</f>
        <v>306</v>
      </c>
      <c r="B313">
        <f>EDATE(StartDate,A313-1)</f>
        <v>0</v>
      </c>
      <c r="C313">
        <f>ROUND(SUM($G$313,$L$313,$Q$313,$V$313,$AA$313,$AF$313,$AK$313,$AP$313,$AU$313,$AZ$313)-SUM($K$313,$P$313,$U$313,$Z$313,$AE$313,$AJ$313,$AO$313,$AT$313,$AY$313,$BD$313),2)</f>
        <v>0</v>
      </c>
      <c r="D313">
        <f>ROUND(SUM($H$313,$M$313,$R$313,$W$313,$AB$313,$AG$313,$AL$313,$AQ$313,$AV$313,$BA$313),2)</f>
        <v>0</v>
      </c>
      <c r="E313">
        <f>ROUND(SUM($K$313,$P$313,$U$313,$Z$313,$AE$313,$AJ$313,$AO$313,$AT$313,$AY$313,$BD$313),2)</f>
        <v>0</v>
      </c>
      <c r="F313">
        <f>ROUND(MAX(MonthlyBudget-SUM($I$313,$N$313,$S$313,$X$313,$AC$313,$AH$313,$AM$313,$AR$313,$AW$313,$BB$313),0),2)</f>
        <v>0</v>
      </c>
      <c r="G313">
        <f>$K$312</f>
        <v>0</v>
      </c>
      <c r="H313">
        <f>ROUND(IF($G$313&lt;=0,0,$G$313*$G$3/12),2)</f>
        <v>0</v>
      </c>
      <c r="I313">
        <f>ROUND(IF($G$313&lt;=0,0,MIN($G$4,$G$313+$H$313)),2)</f>
        <v>0</v>
      </c>
      <c r="J313">
        <f>ROUND(IF($G$313&lt;=0,0,MIN(MAX(0,$G$313+$H$313-$I$313),$F$313)),2)</f>
        <v>0</v>
      </c>
      <c r="K313">
        <f>ROUND(MAX(0,$G$313+$H$313-$I$313-$J$313),2)</f>
        <v>0</v>
      </c>
      <c r="L313">
        <f>$P$312</f>
        <v>0</v>
      </c>
      <c r="M313">
        <f>ROUND(IF($L$313&lt;=0,0,$L$313*$L$3/12),2)</f>
        <v>0</v>
      </c>
      <c r="N313">
        <f>ROUND(IF($L$313&lt;=0,0,MIN($L$4,$L$313+$M$313)),2)</f>
        <v>0</v>
      </c>
      <c r="O313">
        <f>ROUND(IF($L$313&lt;=0,0,MIN(MAX(0,$L$313+$M$313-$N$313),MAX(0,$F$313-$J$313))),2)</f>
        <v>0</v>
      </c>
      <c r="P313">
        <f>ROUND(MAX(0,$L$313+$M$313-$N$313-$O$313),2)</f>
        <v>0</v>
      </c>
      <c r="Q313">
        <f>$U$312</f>
        <v>0</v>
      </c>
      <c r="R313">
        <f>ROUND(IF($Q$313&lt;=0,0,$Q$313*$Q$3/12),2)</f>
        <v>0</v>
      </c>
      <c r="S313">
        <f>ROUND(IF($Q$313&lt;=0,0,MIN($Q$4,$Q$313+$R$313)),2)</f>
        <v>0</v>
      </c>
      <c r="T313">
        <f>ROUND(IF($Q$313&lt;=0,0,MIN(MAX(0,$Q$313+$R$313-$S$313),MAX(0,$F$313-$J$313-$O$313))),2)</f>
        <v>0</v>
      </c>
      <c r="U313">
        <f>ROUND(MAX(0,$Q$313+$R$313-$S$313-$T$313),2)</f>
        <v>0</v>
      </c>
      <c r="V313">
        <f>$Z$312</f>
        <v>0</v>
      </c>
      <c r="W313">
        <f>ROUND(IF($V$313&lt;=0,0,$V$313*$V$3/12),2)</f>
        <v>0</v>
      </c>
      <c r="X313">
        <f>ROUND(IF($V$313&lt;=0,0,MIN($V$4,$V$313+$W$313)),2)</f>
        <v>0</v>
      </c>
      <c r="Y313">
        <f>ROUND(IF($V$313&lt;=0,0,MIN(MAX(0,$V$313+$W$313-$X$313),MAX(0,$F$313-$J$313-$O$313-$T$313))),2)</f>
        <v>0</v>
      </c>
      <c r="Z313">
        <f>ROUND(MAX(0,$V$313+$W$313-$X$313-$Y$313),2)</f>
        <v>0</v>
      </c>
      <c r="AA313">
        <f>$AE$312</f>
        <v>0</v>
      </c>
      <c r="AB313">
        <f>ROUND(IF($AA$313&lt;=0,0,$AA$313*$AA$3/12),2)</f>
        <v>0</v>
      </c>
      <c r="AC313">
        <f>ROUND(IF($AA$313&lt;=0,0,MIN($AA$4,$AA$313+$AB$313)),2)</f>
        <v>0</v>
      </c>
      <c r="AD313">
        <f>ROUND(IF($AA$313&lt;=0,0,MIN(MAX(0,$AA$313+$AB$313-$AC$313),MAX(0,$F$313-$J$313-$O$313-$T$313-$Y$313))),2)</f>
        <v>0</v>
      </c>
      <c r="AE313">
        <f>ROUND(MAX(0,$AA$313+$AB$313-$AC$313-$AD$313),2)</f>
        <v>0</v>
      </c>
      <c r="AF313">
        <f>$AJ$312</f>
        <v>0</v>
      </c>
      <c r="AG313">
        <f>ROUND(IF($AF$313&lt;=0,0,$AF$313*$AF$3/12),2)</f>
        <v>0</v>
      </c>
      <c r="AH313">
        <f>ROUND(IF($AF$313&lt;=0,0,MIN($AF$4,$AF$313+$AG$313)),2)</f>
        <v>0</v>
      </c>
      <c r="AI313">
        <f>ROUND(IF($AF$313&lt;=0,0,MIN(MAX(0,$AF$313+$AG$313-$AH$313),MAX(0,$F$313-$J$313-$O$313-$T$313-$Y$313-$AD$313))),2)</f>
        <v>0</v>
      </c>
      <c r="AJ313">
        <f>ROUND(MAX(0,$AF$313+$AG$313-$AH$313-$AI$313),2)</f>
        <v>0</v>
      </c>
      <c r="AK313">
        <f>$AO$312</f>
        <v>0</v>
      </c>
      <c r="AL313">
        <f>ROUND(IF($AK$313&lt;=0,0,$AK$313*$AK$3/12),2)</f>
        <v>0</v>
      </c>
      <c r="AM313">
        <f>ROUND(IF($AK$313&lt;=0,0,MIN($AK$4,$AK$313+$AL$313)),2)</f>
        <v>0</v>
      </c>
      <c r="AN313">
        <f>ROUND(IF($AK$313&lt;=0,0,MIN(MAX(0,$AK$313+$AL$313-$AM$313),MAX(0,$F$313-$J$313-$O$313-$T$313-$Y$313-$AD$313-$AI$313))),2)</f>
        <v>0</v>
      </c>
      <c r="AO313">
        <f>ROUND(MAX(0,$AK$313+$AL$313-$AM$313-$AN$313),2)</f>
        <v>0</v>
      </c>
      <c r="AP313">
        <f>$AT$312</f>
        <v>0</v>
      </c>
      <c r="AQ313">
        <f>ROUND(IF($AP$313&lt;=0,0,$AP$313*$AP$3/12),2)</f>
        <v>0</v>
      </c>
      <c r="AR313">
        <f>ROUND(IF($AP$313&lt;=0,0,MIN($AP$4,$AP$313+$AQ$313)),2)</f>
        <v>0</v>
      </c>
      <c r="AS313">
        <f>ROUND(IF($AP$313&lt;=0,0,MIN(MAX(0,$AP$313+$AQ$313-$AR$313),MAX(0,$F$313-$J$313-$O$313-$T$313-$Y$313-$AD$313-$AI$313-$AN$313))),2)</f>
        <v>0</v>
      </c>
      <c r="AT313">
        <f>ROUND(MAX(0,$AP$313+$AQ$313-$AR$313-$AS$313),2)</f>
        <v>0</v>
      </c>
      <c r="AU313">
        <f>$AY$312</f>
        <v>0</v>
      </c>
      <c r="AV313">
        <f>ROUND(IF($AU$313&lt;=0,0,$AU$313*$AU$3/12),2)</f>
        <v>0</v>
      </c>
      <c r="AW313">
        <f>ROUND(IF($AU$313&lt;=0,0,MIN($AU$4,$AU$313+$AV$313)),2)</f>
        <v>0</v>
      </c>
      <c r="AX313">
        <f>ROUND(IF($AU$313&lt;=0,0,MIN(MAX(0,$AU$313+$AV$313-$AW$313),MAX(0,$F$313-$J$313-$O$313-$T$313-$Y$313-$AD$313-$AI$313-$AN$313-$AS$313))),2)</f>
        <v>0</v>
      </c>
      <c r="AY313">
        <f>ROUND(MAX(0,$AU$313+$AV$313-$AW$313-$AX$313),2)</f>
        <v>0</v>
      </c>
      <c r="AZ313">
        <f>$BD$312</f>
        <v>0</v>
      </c>
      <c r="BA313">
        <f>ROUND(IF($AZ$313&lt;=0,0,$AZ$313*$AZ$3/12),2)</f>
        <v>0</v>
      </c>
      <c r="BB313">
        <f>ROUND(IF($AZ$313&lt;=0,0,MIN($AZ$4,$AZ$313+$BA$313)),2)</f>
        <v>0</v>
      </c>
      <c r="BC313">
        <f>ROUND(IF($AZ$313&lt;=0,0,MIN(MAX(0,$AZ$313+$BA$313-$BB$313),MAX(0,$F$313-$J$313-$O$313-$T$313-$Y$313-$AD$313-$AI$313-$AN$313-$AS$313-$AX$313))),2)</f>
        <v>0</v>
      </c>
      <c r="BD313">
        <f>ROUND(MAX(0,$AZ$313+$BA$313-$BB$313-$BC$313),2)</f>
        <v>0</v>
      </c>
    </row>
    <row r="314" spans="1:56">
      <c r="A314">
        <f>ROW()-7</f>
        <v>307</v>
      </c>
      <c r="B314">
        <f>EDATE(StartDate,A314-1)</f>
        <v>0</v>
      </c>
      <c r="C314">
        <f>ROUND(SUM($G$314,$L$314,$Q$314,$V$314,$AA$314,$AF$314,$AK$314,$AP$314,$AU$314,$AZ$314)-SUM($K$314,$P$314,$U$314,$Z$314,$AE$314,$AJ$314,$AO$314,$AT$314,$AY$314,$BD$314),2)</f>
        <v>0</v>
      </c>
      <c r="D314">
        <f>ROUND(SUM($H$314,$M$314,$R$314,$W$314,$AB$314,$AG$314,$AL$314,$AQ$314,$AV$314,$BA$314),2)</f>
        <v>0</v>
      </c>
      <c r="E314">
        <f>ROUND(SUM($K$314,$P$314,$U$314,$Z$314,$AE$314,$AJ$314,$AO$314,$AT$314,$AY$314,$BD$314),2)</f>
        <v>0</v>
      </c>
      <c r="F314">
        <f>ROUND(MAX(MonthlyBudget-SUM($I$314,$N$314,$S$314,$X$314,$AC$314,$AH$314,$AM$314,$AR$314,$AW$314,$BB$314),0),2)</f>
        <v>0</v>
      </c>
      <c r="G314">
        <f>$K$313</f>
        <v>0</v>
      </c>
      <c r="H314">
        <f>ROUND(IF($G$314&lt;=0,0,$G$314*$G$3/12),2)</f>
        <v>0</v>
      </c>
      <c r="I314">
        <f>ROUND(IF($G$314&lt;=0,0,MIN($G$4,$G$314+$H$314)),2)</f>
        <v>0</v>
      </c>
      <c r="J314">
        <f>ROUND(IF($G$314&lt;=0,0,MIN(MAX(0,$G$314+$H$314-$I$314),$F$314)),2)</f>
        <v>0</v>
      </c>
      <c r="K314">
        <f>ROUND(MAX(0,$G$314+$H$314-$I$314-$J$314),2)</f>
        <v>0</v>
      </c>
      <c r="L314">
        <f>$P$313</f>
        <v>0</v>
      </c>
      <c r="M314">
        <f>ROUND(IF($L$314&lt;=0,0,$L$314*$L$3/12),2)</f>
        <v>0</v>
      </c>
      <c r="N314">
        <f>ROUND(IF($L$314&lt;=0,0,MIN($L$4,$L$314+$M$314)),2)</f>
        <v>0</v>
      </c>
      <c r="O314">
        <f>ROUND(IF($L$314&lt;=0,0,MIN(MAX(0,$L$314+$M$314-$N$314),MAX(0,$F$314-$J$314))),2)</f>
        <v>0</v>
      </c>
      <c r="P314">
        <f>ROUND(MAX(0,$L$314+$M$314-$N$314-$O$314),2)</f>
        <v>0</v>
      </c>
      <c r="Q314">
        <f>$U$313</f>
        <v>0</v>
      </c>
      <c r="R314">
        <f>ROUND(IF($Q$314&lt;=0,0,$Q$314*$Q$3/12),2)</f>
        <v>0</v>
      </c>
      <c r="S314">
        <f>ROUND(IF($Q$314&lt;=0,0,MIN($Q$4,$Q$314+$R$314)),2)</f>
        <v>0</v>
      </c>
      <c r="T314">
        <f>ROUND(IF($Q$314&lt;=0,0,MIN(MAX(0,$Q$314+$R$314-$S$314),MAX(0,$F$314-$J$314-$O$314))),2)</f>
        <v>0</v>
      </c>
      <c r="U314">
        <f>ROUND(MAX(0,$Q$314+$R$314-$S$314-$T$314),2)</f>
        <v>0</v>
      </c>
      <c r="V314">
        <f>$Z$313</f>
        <v>0</v>
      </c>
      <c r="W314">
        <f>ROUND(IF($V$314&lt;=0,0,$V$314*$V$3/12),2)</f>
        <v>0</v>
      </c>
      <c r="X314">
        <f>ROUND(IF($V$314&lt;=0,0,MIN($V$4,$V$314+$W$314)),2)</f>
        <v>0</v>
      </c>
      <c r="Y314">
        <f>ROUND(IF($V$314&lt;=0,0,MIN(MAX(0,$V$314+$W$314-$X$314),MAX(0,$F$314-$J$314-$O$314-$T$314))),2)</f>
        <v>0</v>
      </c>
      <c r="Z314">
        <f>ROUND(MAX(0,$V$314+$W$314-$X$314-$Y$314),2)</f>
        <v>0</v>
      </c>
      <c r="AA314">
        <f>$AE$313</f>
        <v>0</v>
      </c>
      <c r="AB314">
        <f>ROUND(IF($AA$314&lt;=0,0,$AA$314*$AA$3/12),2)</f>
        <v>0</v>
      </c>
      <c r="AC314">
        <f>ROUND(IF($AA$314&lt;=0,0,MIN($AA$4,$AA$314+$AB$314)),2)</f>
        <v>0</v>
      </c>
      <c r="AD314">
        <f>ROUND(IF($AA$314&lt;=0,0,MIN(MAX(0,$AA$314+$AB$314-$AC$314),MAX(0,$F$314-$J$314-$O$314-$T$314-$Y$314))),2)</f>
        <v>0</v>
      </c>
      <c r="AE314">
        <f>ROUND(MAX(0,$AA$314+$AB$314-$AC$314-$AD$314),2)</f>
        <v>0</v>
      </c>
      <c r="AF314">
        <f>$AJ$313</f>
        <v>0</v>
      </c>
      <c r="AG314">
        <f>ROUND(IF($AF$314&lt;=0,0,$AF$314*$AF$3/12),2)</f>
        <v>0</v>
      </c>
      <c r="AH314">
        <f>ROUND(IF($AF$314&lt;=0,0,MIN($AF$4,$AF$314+$AG$314)),2)</f>
        <v>0</v>
      </c>
      <c r="AI314">
        <f>ROUND(IF($AF$314&lt;=0,0,MIN(MAX(0,$AF$314+$AG$314-$AH$314),MAX(0,$F$314-$J$314-$O$314-$T$314-$Y$314-$AD$314))),2)</f>
        <v>0</v>
      </c>
      <c r="AJ314">
        <f>ROUND(MAX(0,$AF$314+$AG$314-$AH$314-$AI$314),2)</f>
        <v>0</v>
      </c>
      <c r="AK314">
        <f>$AO$313</f>
        <v>0</v>
      </c>
      <c r="AL314">
        <f>ROUND(IF($AK$314&lt;=0,0,$AK$314*$AK$3/12),2)</f>
        <v>0</v>
      </c>
      <c r="AM314">
        <f>ROUND(IF($AK$314&lt;=0,0,MIN($AK$4,$AK$314+$AL$314)),2)</f>
        <v>0</v>
      </c>
      <c r="AN314">
        <f>ROUND(IF($AK$314&lt;=0,0,MIN(MAX(0,$AK$314+$AL$314-$AM$314),MAX(0,$F$314-$J$314-$O$314-$T$314-$Y$314-$AD$314-$AI$314))),2)</f>
        <v>0</v>
      </c>
      <c r="AO314">
        <f>ROUND(MAX(0,$AK$314+$AL$314-$AM$314-$AN$314),2)</f>
        <v>0</v>
      </c>
      <c r="AP314">
        <f>$AT$313</f>
        <v>0</v>
      </c>
      <c r="AQ314">
        <f>ROUND(IF($AP$314&lt;=0,0,$AP$314*$AP$3/12),2)</f>
        <v>0</v>
      </c>
      <c r="AR314">
        <f>ROUND(IF($AP$314&lt;=0,0,MIN($AP$4,$AP$314+$AQ$314)),2)</f>
        <v>0</v>
      </c>
      <c r="AS314">
        <f>ROUND(IF($AP$314&lt;=0,0,MIN(MAX(0,$AP$314+$AQ$314-$AR$314),MAX(0,$F$314-$J$314-$O$314-$T$314-$Y$314-$AD$314-$AI$314-$AN$314))),2)</f>
        <v>0</v>
      </c>
      <c r="AT314">
        <f>ROUND(MAX(0,$AP$314+$AQ$314-$AR$314-$AS$314),2)</f>
        <v>0</v>
      </c>
      <c r="AU314">
        <f>$AY$313</f>
        <v>0</v>
      </c>
      <c r="AV314">
        <f>ROUND(IF($AU$314&lt;=0,0,$AU$314*$AU$3/12),2)</f>
        <v>0</v>
      </c>
      <c r="AW314">
        <f>ROUND(IF($AU$314&lt;=0,0,MIN($AU$4,$AU$314+$AV$314)),2)</f>
        <v>0</v>
      </c>
      <c r="AX314">
        <f>ROUND(IF($AU$314&lt;=0,0,MIN(MAX(0,$AU$314+$AV$314-$AW$314),MAX(0,$F$314-$J$314-$O$314-$T$314-$Y$314-$AD$314-$AI$314-$AN$314-$AS$314))),2)</f>
        <v>0</v>
      </c>
      <c r="AY314">
        <f>ROUND(MAX(0,$AU$314+$AV$314-$AW$314-$AX$314),2)</f>
        <v>0</v>
      </c>
      <c r="AZ314">
        <f>$BD$313</f>
        <v>0</v>
      </c>
      <c r="BA314">
        <f>ROUND(IF($AZ$314&lt;=0,0,$AZ$314*$AZ$3/12),2)</f>
        <v>0</v>
      </c>
      <c r="BB314">
        <f>ROUND(IF($AZ$314&lt;=0,0,MIN($AZ$4,$AZ$314+$BA$314)),2)</f>
        <v>0</v>
      </c>
      <c r="BC314">
        <f>ROUND(IF($AZ$314&lt;=0,0,MIN(MAX(0,$AZ$314+$BA$314-$BB$314),MAX(0,$F$314-$J$314-$O$314-$T$314-$Y$314-$AD$314-$AI$314-$AN$314-$AS$314-$AX$314))),2)</f>
        <v>0</v>
      </c>
      <c r="BD314">
        <f>ROUND(MAX(0,$AZ$314+$BA$314-$BB$314-$BC$314),2)</f>
        <v>0</v>
      </c>
    </row>
    <row r="315" spans="1:56">
      <c r="A315">
        <f>ROW()-7</f>
        <v>308</v>
      </c>
      <c r="B315">
        <f>EDATE(StartDate,A315-1)</f>
        <v>0</v>
      </c>
      <c r="C315">
        <f>ROUND(SUM($G$315,$L$315,$Q$315,$V$315,$AA$315,$AF$315,$AK$315,$AP$315,$AU$315,$AZ$315)-SUM($K$315,$P$315,$U$315,$Z$315,$AE$315,$AJ$315,$AO$315,$AT$315,$AY$315,$BD$315),2)</f>
        <v>0</v>
      </c>
      <c r="D315">
        <f>ROUND(SUM($H$315,$M$315,$R$315,$W$315,$AB$315,$AG$315,$AL$315,$AQ$315,$AV$315,$BA$315),2)</f>
        <v>0</v>
      </c>
      <c r="E315">
        <f>ROUND(SUM($K$315,$P$315,$U$315,$Z$315,$AE$315,$AJ$315,$AO$315,$AT$315,$AY$315,$BD$315),2)</f>
        <v>0</v>
      </c>
      <c r="F315">
        <f>ROUND(MAX(MonthlyBudget-SUM($I$315,$N$315,$S$315,$X$315,$AC$315,$AH$315,$AM$315,$AR$315,$AW$315,$BB$315),0),2)</f>
        <v>0</v>
      </c>
      <c r="G315">
        <f>$K$314</f>
        <v>0</v>
      </c>
      <c r="H315">
        <f>ROUND(IF($G$315&lt;=0,0,$G$315*$G$3/12),2)</f>
        <v>0</v>
      </c>
      <c r="I315">
        <f>ROUND(IF($G$315&lt;=0,0,MIN($G$4,$G$315+$H$315)),2)</f>
        <v>0</v>
      </c>
      <c r="J315">
        <f>ROUND(IF($G$315&lt;=0,0,MIN(MAX(0,$G$315+$H$315-$I$315),$F$315)),2)</f>
        <v>0</v>
      </c>
      <c r="K315">
        <f>ROUND(MAX(0,$G$315+$H$315-$I$315-$J$315),2)</f>
        <v>0</v>
      </c>
      <c r="L315">
        <f>$P$314</f>
        <v>0</v>
      </c>
      <c r="M315">
        <f>ROUND(IF($L$315&lt;=0,0,$L$315*$L$3/12),2)</f>
        <v>0</v>
      </c>
      <c r="N315">
        <f>ROUND(IF($L$315&lt;=0,0,MIN($L$4,$L$315+$M$315)),2)</f>
        <v>0</v>
      </c>
      <c r="O315">
        <f>ROUND(IF($L$315&lt;=0,0,MIN(MAX(0,$L$315+$M$315-$N$315),MAX(0,$F$315-$J$315))),2)</f>
        <v>0</v>
      </c>
      <c r="P315">
        <f>ROUND(MAX(0,$L$315+$M$315-$N$315-$O$315),2)</f>
        <v>0</v>
      </c>
      <c r="Q315">
        <f>$U$314</f>
        <v>0</v>
      </c>
      <c r="R315">
        <f>ROUND(IF($Q$315&lt;=0,0,$Q$315*$Q$3/12),2)</f>
        <v>0</v>
      </c>
      <c r="S315">
        <f>ROUND(IF($Q$315&lt;=0,0,MIN($Q$4,$Q$315+$R$315)),2)</f>
        <v>0</v>
      </c>
      <c r="T315">
        <f>ROUND(IF($Q$315&lt;=0,0,MIN(MAX(0,$Q$315+$R$315-$S$315),MAX(0,$F$315-$J$315-$O$315))),2)</f>
        <v>0</v>
      </c>
      <c r="U315">
        <f>ROUND(MAX(0,$Q$315+$R$315-$S$315-$T$315),2)</f>
        <v>0</v>
      </c>
      <c r="V315">
        <f>$Z$314</f>
        <v>0</v>
      </c>
      <c r="W315">
        <f>ROUND(IF($V$315&lt;=0,0,$V$315*$V$3/12),2)</f>
        <v>0</v>
      </c>
      <c r="X315">
        <f>ROUND(IF($V$315&lt;=0,0,MIN($V$4,$V$315+$W$315)),2)</f>
        <v>0</v>
      </c>
      <c r="Y315">
        <f>ROUND(IF($V$315&lt;=0,0,MIN(MAX(0,$V$315+$W$315-$X$315),MAX(0,$F$315-$J$315-$O$315-$T$315))),2)</f>
        <v>0</v>
      </c>
      <c r="Z315">
        <f>ROUND(MAX(0,$V$315+$W$315-$X$315-$Y$315),2)</f>
        <v>0</v>
      </c>
      <c r="AA315">
        <f>$AE$314</f>
        <v>0</v>
      </c>
      <c r="AB315">
        <f>ROUND(IF($AA$315&lt;=0,0,$AA$315*$AA$3/12),2)</f>
        <v>0</v>
      </c>
      <c r="AC315">
        <f>ROUND(IF($AA$315&lt;=0,0,MIN($AA$4,$AA$315+$AB$315)),2)</f>
        <v>0</v>
      </c>
      <c r="AD315">
        <f>ROUND(IF($AA$315&lt;=0,0,MIN(MAX(0,$AA$315+$AB$315-$AC$315),MAX(0,$F$315-$J$315-$O$315-$T$315-$Y$315))),2)</f>
        <v>0</v>
      </c>
      <c r="AE315">
        <f>ROUND(MAX(0,$AA$315+$AB$315-$AC$315-$AD$315),2)</f>
        <v>0</v>
      </c>
      <c r="AF315">
        <f>$AJ$314</f>
        <v>0</v>
      </c>
      <c r="AG315">
        <f>ROUND(IF($AF$315&lt;=0,0,$AF$315*$AF$3/12),2)</f>
        <v>0</v>
      </c>
      <c r="AH315">
        <f>ROUND(IF($AF$315&lt;=0,0,MIN($AF$4,$AF$315+$AG$315)),2)</f>
        <v>0</v>
      </c>
      <c r="AI315">
        <f>ROUND(IF($AF$315&lt;=0,0,MIN(MAX(0,$AF$315+$AG$315-$AH$315),MAX(0,$F$315-$J$315-$O$315-$T$315-$Y$315-$AD$315))),2)</f>
        <v>0</v>
      </c>
      <c r="AJ315">
        <f>ROUND(MAX(0,$AF$315+$AG$315-$AH$315-$AI$315),2)</f>
        <v>0</v>
      </c>
      <c r="AK315">
        <f>$AO$314</f>
        <v>0</v>
      </c>
      <c r="AL315">
        <f>ROUND(IF($AK$315&lt;=0,0,$AK$315*$AK$3/12),2)</f>
        <v>0</v>
      </c>
      <c r="AM315">
        <f>ROUND(IF($AK$315&lt;=0,0,MIN($AK$4,$AK$315+$AL$315)),2)</f>
        <v>0</v>
      </c>
      <c r="AN315">
        <f>ROUND(IF($AK$315&lt;=0,0,MIN(MAX(0,$AK$315+$AL$315-$AM$315),MAX(0,$F$315-$J$315-$O$315-$T$315-$Y$315-$AD$315-$AI$315))),2)</f>
        <v>0</v>
      </c>
      <c r="AO315">
        <f>ROUND(MAX(0,$AK$315+$AL$315-$AM$315-$AN$315),2)</f>
        <v>0</v>
      </c>
      <c r="AP315">
        <f>$AT$314</f>
        <v>0</v>
      </c>
      <c r="AQ315">
        <f>ROUND(IF($AP$315&lt;=0,0,$AP$315*$AP$3/12),2)</f>
        <v>0</v>
      </c>
      <c r="AR315">
        <f>ROUND(IF($AP$315&lt;=0,0,MIN($AP$4,$AP$315+$AQ$315)),2)</f>
        <v>0</v>
      </c>
      <c r="AS315">
        <f>ROUND(IF($AP$315&lt;=0,0,MIN(MAX(0,$AP$315+$AQ$315-$AR$315),MAX(0,$F$315-$J$315-$O$315-$T$315-$Y$315-$AD$315-$AI$315-$AN$315))),2)</f>
        <v>0</v>
      </c>
      <c r="AT315">
        <f>ROUND(MAX(0,$AP$315+$AQ$315-$AR$315-$AS$315),2)</f>
        <v>0</v>
      </c>
      <c r="AU315">
        <f>$AY$314</f>
        <v>0</v>
      </c>
      <c r="AV315">
        <f>ROUND(IF($AU$315&lt;=0,0,$AU$315*$AU$3/12),2)</f>
        <v>0</v>
      </c>
      <c r="AW315">
        <f>ROUND(IF($AU$315&lt;=0,0,MIN($AU$4,$AU$315+$AV$315)),2)</f>
        <v>0</v>
      </c>
      <c r="AX315">
        <f>ROUND(IF($AU$315&lt;=0,0,MIN(MAX(0,$AU$315+$AV$315-$AW$315),MAX(0,$F$315-$J$315-$O$315-$T$315-$Y$315-$AD$315-$AI$315-$AN$315-$AS$315))),2)</f>
        <v>0</v>
      </c>
      <c r="AY315">
        <f>ROUND(MAX(0,$AU$315+$AV$315-$AW$315-$AX$315),2)</f>
        <v>0</v>
      </c>
      <c r="AZ315">
        <f>$BD$314</f>
        <v>0</v>
      </c>
      <c r="BA315">
        <f>ROUND(IF($AZ$315&lt;=0,0,$AZ$315*$AZ$3/12),2)</f>
        <v>0</v>
      </c>
      <c r="BB315">
        <f>ROUND(IF($AZ$315&lt;=0,0,MIN($AZ$4,$AZ$315+$BA$315)),2)</f>
        <v>0</v>
      </c>
      <c r="BC315">
        <f>ROUND(IF($AZ$315&lt;=0,0,MIN(MAX(0,$AZ$315+$BA$315-$BB$315),MAX(0,$F$315-$J$315-$O$315-$T$315-$Y$315-$AD$315-$AI$315-$AN$315-$AS$315-$AX$315))),2)</f>
        <v>0</v>
      </c>
      <c r="BD315">
        <f>ROUND(MAX(0,$AZ$315+$BA$315-$BB$315-$BC$315),2)</f>
        <v>0</v>
      </c>
    </row>
    <row r="316" spans="1:56">
      <c r="A316">
        <f>ROW()-7</f>
        <v>309</v>
      </c>
      <c r="B316">
        <f>EDATE(StartDate,A316-1)</f>
        <v>0</v>
      </c>
      <c r="C316">
        <f>ROUND(SUM($G$316,$L$316,$Q$316,$V$316,$AA$316,$AF$316,$AK$316,$AP$316,$AU$316,$AZ$316)-SUM($K$316,$P$316,$U$316,$Z$316,$AE$316,$AJ$316,$AO$316,$AT$316,$AY$316,$BD$316),2)</f>
        <v>0</v>
      </c>
      <c r="D316">
        <f>ROUND(SUM($H$316,$M$316,$R$316,$W$316,$AB$316,$AG$316,$AL$316,$AQ$316,$AV$316,$BA$316),2)</f>
        <v>0</v>
      </c>
      <c r="E316">
        <f>ROUND(SUM($K$316,$P$316,$U$316,$Z$316,$AE$316,$AJ$316,$AO$316,$AT$316,$AY$316,$BD$316),2)</f>
        <v>0</v>
      </c>
      <c r="F316">
        <f>ROUND(MAX(MonthlyBudget-SUM($I$316,$N$316,$S$316,$X$316,$AC$316,$AH$316,$AM$316,$AR$316,$AW$316,$BB$316),0),2)</f>
        <v>0</v>
      </c>
      <c r="G316">
        <f>$K$315</f>
        <v>0</v>
      </c>
      <c r="H316">
        <f>ROUND(IF($G$316&lt;=0,0,$G$316*$G$3/12),2)</f>
        <v>0</v>
      </c>
      <c r="I316">
        <f>ROUND(IF($G$316&lt;=0,0,MIN($G$4,$G$316+$H$316)),2)</f>
        <v>0</v>
      </c>
      <c r="J316">
        <f>ROUND(IF($G$316&lt;=0,0,MIN(MAX(0,$G$316+$H$316-$I$316),$F$316)),2)</f>
        <v>0</v>
      </c>
      <c r="K316">
        <f>ROUND(MAX(0,$G$316+$H$316-$I$316-$J$316),2)</f>
        <v>0</v>
      </c>
      <c r="L316">
        <f>$P$315</f>
        <v>0</v>
      </c>
      <c r="M316">
        <f>ROUND(IF($L$316&lt;=0,0,$L$316*$L$3/12),2)</f>
        <v>0</v>
      </c>
      <c r="N316">
        <f>ROUND(IF($L$316&lt;=0,0,MIN($L$4,$L$316+$M$316)),2)</f>
        <v>0</v>
      </c>
      <c r="O316">
        <f>ROUND(IF($L$316&lt;=0,0,MIN(MAX(0,$L$316+$M$316-$N$316),MAX(0,$F$316-$J$316))),2)</f>
        <v>0</v>
      </c>
      <c r="P316">
        <f>ROUND(MAX(0,$L$316+$M$316-$N$316-$O$316),2)</f>
        <v>0</v>
      </c>
      <c r="Q316">
        <f>$U$315</f>
        <v>0</v>
      </c>
      <c r="R316">
        <f>ROUND(IF($Q$316&lt;=0,0,$Q$316*$Q$3/12),2)</f>
        <v>0</v>
      </c>
      <c r="S316">
        <f>ROUND(IF($Q$316&lt;=0,0,MIN($Q$4,$Q$316+$R$316)),2)</f>
        <v>0</v>
      </c>
      <c r="T316">
        <f>ROUND(IF($Q$316&lt;=0,0,MIN(MAX(0,$Q$316+$R$316-$S$316),MAX(0,$F$316-$J$316-$O$316))),2)</f>
        <v>0</v>
      </c>
      <c r="U316">
        <f>ROUND(MAX(0,$Q$316+$R$316-$S$316-$T$316),2)</f>
        <v>0</v>
      </c>
      <c r="V316">
        <f>$Z$315</f>
        <v>0</v>
      </c>
      <c r="W316">
        <f>ROUND(IF($V$316&lt;=0,0,$V$316*$V$3/12),2)</f>
        <v>0</v>
      </c>
      <c r="X316">
        <f>ROUND(IF($V$316&lt;=0,0,MIN($V$4,$V$316+$W$316)),2)</f>
        <v>0</v>
      </c>
      <c r="Y316">
        <f>ROUND(IF($V$316&lt;=0,0,MIN(MAX(0,$V$316+$W$316-$X$316),MAX(0,$F$316-$J$316-$O$316-$T$316))),2)</f>
        <v>0</v>
      </c>
      <c r="Z316">
        <f>ROUND(MAX(0,$V$316+$W$316-$X$316-$Y$316),2)</f>
        <v>0</v>
      </c>
      <c r="AA316">
        <f>$AE$315</f>
        <v>0</v>
      </c>
      <c r="AB316">
        <f>ROUND(IF($AA$316&lt;=0,0,$AA$316*$AA$3/12),2)</f>
        <v>0</v>
      </c>
      <c r="AC316">
        <f>ROUND(IF($AA$316&lt;=0,0,MIN($AA$4,$AA$316+$AB$316)),2)</f>
        <v>0</v>
      </c>
      <c r="AD316">
        <f>ROUND(IF($AA$316&lt;=0,0,MIN(MAX(0,$AA$316+$AB$316-$AC$316),MAX(0,$F$316-$J$316-$O$316-$T$316-$Y$316))),2)</f>
        <v>0</v>
      </c>
      <c r="AE316">
        <f>ROUND(MAX(0,$AA$316+$AB$316-$AC$316-$AD$316),2)</f>
        <v>0</v>
      </c>
      <c r="AF316">
        <f>$AJ$315</f>
        <v>0</v>
      </c>
      <c r="AG316">
        <f>ROUND(IF($AF$316&lt;=0,0,$AF$316*$AF$3/12),2)</f>
        <v>0</v>
      </c>
      <c r="AH316">
        <f>ROUND(IF($AF$316&lt;=0,0,MIN($AF$4,$AF$316+$AG$316)),2)</f>
        <v>0</v>
      </c>
      <c r="AI316">
        <f>ROUND(IF($AF$316&lt;=0,0,MIN(MAX(0,$AF$316+$AG$316-$AH$316),MAX(0,$F$316-$J$316-$O$316-$T$316-$Y$316-$AD$316))),2)</f>
        <v>0</v>
      </c>
      <c r="AJ316">
        <f>ROUND(MAX(0,$AF$316+$AG$316-$AH$316-$AI$316),2)</f>
        <v>0</v>
      </c>
      <c r="AK316">
        <f>$AO$315</f>
        <v>0</v>
      </c>
      <c r="AL316">
        <f>ROUND(IF($AK$316&lt;=0,0,$AK$316*$AK$3/12),2)</f>
        <v>0</v>
      </c>
      <c r="AM316">
        <f>ROUND(IF($AK$316&lt;=0,0,MIN($AK$4,$AK$316+$AL$316)),2)</f>
        <v>0</v>
      </c>
      <c r="AN316">
        <f>ROUND(IF($AK$316&lt;=0,0,MIN(MAX(0,$AK$316+$AL$316-$AM$316),MAX(0,$F$316-$J$316-$O$316-$T$316-$Y$316-$AD$316-$AI$316))),2)</f>
        <v>0</v>
      </c>
      <c r="AO316">
        <f>ROUND(MAX(0,$AK$316+$AL$316-$AM$316-$AN$316),2)</f>
        <v>0</v>
      </c>
      <c r="AP316">
        <f>$AT$315</f>
        <v>0</v>
      </c>
      <c r="AQ316">
        <f>ROUND(IF($AP$316&lt;=0,0,$AP$316*$AP$3/12),2)</f>
        <v>0</v>
      </c>
      <c r="AR316">
        <f>ROUND(IF($AP$316&lt;=0,0,MIN($AP$4,$AP$316+$AQ$316)),2)</f>
        <v>0</v>
      </c>
      <c r="AS316">
        <f>ROUND(IF($AP$316&lt;=0,0,MIN(MAX(0,$AP$316+$AQ$316-$AR$316),MAX(0,$F$316-$J$316-$O$316-$T$316-$Y$316-$AD$316-$AI$316-$AN$316))),2)</f>
        <v>0</v>
      </c>
      <c r="AT316">
        <f>ROUND(MAX(0,$AP$316+$AQ$316-$AR$316-$AS$316),2)</f>
        <v>0</v>
      </c>
      <c r="AU316">
        <f>$AY$315</f>
        <v>0</v>
      </c>
      <c r="AV316">
        <f>ROUND(IF($AU$316&lt;=0,0,$AU$316*$AU$3/12),2)</f>
        <v>0</v>
      </c>
      <c r="AW316">
        <f>ROUND(IF($AU$316&lt;=0,0,MIN($AU$4,$AU$316+$AV$316)),2)</f>
        <v>0</v>
      </c>
      <c r="AX316">
        <f>ROUND(IF($AU$316&lt;=0,0,MIN(MAX(0,$AU$316+$AV$316-$AW$316),MAX(0,$F$316-$J$316-$O$316-$T$316-$Y$316-$AD$316-$AI$316-$AN$316-$AS$316))),2)</f>
        <v>0</v>
      </c>
      <c r="AY316">
        <f>ROUND(MAX(0,$AU$316+$AV$316-$AW$316-$AX$316),2)</f>
        <v>0</v>
      </c>
      <c r="AZ316">
        <f>$BD$315</f>
        <v>0</v>
      </c>
      <c r="BA316">
        <f>ROUND(IF($AZ$316&lt;=0,0,$AZ$316*$AZ$3/12),2)</f>
        <v>0</v>
      </c>
      <c r="BB316">
        <f>ROUND(IF($AZ$316&lt;=0,0,MIN($AZ$4,$AZ$316+$BA$316)),2)</f>
        <v>0</v>
      </c>
      <c r="BC316">
        <f>ROUND(IF($AZ$316&lt;=0,0,MIN(MAX(0,$AZ$316+$BA$316-$BB$316),MAX(0,$F$316-$J$316-$O$316-$T$316-$Y$316-$AD$316-$AI$316-$AN$316-$AS$316-$AX$316))),2)</f>
        <v>0</v>
      </c>
      <c r="BD316">
        <f>ROUND(MAX(0,$AZ$316+$BA$316-$BB$316-$BC$316),2)</f>
        <v>0</v>
      </c>
    </row>
    <row r="317" spans="1:56">
      <c r="A317">
        <f>ROW()-7</f>
        <v>310</v>
      </c>
      <c r="B317">
        <f>EDATE(StartDate,A317-1)</f>
        <v>0</v>
      </c>
      <c r="C317">
        <f>ROUND(SUM($G$317,$L$317,$Q$317,$V$317,$AA$317,$AF$317,$AK$317,$AP$317,$AU$317,$AZ$317)-SUM($K$317,$P$317,$U$317,$Z$317,$AE$317,$AJ$317,$AO$317,$AT$317,$AY$317,$BD$317),2)</f>
        <v>0</v>
      </c>
      <c r="D317">
        <f>ROUND(SUM($H$317,$M$317,$R$317,$W$317,$AB$317,$AG$317,$AL$317,$AQ$317,$AV$317,$BA$317),2)</f>
        <v>0</v>
      </c>
      <c r="E317">
        <f>ROUND(SUM($K$317,$P$317,$U$317,$Z$317,$AE$317,$AJ$317,$AO$317,$AT$317,$AY$317,$BD$317),2)</f>
        <v>0</v>
      </c>
      <c r="F317">
        <f>ROUND(MAX(MonthlyBudget-SUM($I$317,$N$317,$S$317,$X$317,$AC$317,$AH$317,$AM$317,$AR$317,$AW$317,$BB$317),0),2)</f>
        <v>0</v>
      </c>
      <c r="G317">
        <f>$K$316</f>
        <v>0</v>
      </c>
      <c r="H317">
        <f>ROUND(IF($G$317&lt;=0,0,$G$317*$G$3/12),2)</f>
        <v>0</v>
      </c>
      <c r="I317">
        <f>ROUND(IF($G$317&lt;=0,0,MIN($G$4,$G$317+$H$317)),2)</f>
        <v>0</v>
      </c>
      <c r="J317">
        <f>ROUND(IF($G$317&lt;=0,0,MIN(MAX(0,$G$317+$H$317-$I$317),$F$317)),2)</f>
        <v>0</v>
      </c>
      <c r="K317">
        <f>ROUND(MAX(0,$G$317+$H$317-$I$317-$J$317),2)</f>
        <v>0</v>
      </c>
      <c r="L317">
        <f>$P$316</f>
        <v>0</v>
      </c>
      <c r="M317">
        <f>ROUND(IF($L$317&lt;=0,0,$L$317*$L$3/12),2)</f>
        <v>0</v>
      </c>
      <c r="N317">
        <f>ROUND(IF($L$317&lt;=0,0,MIN($L$4,$L$317+$M$317)),2)</f>
        <v>0</v>
      </c>
      <c r="O317">
        <f>ROUND(IF($L$317&lt;=0,0,MIN(MAX(0,$L$317+$M$317-$N$317),MAX(0,$F$317-$J$317))),2)</f>
        <v>0</v>
      </c>
      <c r="P317">
        <f>ROUND(MAX(0,$L$317+$M$317-$N$317-$O$317),2)</f>
        <v>0</v>
      </c>
      <c r="Q317">
        <f>$U$316</f>
        <v>0</v>
      </c>
      <c r="R317">
        <f>ROUND(IF($Q$317&lt;=0,0,$Q$317*$Q$3/12),2)</f>
        <v>0</v>
      </c>
      <c r="S317">
        <f>ROUND(IF($Q$317&lt;=0,0,MIN($Q$4,$Q$317+$R$317)),2)</f>
        <v>0</v>
      </c>
      <c r="T317">
        <f>ROUND(IF($Q$317&lt;=0,0,MIN(MAX(0,$Q$317+$R$317-$S$317),MAX(0,$F$317-$J$317-$O$317))),2)</f>
        <v>0</v>
      </c>
      <c r="U317">
        <f>ROUND(MAX(0,$Q$317+$R$317-$S$317-$T$317),2)</f>
        <v>0</v>
      </c>
      <c r="V317">
        <f>$Z$316</f>
        <v>0</v>
      </c>
      <c r="W317">
        <f>ROUND(IF($V$317&lt;=0,0,$V$317*$V$3/12),2)</f>
        <v>0</v>
      </c>
      <c r="X317">
        <f>ROUND(IF($V$317&lt;=0,0,MIN($V$4,$V$317+$W$317)),2)</f>
        <v>0</v>
      </c>
      <c r="Y317">
        <f>ROUND(IF($V$317&lt;=0,0,MIN(MAX(0,$V$317+$W$317-$X$317),MAX(0,$F$317-$J$317-$O$317-$T$317))),2)</f>
        <v>0</v>
      </c>
      <c r="Z317">
        <f>ROUND(MAX(0,$V$317+$W$317-$X$317-$Y$317),2)</f>
        <v>0</v>
      </c>
      <c r="AA317">
        <f>$AE$316</f>
        <v>0</v>
      </c>
      <c r="AB317">
        <f>ROUND(IF($AA$317&lt;=0,0,$AA$317*$AA$3/12),2)</f>
        <v>0</v>
      </c>
      <c r="AC317">
        <f>ROUND(IF($AA$317&lt;=0,0,MIN($AA$4,$AA$317+$AB$317)),2)</f>
        <v>0</v>
      </c>
      <c r="AD317">
        <f>ROUND(IF($AA$317&lt;=0,0,MIN(MAX(0,$AA$317+$AB$317-$AC$317),MAX(0,$F$317-$J$317-$O$317-$T$317-$Y$317))),2)</f>
        <v>0</v>
      </c>
      <c r="AE317">
        <f>ROUND(MAX(0,$AA$317+$AB$317-$AC$317-$AD$317),2)</f>
        <v>0</v>
      </c>
      <c r="AF317">
        <f>$AJ$316</f>
        <v>0</v>
      </c>
      <c r="AG317">
        <f>ROUND(IF($AF$317&lt;=0,0,$AF$317*$AF$3/12),2)</f>
        <v>0</v>
      </c>
      <c r="AH317">
        <f>ROUND(IF($AF$317&lt;=0,0,MIN($AF$4,$AF$317+$AG$317)),2)</f>
        <v>0</v>
      </c>
      <c r="AI317">
        <f>ROUND(IF($AF$317&lt;=0,0,MIN(MAX(0,$AF$317+$AG$317-$AH$317),MAX(0,$F$317-$J$317-$O$317-$T$317-$Y$317-$AD$317))),2)</f>
        <v>0</v>
      </c>
      <c r="AJ317">
        <f>ROUND(MAX(0,$AF$317+$AG$317-$AH$317-$AI$317),2)</f>
        <v>0</v>
      </c>
      <c r="AK317">
        <f>$AO$316</f>
        <v>0</v>
      </c>
      <c r="AL317">
        <f>ROUND(IF($AK$317&lt;=0,0,$AK$317*$AK$3/12),2)</f>
        <v>0</v>
      </c>
      <c r="AM317">
        <f>ROUND(IF($AK$317&lt;=0,0,MIN($AK$4,$AK$317+$AL$317)),2)</f>
        <v>0</v>
      </c>
      <c r="AN317">
        <f>ROUND(IF($AK$317&lt;=0,0,MIN(MAX(0,$AK$317+$AL$317-$AM$317),MAX(0,$F$317-$J$317-$O$317-$T$317-$Y$317-$AD$317-$AI$317))),2)</f>
        <v>0</v>
      </c>
      <c r="AO317">
        <f>ROUND(MAX(0,$AK$317+$AL$317-$AM$317-$AN$317),2)</f>
        <v>0</v>
      </c>
      <c r="AP317">
        <f>$AT$316</f>
        <v>0</v>
      </c>
      <c r="AQ317">
        <f>ROUND(IF($AP$317&lt;=0,0,$AP$317*$AP$3/12),2)</f>
        <v>0</v>
      </c>
      <c r="AR317">
        <f>ROUND(IF($AP$317&lt;=0,0,MIN($AP$4,$AP$317+$AQ$317)),2)</f>
        <v>0</v>
      </c>
      <c r="AS317">
        <f>ROUND(IF($AP$317&lt;=0,0,MIN(MAX(0,$AP$317+$AQ$317-$AR$317),MAX(0,$F$317-$J$317-$O$317-$T$317-$Y$317-$AD$317-$AI$317-$AN$317))),2)</f>
        <v>0</v>
      </c>
      <c r="AT317">
        <f>ROUND(MAX(0,$AP$317+$AQ$317-$AR$317-$AS$317),2)</f>
        <v>0</v>
      </c>
      <c r="AU317">
        <f>$AY$316</f>
        <v>0</v>
      </c>
      <c r="AV317">
        <f>ROUND(IF($AU$317&lt;=0,0,$AU$317*$AU$3/12),2)</f>
        <v>0</v>
      </c>
      <c r="AW317">
        <f>ROUND(IF($AU$317&lt;=0,0,MIN($AU$4,$AU$317+$AV$317)),2)</f>
        <v>0</v>
      </c>
      <c r="AX317">
        <f>ROUND(IF($AU$317&lt;=0,0,MIN(MAX(0,$AU$317+$AV$317-$AW$317),MAX(0,$F$317-$J$317-$O$317-$T$317-$Y$317-$AD$317-$AI$317-$AN$317-$AS$317))),2)</f>
        <v>0</v>
      </c>
      <c r="AY317">
        <f>ROUND(MAX(0,$AU$317+$AV$317-$AW$317-$AX$317),2)</f>
        <v>0</v>
      </c>
      <c r="AZ317">
        <f>$BD$316</f>
        <v>0</v>
      </c>
      <c r="BA317">
        <f>ROUND(IF($AZ$317&lt;=0,0,$AZ$317*$AZ$3/12),2)</f>
        <v>0</v>
      </c>
      <c r="BB317">
        <f>ROUND(IF($AZ$317&lt;=0,0,MIN($AZ$4,$AZ$317+$BA$317)),2)</f>
        <v>0</v>
      </c>
      <c r="BC317">
        <f>ROUND(IF($AZ$317&lt;=0,0,MIN(MAX(0,$AZ$317+$BA$317-$BB$317),MAX(0,$F$317-$J$317-$O$317-$T$317-$Y$317-$AD$317-$AI$317-$AN$317-$AS$317-$AX$317))),2)</f>
        <v>0</v>
      </c>
      <c r="BD317">
        <f>ROUND(MAX(0,$AZ$317+$BA$317-$BB$317-$BC$317),2)</f>
        <v>0</v>
      </c>
    </row>
    <row r="318" spans="1:56">
      <c r="A318">
        <f>ROW()-7</f>
        <v>311</v>
      </c>
      <c r="B318">
        <f>EDATE(StartDate,A318-1)</f>
        <v>0</v>
      </c>
      <c r="C318">
        <f>ROUND(SUM($G$318,$L$318,$Q$318,$V$318,$AA$318,$AF$318,$AK$318,$AP$318,$AU$318,$AZ$318)-SUM($K$318,$P$318,$U$318,$Z$318,$AE$318,$AJ$318,$AO$318,$AT$318,$AY$318,$BD$318),2)</f>
        <v>0</v>
      </c>
      <c r="D318">
        <f>ROUND(SUM($H$318,$M$318,$R$318,$W$318,$AB$318,$AG$318,$AL$318,$AQ$318,$AV$318,$BA$318),2)</f>
        <v>0</v>
      </c>
      <c r="E318">
        <f>ROUND(SUM($K$318,$P$318,$U$318,$Z$318,$AE$318,$AJ$318,$AO$318,$AT$318,$AY$318,$BD$318),2)</f>
        <v>0</v>
      </c>
      <c r="F318">
        <f>ROUND(MAX(MonthlyBudget-SUM($I$318,$N$318,$S$318,$X$318,$AC$318,$AH$318,$AM$318,$AR$318,$AW$318,$BB$318),0),2)</f>
        <v>0</v>
      </c>
      <c r="G318">
        <f>$K$317</f>
        <v>0</v>
      </c>
      <c r="H318">
        <f>ROUND(IF($G$318&lt;=0,0,$G$318*$G$3/12),2)</f>
        <v>0</v>
      </c>
      <c r="I318">
        <f>ROUND(IF($G$318&lt;=0,0,MIN($G$4,$G$318+$H$318)),2)</f>
        <v>0</v>
      </c>
      <c r="J318">
        <f>ROUND(IF($G$318&lt;=0,0,MIN(MAX(0,$G$318+$H$318-$I$318),$F$318)),2)</f>
        <v>0</v>
      </c>
      <c r="K318">
        <f>ROUND(MAX(0,$G$318+$H$318-$I$318-$J$318),2)</f>
        <v>0</v>
      </c>
      <c r="L318">
        <f>$P$317</f>
        <v>0</v>
      </c>
      <c r="M318">
        <f>ROUND(IF($L$318&lt;=0,0,$L$318*$L$3/12),2)</f>
        <v>0</v>
      </c>
      <c r="N318">
        <f>ROUND(IF($L$318&lt;=0,0,MIN($L$4,$L$318+$M$318)),2)</f>
        <v>0</v>
      </c>
      <c r="O318">
        <f>ROUND(IF($L$318&lt;=0,0,MIN(MAX(0,$L$318+$M$318-$N$318),MAX(0,$F$318-$J$318))),2)</f>
        <v>0</v>
      </c>
      <c r="P318">
        <f>ROUND(MAX(0,$L$318+$M$318-$N$318-$O$318),2)</f>
        <v>0</v>
      </c>
      <c r="Q318">
        <f>$U$317</f>
        <v>0</v>
      </c>
      <c r="R318">
        <f>ROUND(IF($Q$318&lt;=0,0,$Q$318*$Q$3/12),2)</f>
        <v>0</v>
      </c>
      <c r="S318">
        <f>ROUND(IF($Q$318&lt;=0,0,MIN($Q$4,$Q$318+$R$318)),2)</f>
        <v>0</v>
      </c>
      <c r="T318">
        <f>ROUND(IF($Q$318&lt;=0,0,MIN(MAX(0,$Q$318+$R$318-$S$318),MAX(0,$F$318-$J$318-$O$318))),2)</f>
        <v>0</v>
      </c>
      <c r="U318">
        <f>ROUND(MAX(0,$Q$318+$R$318-$S$318-$T$318),2)</f>
        <v>0</v>
      </c>
      <c r="V318">
        <f>$Z$317</f>
        <v>0</v>
      </c>
      <c r="W318">
        <f>ROUND(IF($V$318&lt;=0,0,$V$318*$V$3/12),2)</f>
        <v>0</v>
      </c>
      <c r="X318">
        <f>ROUND(IF($V$318&lt;=0,0,MIN($V$4,$V$318+$W$318)),2)</f>
        <v>0</v>
      </c>
      <c r="Y318">
        <f>ROUND(IF($V$318&lt;=0,0,MIN(MAX(0,$V$318+$W$318-$X$318),MAX(0,$F$318-$J$318-$O$318-$T$318))),2)</f>
        <v>0</v>
      </c>
      <c r="Z318">
        <f>ROUND(MAX(0,$V$318+$W$318-$X$318-$Y$318),2)</f>
        <v>0</v>
      </c>
      <c r="AA318">
        <f>$AE$317</f>
        <v>0</v>
      </c>
      <c r="AB318">
        <f>ROUND(IF($AA$318&lt;=0,0,$AA$318*$AA$3/12),2)</f>
        <v>0</v>
      </c>
      <c r="AC318">
        <f>ROUND(IF($AA$318&lt;=0,0,MIN($AA$4,$AA$318+$AB$318)),2)</f>
        <v>0</v>
      </c>
      <c r="AD318">
        <f>ROUND(IF($AA$318&lt;=0,0,MIN(MAX(0,$AA$318+$AB$318-$AC$318),MAX(0,$F$318-$J$318-$O$318-$T$318-$Y$318))),2)</f>
        <v>0</v>
      </c>
      <c r="AE318">
        <f>ROUND(MAX(0,$AA$318+$AB$318-$AC$318-$AD$318),2)</f>
        <v>0</v>
      </c>
      <c r="AF318">
        <f>$AJ$317</f>
        <v>0</v>
      </c>
      <c r="AG318">
        <f>ROUND(IF($AF$318&lt;=0,0,$AF$318*$AF$3/12),2)</f>
        <v>0</v>
      </c>
      <c r="AH318">
        <f>ROUND(IF($AF$318&lt;=0,0,MIN($AF$4,$AF$318+$AG$318)),2)</f>
        <v>0</v>
      </c>
      <c r="AI318">
        <f>ROUND(IF($AF$318&lt;=0,0,MIN(MAX(0,$AF$318+$AG$318-$AH$318),MAX(0,$F$318-$J$318-$O$318-$T$318-$Y$318-$AD$318))),2)</f>
        <v>0</v>
      </c>
      <c r="AJ318">
        <f>ROUND(MAX(0,$AF$318+$AG$318-$AH$318-$AI$318),2)</f>
        <v>0</v>
      </c>
      <c r="AK318">
        <f>$AO$317</f>
        <v>0</v>
      </c>
      <c r="AL318">
        <f>ROUND(IF($AK$318&lt;=0,0,$AK$318*$AK$3/12),2)</f>
        <v>0</v>
      </c>
      <c r="AM318">
        <f>ROUND(IF($AK$318&lt;=0,0,MIN($AK$4,$AK$318+$AL$318)),2)</f>
        <v>0</v>
      </c>
      <c r="AN318">
        <f>ROUND(IF($AK$318&lt;=0,0,MIN(MAX(0,$AK$318+$AL$318-$AM$318),MAX(0,$F$318-$J$318-$O$318-$T$318-$Y$318-$AD$318-$AI$318))),2)</f>
        <v>0</v>
      </c>
      <c r="AO318">
        <f>ROUND(MAX(0,$AK$318+$AL$318-$AM$318-$AN$318),2)</f>
        <v>0</v>
      </c>
      <c r="AP318">
        <f>$AT$317</f>
        <v>0</v>
      </c>
      <c r="AQ318">
        <f>ROUND(IF($AP$318&lt;=0,0,$AP$318*$AP$3/12),2)</f>
        <v>0</v>
      </c>
      <c r="AR318">
        <f>ROUND(IF($AP$318&lt;=0,0,MIN($AP$4,$AP$318+$AQ$318)),2)</f>
        <v>0</v>
      </c>
      <c r="AS318">
        <f>ROUND(IF($AP$318&lt;=0,0,MIN(MAX(0,$AP$318+$AQ$318-$AR$318),MAX(0,$F$318-$J$318-$O$318-$T$318-$Y$318-$AD$318-$AI$318-$AN$318))),2)</f>
        <v>0</v>
      </c>
      <c r="AT318">
        <f>ROUND(MAX(0,$AP$318+$AQ$318-$AR$318-$AS$318),2)</f>
        <v>0</v>
      </c>
      <c r="AU318">
        <f>$AY$317</f>
        <v>0</v>
      </c>
      <c r="AV318">
        <f>ROUND(IF($AU$318&lt;=0,0,$AU$318*$AU$3/12),2)</f>
        <v>0</v>
      </c>
      <c r="AW318">
        <f>ROUND(IF($AU$318&lt;=0,0,MIN($AU$4,$AU$318+$AV$318)),2)</f>
        <v>0</v>
      </c>
      <c r="AX318">
        <f>ROUND(IF($AU$318&lt;=0,0,MIN(MAX(0,$AU$318+$AV$318-$AW$318),MAX(0,$F$318-$J$318-$O$318-$T$318-$Y$318-$AD$318-$AI$318-$AN$318-$AS$318))),2)</f>
        <v>0</v>
      </c>
      <c r="AY318">
        <f>ROUND(MAX(0,$AU$318+$AV$318-$AW$318-$AX$318),2)</f>
        <v>0</v>
      </c>
      <c r="AZ318">
        <f>$BD$317</f>
        <v>0</v>
      </c>
      <c r="BA318">
        <f>ROUND(IF($AZ$318&lt;=0,0,$AZ$318*$AZ$3/12),2)</f>
        <v>0</v>
      </c>
      <c r="BB318">
        <f>ROUND(IF($AZ$318&lt;=0,0,MIN($AZ$4,$AZ$318+$BA$318)),2)</f>
        <v>0</v>
      </c>
      <c r="BC318">
        <f>ROUND(IF($AZ$318&lt;=0,0,MIN(MAX(0,$AZ$318+$BA$318-$BB$318),MAX(0,$F$318-$J$318-$O$318-$T$318-$Y$318-$AD$318-$AI$318-$AN$318-$AS$318-$AX$318))),2)</f>
        <v>0</v>
      </c>
      <c r="BD318">
        <f>ROUND(MAX(0,$AZ$318+$BA$318-$BB$318-$BC$318),2)</f>
        <v>0</v>
      </c>
    </row>
    <row r="319" spans="1:56">
      <c r="A319">
        <f>ROW()-7</f>
        <v>312</v>
      </c>
      <c r="B319">
        <f>EDATE(StartDate,A319-1)</f>
        <v>0</v>
      </c>
      <c r="C319">
        <f>ROUND(SUM($G$319,$L$319,$Q$319,$V$319,$AA$319,$AF$319,$AK$319,$AP$319,$AU$319,$AZ$319)-SUM($K$319,$P$319,$U$319,$Z$319,$AE$319,$AJ$319,$AO$319,$AT$319,$AY$319,$BD$319),2)</f>
        <v>0</v>
      </c>
      <c r="D319">
        <f>ROUND(SUM($H$319,$M$319,$R$319,$W$319,$AB$319,$AG$319,$AL$319,$AQ$319,$AV$319,$BA$319),2)</f>
        <v>0</v>
      </c>
      <c r="E319">
        <f>ROUND(SUM($K$319,$P$319,$U$319,$Z$319,$AE$319,$AJ$319,$AO$319,$AT$319,$AY$319,$BD$319),2)</f>
        <v>0</v>
      </c>
      <c r="F319">
        <f>ROUND(MAX(MonthlyBudget-SUM($I$319,$N$319,$S$319,$X$319,$AC$319,$AH$319,$AM$319,$AR$319,$AW$319,$BB$319),0),2)</f>
        <v>0</v>
      </c>
      <c r="G319">
        <f>$K$318</f>
        <v>0</v>
      </c>
      <c r="H319">
        <f>ROUND(IF($G$319&lt;=0,0,$G$319*$G$3/12),2)</f>
        <v>0</v>
      </c>
      <c r="I319">
        <f>ROUND(IF($G$319&lt;=0,0,MIN($G$4,$G$319+$H$319)),2)</f>
        <v>0</v>
      </c>
      <c r="J319">
        <f>ROUND(IF($G$319&lt;=0,0,MIN(MAX(0,$G$319+$H$319-$I$319),$F$319)),2)</f>
        <v>0</v>
      </c>
      <c r="K319">
        <f>ROUND(MAX(0,$G$319+$H$319-$I$319-$J$319),2)</f>
        <v>0</v>
      </c>
      <c r="L319">
        <f>$P$318</f>
        <v>0</v>
      </c>
      <c r="M319">
        <f>ROUND(IF($L$319&lt;=0,0,$L$319*$L$3/12),2)</f>
        <v>0</v>
      </c>
      <c r="N319">
        <f>ROUND(IF($L$319&lt;=0,0,MIN($L$4,$L$319+$M$319)),2)</f>
        <v>0</v>
      </c>
      <c r="O319">
        <f>ROUND(IF($L$319&lt;=0,0,MIN(MAX(0,$L$319+$M$319-$N$319),MAX(0,$F$319-$J$319))),2)</f>
        <v>0</v>
      </c>
      <c r="P319">
        <f>ROUND(MAX(0,$L$319+$M$319-$N$319-$O$319),2)</f>
        <v>0</v>
      </c>
      <c r="Q319">
        <f>$U$318</f>
        <v>0</v>
      </c>
      <c r="R319">
        <f>ROUND(IF($Q$319&lt;=0,0,$Q$319*$Q$3/12),2)</f>
        <v>0</v>
      </c>
      <c r="S319">
        <f>ROUND(IF($Q$319&lt;=0,0,MIN($Q$4,$Q$319+$R$319)),2)</f>
        <v>0</v>
      </c>
      <c r="T319">
        <f>ROUND(IF($Q$319&lt;=0,0,MIN(MAX(0,$Q$319+$R$319-$S$319),MAX(0,$F$319-$J$319-$O$319))),2)</f>
        <v>0</v>
      </c>
      <c r="U319">
        <f>ROUND(MAX(0,$Q$319+$R$319-$S$319-$T$319),2)</f>
        <v>0</v>
      </c>
      <c r="V319">
        <f>$Z$318</f>
        <v>0</v>
      </c>
      <c r="W319">
        <f>ROUND(IF($V$319&lt;=0,0,$V$319*$V$3/12),2)</f>
        <v>0</v>
      </c>
      <c r="X319">
        <f>ROUND(IF($V$319&lt;=0,0,MIN($V$4,$V$319+$W$319)),2)</f>
        <v>0</v>
      </c>
      <c r="Y319">
        <f>ROUND(IF($V$319&lt;=0,0,MIN(MAX(0,$V$319+$W$319-$X$319),MAX(0,$F$319-$J$319-$O$319-$T$319))),2)</f>
        <v>0</v>
      </c>
      <c r="Z319">
        <f>ROUND(MAX(0,$V$319+$W$319-$X$319-$Y$319),2)</f>
        <v>0</v>
      </c>
      <c r="AA319">
        <f>$AE$318</f>
        <v>0</v>
      </c>
      <c r="AB319">
        <f>ROUND(IF($AA$319&lt;=0,0,$AA$319*$AA$3/12),2)</f>
        <v>0</v>
      </c>
      <c r="AC319">
        <f>ROUND(IF($AA$319&lt;=0,0,MIN($AA$4,$AA$319+$AB$319)),2)</f>
        <v>0</v>
      </c>
      <c r="AD319">
        <f>ROUND(IF($AA$319&lt;=0,0,MIN(MAX(0,$AA$319+$AB$319-$AC$319),MAX(0,$F$319-$J$319-$O$319-$T$319-$Y$319))),2)</f>
        <v>0</v>
      </c>
      <c r="AE319">
        <f>ROUND(MAX(0,$AA$319+$AB$319-$AC$319-$AD$319),2)</f>
        <v>0</v>
      </c>
      <c r="AF319">
        <f>$AJ$318</f>
        <v>0</v>
      </c>
      <c r="AG319">
        <f>ROUND(IF($AF$319&lt;=0,0,$AF$319*$AF$3/12),2)</f>
        <v>0</v>
      </c>
      <c r="AH319">
        <f>ROUND(IF($AF$319&lt;=0,0,MIN($AF$4,$AF$319+$AG$319)),2)</f>
        <v>0</v>
      </c>
      <c r="AI319">
        <f>ROUND(IF($AF$319&lt;=0,0,MIN(MAX(0,$AF$319+$AG$319-$AH$319),MAX(0,$F$319-$J$319-$O$319-$T$319-$Y$319-$AD$319))),2)</f>
        <v>0</v>
      </c>
      <c r="AJ319">
        <f>ROUND(MAX(0,$AF$319+$AG$319-$AH$319-$AI$319),2)</f>
        <v>0</v>
      </c>
      <c r="AK319">
        <f>$AO$318</f>
        <v>0</v>
      </c>
      <c r="AL319">
        <f>ROUND(IF($AK$319&lt;=0,0,$AK$319*$AK$3/12),2)</f>
        <v>0</v>
      </c>
      <c r="AM319">
        <f>ROUND(IF($AK$319&lt;=0,0,MIN($AK$4,$AK$319+$AL$319)),2)</f>
        <v>0</v>
      </c>
      <c r="AN319">
        <f>ROUND(IF($AK$319&lt;=0,0,MIN(MAX(0,$AK$319+$AL$319-$AM$319),MAX(0,$F$319-$J$319-$O$319-$T$319-$Y$319-$AD$319-$AI$319))),2)</f>
        <v>0</v>
      </c>
      <c r="AO319">
        <f>ROUND(MAX(0,$AK$319+$AL$319-$AM$319-$AN$319),2)</f>
        <v>0</v>
      </c>
      <c r="AP319">
        <f>$AT$318</f>
        <v>0</v>
      </c>
      <c r="AQ319">
        <f>ROUND(IF($AP$319&lt;=0,0,$AP$319*$AP$3/12),2)</f>
        <v>0</v>
      </c>
      <c r="AR319">
        <f>ROUND(IF($AP$319&lt;=0,0,MIN($AP$4,$AP$319+$AQ$319)),2)</f>
        <v>0</v>
      </c>
      <c r="AS319">
        <f>ROUND(IF($AP$319&lt;=0,0,MIN(MAX(0,$AP$319+$AQ$319-$AR$319),MAX(0,$F$319-$J$319-$O$319-$T$319-$Y$319-$AD$319-$AI$319-$AN$319))),2)</f>
        <v>0</v>
      </c>
      <c r="AT319">
        <f>ROUND(MAX(0,$AP$319+$AQ$319-$AR$319-$AS$319),2)</f>
        <v>0</v>
      </c>
      <c r="AU319">
        <f>$AY$318</f>
        <v>0</v>
      </c>
      <c r="AV319">
        <f>ROUND(IF($AU$319&lt;=0,0,$AU$319*$AU$3/12),2)</f>
        <v>0</v>
      </c>
      <c r="AW319">
        <f>ROUND(IF($AU$319&lt;=0,0,MIN($AU$4,$AU$319+$AV$319)),2)</f>
        <v>0</v>
      </c>
      <c r="AX319">
        <f>ROUND(IF($AU$319&lt;=0,0,MIN(MAX(0,$AU$319+$AV$319-$AW$319),MAX(0,$F$319-$J$319-$O$319-$T$319-$Y$319-$AD$319-$AI$319-$AN$319-$AS$319))),2)</f>
        <v>0</v>
      </c>
      <c r="AY319">
        <f>ROUND(MAX(0,$AU$319+$AV$319-$AW$319-$AX$319),2)</f>
        <v>0</v>
      </c>
      <c r="AZ319">
        <f>$BD$318</f>
        <v>0</v>
      </c>
      <c r="BA319">
        <f>ROUND(IF($AZ$319&lt;=0,0,$AZ$319*$AZ$3/12),2)</f>
        <v>0</v>
      </c>
      <c r="BB319">
        <f>ROUND(IF($AZ$319&lt;=0,0,MIN($AZ$4,$AZ$319+$BA$319)),2)</f>
        <v>0</v>
      </c>
      <c r="BC319">
        <f>ROUND(IF($AZ$319&lt;=0,0,MIN(MAX(0,$AZ$319+$BA$319-$BB$319),MAX(0,$F$319-$J$319-$O$319-$T$319-$Y$319-$AD$319-$AI$319-$AN$319-$AS$319-$AX$319))),2)</f>
        <v>0</v>
      </c>
      <c r="BD319">
        <f>ROUND(MAX(0,$AZ$319+$BA$319-$BB$319-$BC$319),2)</f>
        <v>0</v>
      </c>
    </row>
    <row r="320" spans="1:56">
      <c r="A320">
        <f>ROW()-7</f>
        <v>313</v>
      </c>
      <c r="B320">
        <f>EDATE(StartDate,A320-1)</f>
        <v>0</v>
      </c>
      <c r="C320">
        <f>ROUND(SUM($G$320,$L$320,$Q$320,$V$320,$AA$320,$AF$320,$AK$320,$AP$320,$AU$320,$AZ$320)-SUM($K$320,$P$320,$U$320,$Z$320,$AE$320,$AJ$320,$AO$320,$AT$320,$AY$320,$BD$320),2)</f>
        <v>0</v>
      </c>
      <c r="D320">
        <f>ROUND(SUM($H$320,$M$320,$R$320,$W$320,$AB$320,$AG$320,$AL$320,$AQ$320,$AV$320,$BA$320),2)</f>
        <v>0</v>
      </c>
      <c r="E320">
        <f>ROUND(SUM($K$320,$P$320,$U$320,$Z$320,$AE$320,$AJ$320,$AO$320,$AT$320,$AY$320,$BD$320),2)</f>
        <v>0</v>
      </c>
      <c r="F320">
        <f>ROUND(MAX(MonthlyBudget-SUM($I$320,$N$320,$S$320,$X$320,$AC$320,$AH$320,$AM$320,$AR$320,$AW$320,$BB$320),0),2)</f>
        <v>0</v>
      </c>
      <c r="G320">
        <f>$K$319</f>
        <v>0</v>
      </c>
      <c r="H320">
        <f>ROUND(IF($G$320&lt;=0,0,$G$320*$G$3/12),2)</f>
        <v>0</v>
      </c>
      <c r="I320">
        <f>ROUND(IF($G$320&lt;=0,0,MIN($G$4,$G$320+$H$320)),2)</f>
        <v>0</v>
      </c>
      <c r="J320">
        <f>ROUND(IF($G$320&lt;=0,0,MIN(MAX(0,$G$320+$H$320-$I$320),$F$320)),2)</f>
        <v>0</v>
      </c>
      <c r="K320">
        <f>ROUND(MAX(0,$G$320+$H$320-$I$320-$J$320),2)</f>
        <v>0</v>
      </c>
      <c r="L320">
        <f>$P$319</f>
        <v>0</v>
      </c>
      <c r="M320">
        <f>ROUND(IF($L$320&lt;=0,0,$L$320*$L$3/12),2)</f>
        <v>0</v>
      </c>
      <c r="N320">
        <f>ROUND(IF($L$320&lt;=0,0,MIN($L$4,$L$320+$M$320)),2)</f>
        <v>0</v>
      </c>
      <c r="O320">
        <f>ROUND(IF($L$320&lt;=0,0,MIN(MAX(0,$L$320+$M$320-$N$320),MAX(0,$F$320-$J$320))),2)</f>
        <v>0</v>
      </c>
      <c r="P320">
        <f>ROUND(MAX(0,$L$320+$M$320-$N$320-$O$320),2)</f>
        <v>0</v>
      </c>
      <c r="Q320">
        <f>$U$319</f>
        <v>0</v>
      </c>
      <c r="R320">
        <f>ROUND(IF($Q$320&lt;=0,0,$Q$320*$Q$3/12),2)</f>
        <v>0</v>
      </c>
      <c r="S320">
        <f>ROUND(IF($Q$320&lt;=0,0,MIN($Q$4,$Q$320+$R$320)),2)</f>
        <v>0</v>
      </c>
      <c r="T320">
        <f>ROUND(IF($Q$320&lt;=0,0,MIN(MAX(0,$Q$320+$R$320-$S$320),MAX(0,$F$320-$J$320-$O$320))),2)</f>
        <v>0</v>
      </c>
      <c r="U320">
        <f>ROUND(MAX(0,$Q$320+$R$320-$S$320-$T$320),2)</f>
        <v>0</v>
      </c>
      <c r="V320">
        <f>$Z$319</f>
        <v>0</v>
      </c>
      <c r="W320">
        <f>ROUND(IF($V$320&lt;=0,0,$V$320*$V$3/12),2)</f>
        <v>0</v>
      </c>
      <c r="X320">
        <f>ROUND(IF($V$320&lt;=0,0,MIN($V$4,$V$320+$W$320)),2)</f>
        <v>0</v>
      </c>
      <c r="Y320">
        <f>ROUND(IF($V$320&lt;=0,0,MIN(MAX(0,$V$320+$W$320-$X$320),MAX(0,$F$320-$J$320-$O$320-$T$320))),2)</f>
        <v>0</v>
      </c>
      <c r="Z320">
        <f>ROUND(MAX(0,$V$320+$W$320-$X$320-$Y$320),2)</f>
        <v>0</v>
      </c>
      <c r="AA320">
        <f>$AE$319</f>
        <v>0</v>
      </c>
      <c r="AB320">
        <f>ROUND(IF($AA$320&lt;=0,0,$AA$320*$AA$3/12),2)</f>
        <v>0</v>
      </c>
      <c r="AC320">
        <f>ROUND(IF($AA$320&lt;=0,0,MIN($AA$4,$AA$320+$AB$320)),2)</f>
        <v>0</v>
      </c>
      <c r="AD320">
        <f>ROUND(IF($AA$320&lt;=0,0,MIN(MAX(0,$AA$320+$AB$320-$AC$320),MAX(0,$F$320-$J$320-$O$320-$T$320-$Y$320))),2)</f>
        <v>0</v>
      </c>
      <c r="AE320">
        <f>ROUND(MAX(0,$AA$320+$AB$320-$AC$320-$AD$320),2)</f>
        <v>0</v>
      </c>
      <c r="AF320">
        <f>$AJ$319</f>
        <v>0</v>
      </c>
      <c r="AG320">
        <f>ROUND(IF($AF$320&lt;=0,0,$AF$320*$AF$3/12),2)</f>
        <v>0</v>
      </c>
      <c r="AH320">
        <f>ROUND(IF($AF$320&lt;=0,0,MIN($AF$4,$AF$320+$AG$320)),2)</f>
        <v>0</v>
      </c>
      <c r="AI320">
        <f>ROUND(IF($AF$320&lt;=0,0,MIN(MAX(0,$AF$320+$AG$320-$AH$320),MAX(0,$F$320-$J$320-$O$320-$T$320-$Y$320-$AD$320))),2)</f>
        <v>0</v>
      </c>
      <c r="AJ320">
        <f>ROUND(MAX(0,$AF$320+$AG$320-$AH$320-$AI$320),2)</f>
        <v>0</v>
      </c>
      <c r="AK320">
        <f>$AO$319</f>
        <v>0</v>
      </c>
      <c r="AL320">
        <f>ROUND(IF($AK$320&lt;=0,0,$AK$320*$AK$3/12),2)</f>
        <v>0</v>
      </c>
      <c r="AM320">
        <f>ROUND(IF($AK$320&lt;=0,0,MIN($AK$4,$AK$320+$AL$320)),2)</f>
        <v>0</v>
      </c>
      <c r="AN320">
        <f>ROUND(IF($AK$320&lt;=0,0,MIN(MAX(0,$AK$320+$AL$320-$AM$320),MAX(0,$F$320-$J$320-$O$320-$T$320-$Y$320-$AD$320-$AI$320))),2)</f>
        <v>0</v>
      </c>
      <c r="AO320">
        <f>ROUND(MAX(0,$AK$320+$AL$320-$AM$320-$AN$320),2)</f>
        <v>0</v>
      </c>
      <c r="AP320">
        <f>$AT$319</f>
        <v>0</v>
      </c>
      <c r="AQ320">
        <f>ROUND(IF($AP$320&lt;=0,0,$AP$320*$AP$3/12),2)</f>
        <v>0</v>
      </c>
      <c r="AR320">
        <f>ROUND(IF($AP$320&lt;=0,0,MIN($AP$4,$AP$320+$AQ$320)),2)</f>
        <v>0</v>
      </c>
      <c r="AS320">
        <f>ROUND(IF($AP$320&lt;=0,0,MIN(MAX(0,$AP$320+$AQ$320-$AR$320),MAX(0,$F$320-$J$320-$O$320-$T$320-$Y$320-$AD$320-$AI$320-$AN$320))),2)</f>
        <v>0</v>
      </c>
      <c r="AT320">
        <f>ROUND(MAX(0,$AP$320+$AQ$320-$AR$320-$AS$320),2)</f>
        <v>0</v>
      </c>
      <c r="AU320">
        <f>$AY$319</f>
        <v>0</v>
      </c>
      <c r="AV320">
        <f>ROUND(IF($AU$320&lt;=0,0,$AU$320*$AU$3/12),2)</f>
        <v>0</v>
      </c>
      <c r="AW320">
        <f>ROUND(IF($AU$320&lt;=0,0,MIN($AU$4,$AU$320+$AV$320)),2)</f>
        <v>0</v>
      </c>
      <c r="AX320">
        <f>ROUND(IF($AU$320&lt;=0,0,MIN(MAX(0,$AU$320+$AV$320-$AW$320),MAX(0,$F$320-$J$320-$O$320-$T$320-$Y$320-$AD$320-$AI$320-$AN$320-$AS$320))),2)</f>
        <v>0</v>
      </c>
      <c r="AY320">
        <f>ROUND(MAX(0,$AU$320+$AV$320-$AW$320-$AX$320),2)</f>
        <v>0</v>
      </c>
      <c r="AZ320">
        <f>$BD$319</f>
        <v>0</v>
      </c>
      <c r="BA320">
        <f>ROUND(IF($AZ$320&lt;=0,0,$AZ$320*$AZ$3/12),2)</f>
        <v>0</v>
      </c>
      <c r="BB320">
        <f>ROUND(IF($AZ$320&lt;=0,0,MIN($AZ$4,$AZ$320+$BA$320)),2)</f>
        <v>0</v>
      </c>
      <c r="BC320">
        <f>ROUND(IF($AZ$320&lt;=0,0,MIN(MAX(0,$AZ$320+$BA$320-$BB$320),MAX(0,$F$320-$J$320-$O$320-$T$320-$Y$320-$AD$320-$AI$320-$AN$320-$AS$320-$AX$320))),2)</f>
        <v>0</v>
      </c>
      <c r="BD320">
        <f>ROUND(MAX(0,$AZ$320+$BA$320-$BB$320-$BC$320),2)</f>
        <v>0</v>
      </c>
    </row>
    <row r="321" spans="1:56">
      <c r="A321">
        <f>ROW()-7</f>
        <v>314</v>
      </c>
      <c r="B321">
        <f>EDATE(StartDate,A321-1)</f>
        <v>0</v>
      </c>
      <c r="C321">
        <f>ROUND(SUM($G$321,$L$321,$Q$321,$V$321,$AA$321,$AF$321,$AK$321,$AP$321,$AU$321,$AZ$321)-SUM($K$321,$P$321,$U$321,$Z$321,$AE$321,$AJ$321,$AO$321,$AT$321,$AY$321,$BD$321),2)</f>
        <v>0</v>
      </c>
      <c r="D321">
        <f>ROUND(SUM($H$321,$M$321,$R$321,$W$321,$AB$321,$AG$321,$AL$321,$AQ$321,$AV$321,$BA$321),2)</f>
        <v>0</v>
      </c>
      <c r="E321">
        <f>ROUND(SUM($K$321,$P$321,$U$321,$Z$321,$AE$321,$AJ$321,$AO$321,$AT$321,$AY$321,$BD$321),2)</f>
        <v>0</v>
      </c>
      <c r="F321">
        <f>ROUND(MAX(MonthlyBudget-SUM($I$321,$N$321,$S$321,$X$321,$AC$321,$AH$321,$AM$321,$AR$321,$AW$321,$BB$321),0),2)</f>
        <v>0</v>
      </c>
      <c r="G321">
        <f>$K$320</f>
        <v>0</v>
      </c>
      <c r="H321">
        <f>ROUND(IF($G$321&lt;=0,0,$G$321*$G$3/12),2)</f>
        <v>0</v>
      </c>
      <c r="I321">
        <f>ROUND(IF($G$321&lt;=0,0,MIN($G$4,$G$321+$H$321)),2)</f>
        <v>0</v>
      </c>
      <c r="J321">
        <f>ROUND(IF($G$321&lt;=0,0,MIN(MAX(0,$G$321+$H$321-$I$321),$F$321)),2)</f>
        <v>0</v>
      </c>
      <c r="K321">
        <f>ROUND(MAX(0,$G$321+$H$321-$I$321-$J$321),2)</f>
        <v>0</v>
      </c>
      <c r="L321">
        <f>$P$320</f>
        <v>0</v>
      </c>
      <c r="M321">
        <f>ROUND(IF($L$321&lt;=0,0,$L$321*$L$3/12),2)</f>
        <v>0</v>
      </c>
      <c r="N321">
        <f>ROUND(IF($L$321&lt;=0,0,MIN($L$4,$L$321+$M$321)),2)</f>
        <v>0</v>
      </c>
      <c r="O321">
        <f>ROUND(IF($L$321&lt;=0,0,MIN(MAX(0,$L$321+$M$321-$N$321),MAX(0,$F$321-$J$321))),2)</f>
        <v>0</v>
      </c>
      <c r="P321">
        <f>ROUND(MAX(0,$L$321+$M$321-$N$321-$O$321),2)</f>
        <v>0</v>
      </c>
      <c r="Q321">
        <f>$U$320</f>
        <v>0</v>
      </c>
      <c r="R321">
        <f>ROUND(IF($Q$321&lt;=0,0,$Q$321*$Q$3/12),2)</f>
        <v>0</v>
      </c>
      <c r="S321">
        <f>ROUND(IF($Q$321&lt;=0,0,MIN($Q$4,$Q$321+$R$321)),2)</f>
        <v>0</v>
      </c>
      <c r="T321">
        <f>ROUND(IF($Q$321&lt;=0,0,MIN(MAX(0,$Q$321+$R$321-$S$321),MAX(0,$F$321-$J$321-$O$321))),2)</f>
        <v>0</v>
      </c>
      <c r="U321">
        <f>ROUND(MAX(0,$Q$321+$R$321-$S$321-$T$321),2)</f>
        <v>0</v>
      </c>
      <c r="V321">
        <f>$Z$320</f>
        <v>0</v>
      </c>
      <c r="W321">
        <f>ROUND(IF($V$321&lt;=0,0,$V$321*$V$3/12),2)</f>
        <v>0</v>
      </c>
      <c r="X321">
        <f>ROUND(IF($V$321&lt;=0,0,MIN($V$4,$V$321+$W$321)),2)</f>
        <v>0</v>
      </c>
      <c r="Y321">
        <f>ROUND(IF($V$321&lt;=0,0,MIN(MAX(0,$V$321+$W$321-$X$321),MAX(0,$F$321-$J$321-$O$321-$T$321))),2)</f>
        <v>0</v>
      </c>
      <c r="Z321">
        <f>ROUND(MAX(0,$V$321+$W$321-$X$321-$Y$321),2)</f>
        <v>0</v>
      </c>
      <c r="AA321">
        <f>$AE$320</f>
        <v>0</v>
      </c>
      <c r="AB321">
        <f>ROUND(IF($AA$321&lt;=0,0,$AA$321*$AA$3/12),2)</f>
        <v>0</v>
      </c>
      <c r="AC321">
        <f>ROUND(IF($AA$321&lt;=0,0,MIN($AA$4,$AA$321+$AB$321)),2)</f>
        <v>0</v>
      </c>
      <c r="AD321">
        <f>ROUND(IF($AA$321&lt;=0,0,MIN(MAX(0,$AA$321+$AB$321-$AC$321),MAX(0,$F$321-$J$321-$O$321-$T$321-$Y$321))),2)</f>
        <v>0</v>
      </c>
      <c r="AE321">
        <f>ROUND(MAX(0,$AA$321+$AB$321-$AC$321-$AD$321),2)</f>
        <v>0</v>
      </c>
      <c r="AF321">
        <f>$AJ$320</f>
        <v>0</v>
      </c>
      <c r="AG321">
        <f>ROUND(IF($AF$321&lt;=0,0,$AF$321*$AF$3/12),2)</f>
        <v>0</v>
      </c>
      <c r="AH321">
        <f>ROUND(IF($AF$321&lt;=0,0,MIN($AF$4,$AF$321+$AG$321)),2)</f>
        <v>0</v>
      </c>
      <c r="AI321">
        <f>ROUND(IF($AF$321&lt;=0,0,MIN(MAX(0,$AF$321+$AG$321-$AH$321),MAX(0,$F$321-$J$321-$O$321-$T$321-$Y$321-$AD$321))),2)</f>
        <v>0</v>
      </c>
      <c r="AJ321">
        <f>ROUND(MAX(0,$AF$321+$AG$321-$AH$321-$AI$321),2)</f>
        <v>0</v>
      </c>
      <c r="AK321">
        <f>$AO$320</f>
        <v>0</v>
      </c>
      <c r="AL321">
        <f>ROUND(IF($AK$321&lt;=0,0,$AK$321*$AK$3/12),2)</f>
        <v>0</v>
      </c>
      <c r="AM321">
        <f>ROUND(IF($AK$321&lt;=0,0,MIN($AK$4,$AK$321+$AL$321)),2)</f>
        <v>0</v>
      </c>
      <c r="AN321">
        <f>ROUND(IF($AK$321&lt;=0,0,MIN(MAX(0,$AK$321+$AL$321-$AM$321),MAX(0,$F$321-$J$321-$O$321-$T$321-$Y$321-$AD$321-$AI$321))),2)</f>
        <v>0</v>
      </c>
      <c r="AO321">
        <f>ROUND(MAX(0,$AK$321+$AL$321-$AM$321-$AN$321),2)</f>
        <v>0</v>
      </c>
      <c r="AP321">
        <f>$AT$320</f>
        <v>0</v>
      </c>
      <c r="AQ321">
        <f>ROUND(IF($AP$321&lt;=0,0,$AP$321*$AP$3/12),2)</f>
        <v>0</v>
      </c>
      <c r="AR321">
        <f>ROUND(IF($AP$321&lt;=0,0,MIN($AP$4,$AP$321+$AQ$321)),2)</f>
        <v>0</v>
      </c>
      <c r="AS321">
        <f>ROUND(IF($AP$321&lt;=0,0,MIN(MAX(0,$AP$321+$AQ$321-$AR$321),MAX(0,$F$321-$J$321-$O$321-$T$321-$Y$321-$AD$321-$AI$321-$AN$321))),2)</f>
        <v>0</v>
      </c>
      <c r="AT321">
        <f>ROUND(MAX(0,$AP$321+$AQ$321-$AR$321-$AS$321),2)</f>
        <v>0</v>
      </c>
      <c r="AU321">
        <f>$AY$320</f>
        <v>0</v>
      </c>
      <c r="AV321">
        <f>ROUND(IF($AU$321&lt;=0,0,$AU$321*$AU$3/12),2)</f>
        <v>0</v>
      </c>
      <c r="AW321">
        <f>ROUND(IF($AU$321&lt;=0,0,MIN($AU$4,$AU$321+$AV$321)),2)</f>
        <v>0</v>
      </c>
      <c r="AX321">
        <f>ROUND(IF($AU$321&lt;=0,0,MIN(MAX(0,$AU$321+$AV$321-$AW$321),MAX(0,$F$321-$J$321-$O$321-$T$321-$Y$321-$AD$321-$AI$321-$AN$321-$AS$321))),2)</f>
        <v>0</v>
      </c>
      <c r="AY321">
        <f>ROUND(MAX(0,$AU$321+$AV$321-$AW$321-$AX$321),2)</f>
        <v>0</v>
      </c>
      <c r="AZ321">
        <f>$BD$320</f>
        <v>0</v>
      </c>
      <c r="BA321">
        <f>ROUND(IF($AZ$321&lt;=0,0,$AZ$321*$AZ$3/12),2)</f>
        <v>0</v>
      </c>
      <c r="BB321">
        <f>ROUND(IF($AZ$321&lt;=0,0,MIN($AZ$4,$AZ$321+$BA$321)),2)</f>
        <v>0</v>
      </c>
      <c r="BC321">
        <f>ROUND(IF($AZ$321&lt;=0,0,MIN(MAX(0,$AZ$321+$BA$321-$BB$321),MAX(0,$F$321-$J$321-$O$321-$T$321-$Y$321-$AD$321-$AI$321-$AN$321-$AS$321-$AX$321))),2)</f>
        <v>0</v>
      </c>
      <c r="BD321">
        <f>ROUND(MAX(0,$AZ$321+$BA$321-$BB$321-$BC$321),2)</f>
        <v>0</v>
      </c>
    </row>
    <row r="322" spans="1:56">
      <c r="A322">
        <f>ROW()-7</f>
        <v>315</v>
      </c>
      <c r="B322">
        <f>EDATE(StartDate,A322-1)</f>
        <v>0</v>
      </c>
      <c r="C322">
        <f>ROUND(SUM($G$322,$L$322,$Q$322,$V$322,$AA$322,$AF$322,$AK$322,$AP$322,$AU$322,$AZ$322)-SUM($K$322,$P$322,$U$322,$Z$322,$AE$322,$AJ$322,$AO$322,$AT$322,$AY$322,$BD$322),2)</f>
        <v>0</v>
      </c>
      <c r="D322">
        <f>ROUND(SUM($H$322,$M$322,$R$322,$W$322,$AB$322,$AG$322,$AL$322,$AQ$322,$AV$322,$BA$322),2)</f>
        <v>0</v>
      </c>
      <c r="E322">
        <f>ROUND(SUM($K$322,$P$322,$U$322,$Z$322,$AE$322,$AJ$322,$AO$322,$AT$322,$AY$322,$BD$322),2)</f>
        <v>0</v>
      </c>
      <c r="F322">
        <f>ROUND(MAX(MonthlyBudget-SUM($I$322,$N$322,$S$322,$X$322,$AC$322,$AH$322,$AM$322,$AR$322,$AW$322,$BB$322),0),2)</f>
        <v>0</v>
      </c>
      <c r="G322">
        <f>$K$321</f>
        <v>0</v>
      </c>
      <c r="H322">
        <f>ROUND(IF($G$322&lt;=0,0,$G$322*$G$3/12),2)</f>
        <v>0</v>
      </c>
      <c r="I322">
        <f>ROUND(IF($G$322&lt;=0,0,MIN($G$4,$G$322+$H$322)),2)</f>
        <v>0</v>
      </c>
      <c r="J322">
        <f>ROUND(IF($G$322&lt;=0,0,MIN(MAX(0,$G$322+$H$322-$I$322),$F$322)),2)</f>
        <v>0</v>
      </c>
      <c r="K322">
        <f>ROUND(MAX(0,$G$322+$H$322-$I$322-$J$322),2)</f>
        <v>0</v>
      </c>
      <c r="L322">
        <f>$P$321</f>
        <v>0</v>
      </c>
      <c r="M322">
        <f>ROUND(IF($L$322&lt;=0,0,$L$322*$L$3/12),2)</f>
        <v>0</v>
      </c>
      <c r="N322">
        <f>ROUND(IF($L$322&lt;=0,0,MIN($L$4,$L$322+$M$322)),2)</f>
        <v>0</v>
      </c>
      <c r="O322">
        <f>ROUND(IF($L$322&lt;=0,0,MIN(MAX(0,$L$322+$M$322-$N$322),MAX(0,$F$322-$J$322))),2)</f>
        <v>0</v>
      </c>
      <c r="P322">
        <f>ROUND(MAX(0,$L$322+$M$322-$N$322-$O$322),2)</f>
        <v>0</v>
      </c>
      <c r="Q322">
        <f>$U$321</f>
        <v>0</v>
      </c>
      <c r="R322">
        <f>ROUND(IF($Q$322&lt;=0,0,$Q$322*$Q$3/12),2)</f>
        <v>0</v>
      </c>
      <c r="S322">
        <f>ROUND(IF($Q$322&lt;=0,0,MIN($Q$4,$Q$322+$R$322)),2)</f>
        <v>0</v>
      </c>
      <c r="T322">
        <f>ROUND(IF($Q$322&lt;=0,0,MIN(MAX(0,$Q$322+$R$322-$S$322),MAX(0,$F$322-$J$322-$O$322))),2)</f>
        <v>0</v>
      </c>
      <c r="U322">
        <f>ROUND(MAX(0,$Q$322+$R$322-$S$322-$T$322),2)</f>
        <v>0</v>
      </c>
      <c r="V322">
        <f>$Z$321</f>
        <v>0</v>
      </c>
      <c r="W322">
        <f>ROUND(IF($V$322&lt;=0,0,$V$322*$V$3/12),2)</f>
        <v>0</v>
      </c>
      <c r="X322">
        <f>ROUND(IF($V$322&lt;=0,0,MIN($V$4,$V$322+$W$322)),2)</f>
        <v>0</v>
      </c>
      <c r="Y322">
        <f>ROUND(IF($V$322&lt;=0,0,MIN(MAX(0,$V$322+$W$322-$X$322),MAX(0,$F$322-$J$322-$O$322-$T$322))),2)</f>
        <v>0</v>
      </c>
      <c r="Z322">
        <f>ROUND(MAX(0,$V$322+$W$322-$X$322-$Y$322),2)</f>
        <v>0</v>
      </c>
      <c r="AA322">
        <f>$AE$321</f>
        <v>0</v>
      </c>
      <c r="AB322">
        <f>ROUND(IF($AA$322&lt;=0,0,$AA$322*$AA$3/12),2)</f>
        <v>0</v>
      </c>
      <c r="AC322">
        <f>ROUND(IF($AA$322&lt;=0,0,MIN($AA$4,$AA$322+$AB$322)),2)</f>
        <v>0</v>
      </c>
      <c r="AD322">
        <f>ROUND(IF($AA$322&lt;=0,0,MIN(MAX(0,$AA$322+$AB$322-$AC$322),MAX(0,$F$322-$J$322-$O$322-$T$322-$Y$322))),2)</f>
        <v>0</v>
      </c>
      <c r="AE322">
        <f>ROUND(MAX(0,$AA$322+$AB$322-$AC$322-$AD$322),2)</f>
        <v>0</v>
      </c>
      <c r="AF322">
        <f>$AJ$321</f>
        <v>0</v>
      </c>
      <c r="AG322">
        <f>ROUND(IF($AF$322&lt;=0,0,$AF$322*$AF$3/12),2)</f>
        <v>0</v>
      </c>
      <c r="AH322">
        <f>ROUND(IF($AF$322&lt;=0,0,MIN($AF$4,$AF$322+$AG$322)),2)</f>
        <v>0</v>
      </c>
      <c r="AI322">
        <f>ROUND(IF($AF$322&lt;=0,0,MIN(MAX(0,$AF$322+$AG$322-$AH$322),MAX(0,$F$322-$J$322-$O$322-$T$322-$Y$322-$AD$322))),2)</f>
        <v>0</v>
      </c>
      <c r="AJ322">
        <f>ROUND(MAX(0,$AF$322+$AG$322-$AH$322-$AI$322),2)</f>
        <v>0</v>
      </c>
      <c r="AK322">
        <f>$AO$321</f>
        <v>0</v>
      </c>
      <c r="AL322">
        <f>ROUND(IF($AK$322&lt;=0,0,$AK$322*$AK$3/12),2)</f>
        <v>0</v>
      </c>
      <c r="AM322">
        <f>ROUND(IF($AK$322&lt;=0,0,MIN($AK$4,$AK$322+$AL$322)),2)</f>
        <v>0</v>
      </c>
      <c r="AN322">
        <f>ROUND(IF($AK$322&lt;=0,0,MIN(MAX(0,$AK$322+$AL$322-$AM$322),MAX(0,$F$322-$J$322-$O$322-$T$322-$Y$322-$AD$322-$AI$322))),2)</f>
        <v>0</v>
      </c>
      <c r="AO322">
        <f>ROUND(MAX(0,$AK$322+$AL$322-$AM$322-$AN$322),2)</f>
        <v>0</v>
      </c>
      <c r="AP322">
        <f>$AT$321</f>
        <v>0</v>
      </c>
      <c r="AQ322">
        <f>ROUND(IF($AP$322&lt;=0,0,$AP$322*$AP$3/12),2)</f>
        <v>0</v>
      </c>
      <c r="AR322">
        <f>ROUND(IF($AP$322&lt;=0,0,MIN($AP$4,$AP$322+$AQ$322)),2)</f>
        <v>0</v>
      </c>
      <c r="AS322">
        <f>ROUND(IF($AP$322&lt;=0,0,MIN(MAX(0,$AP$322+$AQ$322-$AR$322),MAX(0,$F$322-$J$322-$O$322-$T$322-$Y$322-$AD$322-$AI$322-$AN$322))),2)</f>
        <v>0</v>
      </c>
      <c r="AT322">
        <f>ROUND(MAX(0,$AP$322+$AQ$322-$AR$322-$AS$322),2)</f>
        <v>0</v>
      </c>
      <c r="AU322">
        <f>$AY$321</f>
        <v>0</v>
      </c>
      <c r="AV322">
        <f>ROUND(IF($AU$322&lt;=0,0,$AU$322*$AU$3/12),2)</f>
        <v>0</v>
      </c>
      <c r="AW322">
        <f>ROUND(IF($AU$322&lt;=0,0,MIN($AU$4,$AU$322+$AV$322)),2)</f>
        <v>0</v>
      </c>
      <c r="AX322">
        <f>ROUND(IF($AU$322&lt;=0,0,MIN(MAX(0,$AU$322+$AV$322-$AW$322),MAX(0,$F$322-$J$322-$O$322-$T$322-$Y$322-$AD$322-$AI$322-$AN$322-$AS$322))),2)</f>
        <v>0</v>
      </c>
      <c r="AY322">
        <f>ROUND(MAX(0,$AU$322+$AV$322-$AW$322-$AX$322),2)</f>
        <v>0</v>
      </c>
      <c r="AZ322">
        <f>$BD$321</f>
        <v>0</v>
      </c>
      <c r="BA322">
        <f>ROUND(IF($AZ$322&lt;=0,0,$AZ$322*$AZ$3/12),2)</f>
        <v>0</v>
      </c>
      <c r="BB322">
        <f>ROUND(IF($AZ$322&lt;=0,0,MIN($AZ$4,$AZ$322+$BA$322)),2)</f>
        <v>0</v>
      </c>
      <c r="BC322">
        <f>ROUND(IF($AZ$322&lt;=0,0,MIN(MAX(0,$AZ$322+$BA$322-$BB$322),MAX(0,$F$322-$J$322-$O$322-$T$322-$Y$322-$AD$322-$AI$322-$AN$322-$AS$322-$AX$322))),2)</f>
        <v>0</v>
      </c>
      <c r="BD322">
        <f>ROUND(MAX(0,$AZ$322+$BA$322-$BB$322-$BC$322),2)</f>
        <v>0</v>
      </c>
    </row>
    <row r="323" spans="1:56">
      <c r="A323">
        <f>ROW()-7</f>
        <v>316</v>
      </c>
      <c r="B323">
        <f>EDATE(StartDate,A323-1)</f>
        <v>0</v>
      </c>
      <c r="C323">
        <f>ROUND(SUM($G$323,$L$323,$Q$323,$V$323,$AA$323,$AF$323,$AK$323,$AP$323,$AU$323,$AZ$323)-SUM($K$323,$P$323,$U$323,$Z$323,$AE$323,$AJ$323,$AO$323,$AT$323,$AY$323,$BD$323),2)</f>
        <v>0</v>
      </c>
      <c r="D323">
        <f>ROUND(SUM($H$323,$M$323,$R$323,$W$323,$AB$323,$AG$323,$AL$323,$AQ$323,$AV$323,$BA$323),2)</f>
        <v>0</v>
      </c>
      <c r="E323">
        <f>ROUND(SUM($K$323,$P$323,$U$323,$Z$323,$AE$323,$AJ$323,$AO$323,$AT$323,$AY$323,$BD$323),2)</f>
        <v>0</v>
      </c>
      <c r="F323">
        <f>ROUND(MAX(MonthlyBudget-SUM($I$323,$N$323,$S$323,$X$323,$AC$323,$AH$323,$AM$323,$AR$323,$AW$323,$BB$323),0),2)</f>
        <v>0</v>
      </c>
      <c r="G323">
        <f>$K$322</f>
        <v>0</v>
      </c>
      <c r="H323">
        <f>ROUND(IF($G$323&lt;=0,0,$G$323*$G$3/12),2)</f>
        <v>0</v>
      </c>
      <c r="I323">
        <f>ROUND(IF($G$323&lt;=0,0,MIN($G$4,$G$323+$H$323)),2)</f>
        <v>0</v>
      </c>
      <c r="J323">
        <f>ROUND(IF($G$323&lt;=0,0,MIN(MAX(0,$G$323+$H$323-$I$323),$F$323)),2)</f>
        <v>0</v>
      </c>
      <c r="K323">
        <f>ROUND(MAX(0,$G$323+$H$323-$I$323-$J$323),2)</f>
        <v>0</v>
      </c>
      <c r="L323">
        <f>$P$322</f>
        <v>0</v>
      </c>
      <c r="M323">
        <f>ROUND(IF($L$323&lt;=0,0,$L$323*$L$3/12),2)</f>
        <v>0</v>
      </c>
      <c r="N323">
        <f>ROUND(IF($L$323&lt;=0,0,MIN($L$4,$L$323+$M$323)),2)</f>
        <v>0</v>
      </c>
      <c r="O323">
        <f>ROUND(IF($L$323&lt;=0,0,MIN(MAX(0,$L$323+$M$323-$N$323),MAX(0,$F$323-$J$323))),2)</f>
        <v>0</v>
      </c>
      <c r="P323">
        <f>ROUND(MAX(0,$L$323+$M$323-$N$323-$O$323),2)</f>
        <v>0</v>
      </c>
      <c r="Q323">
        <f>$U$322</f>
        <v>0</v>
      </c>
      <c r="R323">
        <f>ROUND(IF($Q$323&lt;=0,0,$Q$323*$Q$3/12),2)</f>
        <v>0</v>
      </c>
      <c r="S323">
        <f>ROUND(IF($Q$323&lt;=0,0,MIN($Q$4,$Q$323+$R$323)),2)</f>
        <v>0</v>
      </c>
      <c r="T323">
        <f>ROUND(IF($Q$323&lt;=0,0,MIN(MAX(0,$Q$323+$R$323-$S$323),MAX(0,$F$323-$J$323-$O$323))),2)</f>
        <v>0</v>
      </c>
      <c r="U323">
        <f>ROUND(MAX(0,$Q$323+$R$323-$S$323-$T$323),2)</f>
        <v>0</v>
      </c>
      <c r="V323">
        <f>$Z$322</f>
        <v>0</v>
      </c>
      <c r="W323">
        <f>ROUND(IF($V$323&lt;=0,0,$V$323*$V$3/12),2)</f>
        <v>0</v>
      </c>
      <c r="X323">
        <f>ROUND(IF($V$323&lt;=0,0,MIN($V$4,$V$323+$W$323)),2)</f>
        <v>0</v>
      </c>
      <c r="Y323">
        <f>ROUND(IF($V$323&lt;=0,0,MIN(MAX(0,$V$323+$W$323-$X$323),MAX(0,$F$323-$J$323-$O$323-$T$323))),2)</f>
        <v>0</v>
      </c>
      <c r="Z323">
        <f>ROUND(MAX(0,$V$323+$W$323-$X$323-$Y$323),2)</f>
        <v>0</v>
      </c>
      <c r="AA323">
        <f>$AE$322</f>
        <v>0</v>
      </c>
      <c r="AB323">
        <f>ROUND(IF($AA$323&lt;=0,0,$AA$323*$AA$3/12),2)</f>
        <v>0</v>
      </c>
      <c r="AC323">
        <f>ROUND(IF($AA$323&lt;=0,0,MIN($AA$4,$AA$323+$AB$323)),2)</f>
        <v>0</v>
      </c>
      <c r="AD323">
        <f>ROUND(IF($AA$323&lt;=0,0,MIN(MAX(0,$AA$323+$AB$323-$AC$323),MAX(0,$F$323-$J$323-$O$323-$T$323-$Y$323))),2)</f>
        <v>0</v>
      </c>
      <c r="AE323">
        <f>ROUND(MAX(0,$AA$323+$AB$323-$AC$323-$AD$323),2)</f>
        <v>0</v>
      </c>
      <c r="AF323">
        <f>$AJ$322</f>
        <v>0</v>
      </c>
      <c r="AG323">
        <f>ROUND(IF($AF$323&lt;=0,0,$AF$323*$AF$3/12),2)</f>
        <v>0</v>
      </c>
      <c r="AH323">
        <f>ROUND(IF($AF$323&lt;=0,0,MIN($AF$4,$AF$323+$AG$323)),2)</f>
        <v>0</v>
      </c>
      <c r="AI323">
        <f>ROUND(IF($AF$323&lt;=0,0,MIN(MAX(0,$AF$323+$AG$323-$AH$323),MAX(0,$F$323-$J$323-$O$323-$T$323-$Y$323-$AD$323))),2)</f>
        <v>0</v>
      </c>
      <c r="AJ323">
        <f>ROUND(MAX(0,$AF$323+$AG$323-$AH$323-$AI$323),2)</f>
        <v>0</v>
      </c>
      <c r="AK323">
        <f>$AO$322</f>
        <v>0</v>
      </c>
      <c r="AL323">
        <f>ROUND(IF($AK$323&lt;=0,0,$AK$323*$AK$3/12),2)</f>
        <v>0</v>
      </c>
      <c r="AM323">
        <f>ROUND(IF($AK$323&lt;=0,0,MIN($AK$4,$AK$323+$AL$323)),2)</f>
        <v>0</v>
      </c>
      <c r="AN323">
        <f>ROUND(IF($AK$323&lt;=0,0,MIN(MAX(0,$AK$323+$AL$323-$AM$323),MAX(0,$F$323-$J$323-$O$323-$T$323-$Y$323-$AD$323-$AI$323))),2)</f>
        <v>0</v>
      </c>
      <c r="AO323">
        <f>ROUND(MAX(0,$AK$323+$AL$323-$AM$323-$AN$323),2)</f>
        <v>0</v>
      </c>
      <c r="AP323">
        <f>$AT$322</f>
        <v>0</v>
      </c>
      <c r="AQ323">
        <f>ROUND(IF($AP$323&lt;=0,0,$AP$323*$AP$3/12),2)</f>
        <v>0</v>
      </c>
      <c r="AR323">
        <f>ROUND(IF($AP$323&lt;=0,0,MIN($AP$4,$AP$323+$AQ$323)),2)</f>
        <v>0</v>
      </c>
      <c r="AS323">
        <f>ROUND(IF($AP$323&lt;=0,0,MIN(MAX(0,$AP$323+$AQ$323-$AR$323),MAX(0,$F$323-$J$323-$O$323-$T$323-$Y$323-$AD$323-$AI$323-$AN$323))),2)</f>
        <v>0</v>
      </c>
      <c r="AT323">
        <f>ROUND(MAX(0,$AP$323+$AQ$323-$AR$323-$AS$323),2)</f>
        <v>0</v>
      </c>
      <c r="AU323">
        <f>$AY$322</f>
        <v>0</v>
      </c>
      <c r="AV323">
        <f>ROUND(IF($AU$323&lt;=0,0,$AU$323*$AU$3/12),2)</f>
        <v>0</v>
      </c>
      <c r="AW323">
        <f>ROUND(IF($AU$323&lt;=0,0,MIN($AU$4,$AU$323+$AV$323)),2)</f>
        <v>0</v>
      </c>
      <c r="AX323">
        <f>ROUND(IF($AU$323&lt;=0,0,MIN(MAX(0,$AU$323+$AV$323-$AW$323),MAX(0,$F$323-$J$323-$O$323-$T$323-$Y$323-$AD$323-$AI$323-$AN$323-$AS$323))),2)</f>
        <v>0</v>
      </c>
      <c r="AY323">
        <f>ROUND(MAX(0,$AU$323+$AV$323-$AW$323-$AX$323),2)</f>
        <v>0</v>
      </c>
      <c r="AZ323">
        <f>$BD$322</f>
        <v>0</v>
      </c>
      <c r="BA323">
        <f>ROUND(IF($AZ$323&lt;=0,0,$AZ$323*$AZ$3/12),2)</f>
        <v>0</v>
      </c>
      <c r="BB323">
        <f>ROUND(IF($AZ$323&lt;=0,0,MIN($AZ$4,$AZ$323+$BA$323)),2)</f>
        <v>0</v>
      </c>
      <c r="BC323">
        <f>ROUND(IF($AZ$323&lt;=0,0,MIN(MAX(0,$AZ$323+$BA$323-$BB$323),MAX(0,$F$323-$J$323-$O$323-$T$323-$Y$323-$AD$323-$AI$323-$AN$323-$AS$323-$AX$323))),2)</f>
        <v>0</v>
      </c>
      <c r="BD323">
        <f>ROUND(MAX(0,$AZ$323+$BA$323-$BB$323-$BC$323),2)</f>
        <v>0</v>
      </c>
    </row>
    <row r="324" spans="1:56">
      <c r="A324">
        <f>ROW()-7</f>
        <v>317</v>
      </c>
      <c r="B324">
        <f>EDATE(StartDate,A324-1)</f>
        <v>0</v>
      </c>
      <c r="C324">
        <f>ROUND(SUM($G$324,$L$324,$Q$324,$V$324,$AA$324,$AF$324,$AK$324,$AP$324,$AU$324,$AZ$324)-SUM($K$324,$P$324,$U$324,$Z$324,$AE$324,$AJ$324,$AO$324,$AT$324,$AY$324,$BD$324),2)</f>
        <v>0</v>
      </c>
      <c r="D324">
        <f>ROUND(SUM($H$324,$M$324,$R$324,$W$324,$AB$324,$AG$324,$AL$324,$AQ$324,$AV$324,$BA$324),2)</f>
        <v>0</v>
      </c>
      <c r="E324">
        <f>ROUND(SUM($K$324,$P$324,$U$324,$Z$324,$AE$324,$AJ$324,$AO$324,$AT$324,$AY$324,$BD$324),2)</f>
        <v>0</v>
      </c>
      <c r="F324">
        <f>ROUND(MAX(MonthlyBudget-SUM($I$324,$N$324,$S$324,$X$324,$AC$324,$AH$324,$AM$324,$AR$324,$AW$324,$BB$324),0),2)</f>
        <v>0</v>
      </c>
      <c r="G324">
        <f>$K$323</f>
        <v>0</v>
      </c>
      <c r="H324">
        <f>ROUND(IF($G$324&lt;=0,0,$G$324*$G$3/12),2)</f>
        <v>0</v>
      </c>
      <c r="I324">
        <f>ROUND(IF($G$324&lt;=0,0,MIN($G$4,$G$324+$H$324)),2)</f>
        <v>0</v>
      </c>
      <c r="J324">
        <f>ROUND(IF($G$324&lt;=0,0,MIN(MAX(0,$G$324+$H$324-$I$324),$F$324)),2)</f>
        <v>0</v>
      </c>
      <c r="K324">
        <f>ROUND(MAX(0,$G$324+$H$324-$I$324-$J$324),2)</f>
        <v>0</v>
      </c>
      <c r="L324">
        <f>$P$323</f>
        <v>0</v>
      </c>
      <c r="M324">
        <f>ROUND(IF($L$324&lt;=0,0,$L$324*$L$3/12),2)</f>
        <v>0</v>
      </c>
      <c r="N324">
        <f>ROUND(IF($L$324&lt;=0,0,MIN($L$4,$L$324+$M$324)),2)</f>
        <v>0</v>
      </c>
      <c r="O324">
        <f>ROUND(IF($L$324&lt;=0,0,MIN(MAX(0,$L$324+$M$324-$N$324),MAX(0,$F$324-$J$324))),2)</f>
        <v>0</v>
      </c>
      <c r="P324">
        <f>ROUND(MAX(0,$L$324+$M$324-$N$324-$O$324),2)</f>
        <v>0</v>
      </c>
      <c r="Q324">
        <f>$U$323</f>
        <v>0</v>
      </c>
      <c r="R324">
        <f>ROUND(IF($Q$324&lt;=0,0,$Q$324*$Q$3/12),2)</f>
        <v>0</v>
      </c>
      <c r="S324">
        <f>ROUND(IF($Q$324&lt;=0,0,MIN($Q$4,$Q$324+$R$324)),2)</f>
        <v>0</v>
      </c>
      <c r="T324">
        <f>ROUND(IF($Q$324&lt;=0,0,MIN(MAX(0,$Q$324+$R$324-$S$324),MAX(0,$F$324-$J$324-$O$324))),2)</f>
        <v>0</v>
      </c>
      <c r="U324">
        <f>ROUND(MAX(0,$Q$324+$R$324-$S$324-$T$324),2)</f>
        <v>0</v>
      </c>
      <c r="V324">
        <f>$Z$323</f>
        <v>0</v>
      </c>
      <c r="W324">
        <f>ROUND(IF($V$324&lt;=0,0,$V$324*$V$3/12),2)</f>
        <v>0</v>
      </c>
      <c r="X324">
        <f>ROUND(IF($V$324&lt;=0,0,MIN($V$4,$V$324+$W$324)),2)</f>
        <v>0</v>
      </c>
      <c r="Y324">
        <f>ROUND(IF($V$324&lt;=0,0,MIN(MAX(0,$V$324+$W$324-$X$324),MAX(0,$F$324-$J$324-$O$324-$T$324))),2)</f>
        <v>0</v>
      </c>
      <c r="Z324">
        <f>ROUND(MAX(0,$V$324+$W$324-$X$324-$Y$324),2)</f>
        <v>0</v>
      </c>
      <c r="AA324">
        <f>$AE$323</f>
        <v>0</v>
      </c>
      <c r="AB324">
        <f>ROUND(IF($AA$324&lt;=0,0,$AA$324*$AA$3/12),2)</f>
        <v>0</v>
      </c>
      <c r="AC324">
        <f>ROUND(IF($AA$324&lt;=0,0,MIN($AA$4,$AA$324+$AB$324)),2)</f>
        <v>0</v>
      </c>
      <c r="AD324">
        <f>ROUND(IF($AA$324&lt;=0,0,MIN(MAX(0,$AA$324+$AB$324-$AC$324),MAX(0,$F$324-$J$324-$O$324-$T$324-$Y$324))),2)</f>
        <v>0</v>
      </c>
      <c r="AE324">
        <f>ROUND(MAX(0,$AA$324+$AB$324-$AC$324-$AD$324),2)</f>
        <v>0</v>
      </c>
      <c r="AF324">
        <f>$AJ$323</f>
        <v>0</v>
      </c>
      <c r="AG324">
        <f>ROUND(IF($AF$324&lt;=0,0,$AF$324*$AF$3/12),2)</f>
        <v>0</v>
      </c>
      <c r="AH324">
        <f>ROUND(IF($AF$324&lt;=0,0,MIN($AF$4,$AF$324+$AG$324)),2)</f>
        <v>0</v>
      </c>
      <c r="AI324">
        <f>ROUND(IF($AF$324&lt;=0,0,MIN(MAX(0,$AF$324+$AG$324-$AH$324),MAX(0,$F$324-$J$324-$O$324-$T$324-$Y$324-$AD$324))),2)</f>
        <v>0</v>
      </c>
      <c r="AJ324">
        <f>ROUND(MAX(0,$AF$324+$AG$324-$AH$324-$AI$324),2)</f>
        <v>0</v>
      </c>
      <c r="AK324">
        <f>$AO$323</f>
        <v>0</v>
      </c>
      <c r="AL324">
        <f>ROUND(IF($AK$324&lt;=0,0,$AK$324*$AK$3/12),2)</f>
        <v>0</v>
      </c>
      <c r="AM324">
        <f>ROUND(IF($AK$324&lt;=0,0,MIN($AK$4,$AK$324+$AL$324)),2)</f>
        <v>0</v>
      </c>
      <c r="AN324">
        <f>ROUND(IF($AK$324&lt;=0,0,MIN(MAX(0,$AK$324+$AL$324-$AM$324),MAX(0,$F$324-$J$324-$O$324-$T$324-$Y$324-$AD$324-$AI$324))),2)</f>
        <v>0</v>
      </c>
      <c r="AO324">
        <f>ROUND(MAX(0,$AK$324+$AL$324-$AM$324-$AN$324),2)</f>
        <v>0</v>
      </c>
      <c r="AP324">
        <f>$AT$323</f>
        <v>0</v>
      </c>
      <c r="AQ324">
        <f>ROUND(IF($AP$324&lt;=0,0,$AP$324*$AP$3/12),2)</f>
        <v>0</v>
      </c>
      <c r="AR324">
        <f>ROUND(IF($AP$324&lt;=0,0,MIN($AP$4,$AP$324+$AQ$324)),2)</f>
        <v>0</v>
      </c>
      <c r="AS324">
        <f>ROUND(IF($AP$324&lt;=0,0,MIN(MAX(0,$AP$324+$AQ$324-$AR$324),MAX(0,$F$324-$J$324-$O$324-$T$324-$Y$324-$AD$324-$AI$324-$AN$324))),2)</f>
        <v>0</v>
      </c>
      <c r="AT324">
        <f>ROUND(MAX(0,$AP$324+$AQ$324-$AR$324-$AS$324),2)</f>
        <v>0</v>
      </c>
      <c r="AU324">
        <f>$AY$323</f>
        <v>0</v>
      </c>
      <c r="AV324">
        <f>ROUND(IF($AU$324&lt;=0,0,$AU$324*$AU$3/12),2)</f>
        <v>0</v>
      </c>
      <c r="AW324">
        <f>ROUND(IF($AU$324&lt;=0,0,MIN($AU$4,$AU$324+$AV$324)),2)</f>
        <v>0</v>
      </c>
      <c r="AX324">
        <f>ROUND(IF($AU$324&lt;=0,0,MIN(MAX(0,$AU$324+$AV$324-$AW$324),MAX(0,$F$324-$J$324-$O$324-$T$324-$Y$324-$AD$324-$AI$324-$AN$324-$AS$324))),2)</f>
        <v>0</v>
      </c>
      <c r="AY324">
        <f>ROUND(MAX(0,$AU$324+$AV$324-$AW$324-$AX$324),2)</f>
        <v>0</v>
      </c>
      <c r="AZ324">
        <f>$BD$323</f>
        <v>0</v>
      </c>
      <c r="BA324">
        <f>ROUND(IF($AZ$324&lt;=0,0,$AZ$324*$AZ$3/12),2)</f>
        <v>0</v>
      </c>
      <c r="BB324">
        <f>ROUND(IF($AZ$324&lt;=0,0,MIN($AZ$4,$AZ$324+$BA$324)),2)</f>
        <v>0</v>
      </c>
      <c r="BC324">
        <f>ROUND(IF($AZ$324&lt;=0,0,MIN(MAX(0,$AZ$324+$BA$324-$BB$324),MAX(0,$F$324-$J$324-$O$324-$T$324-$Y$324-$AD$324-$AI$324-$AN$324-$AS$324-$AX$324))),2)</f>
        <v>0</v>
      </c>
      <c r="BD324">
        <f>ROUND(MAX(0,$AZ$324+$BA$324-$BB$324-$BC$324),2)</f>
        <v>0</v>
      </c>
    </row>
    <row r="325" spans="1:56">
      <c r="A325">
        <f>ROW()-7</f>
        <v>318</v>
      </c>
      <c r="B325">
        <f>EDATE(StartDate,A325-1)</f>
        <v>0</v>
      </c>
      <c r="C325">
        <f>ROUND(SUM($G$325,$L$325,$Q$325,$V$325,$AA$325,$AF$325,$AK$325,$AP$325,$AU$325,$AZ$325)-SUM($K$325,$P$325,$U$325,$Z$325,$AE$325,$AJ$325,$AO$325,$AT$325,$AY$325,$BD$325),2)</f>
        <v>0</v>
      </c>
      <c r="D325">
        <f>ROUND(SUM($H$325,$M$325,$R$325,$W$325,$AB$325,$AG$325,$AL$325,$AQ$325,$AV$325,$BA$325),2)</f>
        <v>0</v>
      </c>
      <c r="E325">
        <f>ROUND(SUM($K$325,$P$325,$U$325,$Z$325,$AE$325,$AJ$325,$AO$325,$AT$325,$AY$325,$BD$325),2)</f>
        <v>0</v>
      </c>
      <c r="F325">
        <f>ROUND(MAX(MonthlyBudget-SUM($I$325,$N$325,$S$325,$X$325,$AC$325,$AH$325,$AM$325,$AR$325,$AW$325,$BB$325),0),2)</f>
        <v>0</v>
      </c>
      <c r="G325">
        <f>$K$324</f>
        <v>0</v>
      </c>
      <c r="H325">
        <f>ROUND(IF($G$325&lt;=0,0,$G$325*$G$3/12),2)</f>
        <v>0</v>
      </c>
      <c r="I325">
        <f>ROUND(IF($G$325&lt;=0,0,MIN($G$4,$G$325+$H$325)),2)</f>
        <v>0</v>
      </c>
      <c r="J325">
        <f>ROUND(IF($G$325&lt;=0,0,MIN(MAX(0,$G$325+$H$325-$I$325),$F$325)),2)</f>
        <v>0</v>
      </c>
      <c r="K325">
        <f>ROUND(MAX(0,$G$325+$H$325-$I$325-$J$325),2)</f>
        <v>0</v>
      </c>
      <c r="L325">
        <f>$P$324</f>
        <v>0</v>
      </c>
      <c r="M325">
        <f>ROUND(IF($L$325&lt;=0,0,$L$325*$L$3/12),2)</f>
        <v>0</v>
      </c>
      <c r="N325">
        <f>ROUND(IF($L$325&lt;=0,0,MIN($L$4,$L$325+$M$325)),2)</f>
        <v>0</v>
      </c>
      <c r="O325">
        <f>ROUND(IF($L$325&lt;=0,0,MIN(MAX(0,$L$325+$M$325-$N$325),MAX(0,$F$325-$J$325))),2)</f>
        <v>0</v>
      </c>
      <c r="P325">
        <f>ROUND(MAX(0,$L$325+$M$325-$N$325-$O$325),2)</f>
        <v>0</v>
      </c>
      <c r="Q325">
        <f>$U$324</f>
        <v>0</v>
      </c>
      <c r="R325">
        <f>ROUND(IF($Q$325&lt;=0,0,$Q$325*$Q$3/12),2)</f>
        <v>0</v>
      </c>
      <c r="S325">
        <f>ROUND(IF($Q$325&lt;=0,0,MIN($Q$4,$Q$325+$R$325)),2)</f>
        <v>0</v>
      </c>
      <c r="T325">
        <f>ROUND(IF($Q$325&lt;=0,0,MIN(MAX(0,$Q$325+$R$325-$S$325),MAX(0,$F$325-$J$325-$O$325))),2)</f>
        <v>0</v>
      </c>
      <c r="U325">
        <f>ROUND(MAX(0,$Q$325+$R$325-$S$325-$T$325),2)</f>
        <v>0</v>
      </c>
      <c r="V325">
        <f>$Z$324</f>
        <v>0</v>
      </c>
      <c r="W325">
        <f>ROUND(IF($V$325&lt;=0,0,$V$325*$V$3/12),2)</f>
        <v>0</v>
      </c>
      <c r="X325">
        <f>ROUND(IF($V$325&lt;=0,0,MIN($V$4,$V$325+$W$325)),2)</f>
        <v>0</v>
      </c>
      <c r="Y325">
        <f>ROUND(IF($V$325&lt;=0,0,MIN(MAX(0,$V$325+$W$325-$X$325),MAX(0,$F$325-$J$325-$O$325-$T$325))),2)</f>
        <v>0</v>
      </c>
      <c r="Z325">
        <f>ROUND(MAX(0,$V$325+$W$325-$X$325-$Y$325),2)</f>
        <v>0</v>
      </c>
      <c r="AA325">
        <f>$AE$324</f>
        <v>0</v>
      </c>
      <c r="AB325">
        <f>ROUND(IF($AA$325&lt;=0,0,$AA$325*$AA$3/12),2)</f>
        <v>0</v>
      </c>
      <c r="AC325">
        <f>ROUND(IF($AA$325&lt;=0,0,MIN($AA$4,$AA$325+$AB$325)),2)</f>
        <v>0</v>
      </c>
      <c r="AD325">
        <f>ROUND(IF($AA$325&lt;=0,0,MIN(MAX(0,$AA$325+$AB$325-$AC$325),MAX(0,$F$325-$J$325-$O$325-$T$325-$Y$325))),2)</f>
        <v>0</v>
      </c>
      <c r="AE325">
        <f>ROUND(MAX(0,$AA$325+$AB$325-$AC$325-$AD$325),2)</f>
        <v>0</v>
      </c>
      <c r="AF325">
        <f>$AJ$324</f>
        <v>0</v>
      </c>
      <c r="AG325">
        <f>ROUND(IF($AF$325&lt;=0,0,$AF$325*$AF$3/12),2)</f>
        <v>0</v>
      </c>
      <c r="AH325">
        <f>ROUND(IF($AF$325&lt;=0,0,MIN($AF$4,$AF$325+$AG$325)),2)</f>
        <v>0</v>
      </c>
      <c r="AI325">
        <f>ROUND(IF($AF$325&lt;=0,0,MIN(MAX(0,$AF$325+$AG$325-$AH$325),MAX(0,$F$325-$J$325-$O$325-$T$325-$Y$325-$AD$325))),2)</f>
        <v>0</v>
      </c>
      <c r="AJ325">
        <f>ROUND(MAX(0,$AF$325+$AG$325-$AH$325-$AI$325),2)</f>
        <v>0</v>
      </c>
      <c r="AK325">
        <f>$AO$324</f>
        <v>0</v>
      </c>
      <c r="AL325">
        <f>ROUND(IF($AK$325&lt;=0,0,$AK$325*$AK$3/12),2)</f>
        <v>0</v>
      </c>
      <c r="AM325">
        <f>ROUND(IF($AK$325&lt;=0,0,MIN($AK$4,$AK$325+$AL$325)),2)</f>
        <v>0</v>
      </c>
      <c r="AN325">
        <f>ROUND(IF($AK$325&lt;=0,0,MIN(MAX(0,$AK$325+$AL$325-$AM$325),MAX(0,$F$325-$J$325-$O$325-$T$325-$Y$325-$AD$325-$AI$325))),2)</f>
        <v>0</v>
      </c>
      <c r="AO325">
        <f>ROUND(MAX(0,$AK$325+$AL$325-$AM$325-$AN$325),2)</f>
        <v>0</v>
      </c>
      <c r="AP325">
        <f>$AT$324</f>
        <v>0</v>
      </c>
      <c r="AQ325">
        <f>ROUND(IF($AP$325&lt;=0,0,$AP$325*$AP$3/12),2)</f>
        <v>0</v>
      </c>
      <c r="AR325">
        <f>ROUND(IF($AP$325&lt;=0,0,MIN($AP$4,$AP$325+$AQ$325)),2)</f>
        <v>0</v>
      </c>
      <c r="AS325">
        <f>ROUND(IF($AP$325&lt;=0,0,MIN(MAX(0,$AP$325+$AQ$325-$AR$325),MAX(0,$F$325-$J$325-$O$325-$T$325-$Y$325-$AD$325-$AI$325-$AN$325))),2)</f>
        <v>0</v>
      </c>
      <c r="AT325">
        <f>ROUND(MAX(0,$AP$325+$AQ$325-$AR$325-$AS$325),2)</f>
        <v>0</v>
      </c>
      <c r="AU325">
        <f>$AY$324</f>
        <v>0</v>
      </c>
      <c r="AV325">
        <f>ROUND(IF($AU$325&lt;=0,0,$AU$325*$AU$3/12),2)</f>
        <v>0</v>
      </c>
      <c r="AW325">
        <f>ROUND(IF($AU$325&lt;=0,0,MIN($AU$4,$AU$325+$AV$325)),2)</f>
        <v>0</v>
      </c>
      <c r="AX325">
        <f>ROUND(IF($AU$325&lt;=0,0,MIN(MAX(0,$AU$325+$AV$325-$AW$325),MAX(0,$F$325-$J$325-$O$325-$T$325-$Y$325-$AD$325-$AI$325-$AN$325-$AS$325))),2)</f>
        <v>0</v>
      </c>
      <c r="AY325">
        <f>ROUND(MAX(0,$AU$325+$AV$325-$AW$325-$AX$325),2)</f>
        <v>0</v>
      </c>
      <c r="AZ325">
        <f>$BD$324</f>
        <v>0</v>
      </c>
      <c r="BA325">
        <f>ROUND(IF($AZ$325&lt;=0,0,$AZ$325*$AZ$3/12),2)</f>
        <v>0</v>
      </c>
      <c r="BB325">
        <f>ROUND(IF($AZ$325&lt;=0,0,MIN($AZ$4,$AZ$325+$BA$325)),2)</f>
        <v>0</v>
      </c>
      <c r="BC325">
        <f>ROUND(IF($AZ$325&lt;=0,0,MIN(MAX(0,$AZ$325+$BA$325-$BB$325),MAX(0,$F$325-$J$325-$O$325-$T$325-$Y$325-$AD$325-$AI$325-$AN$325-$AS$325-$AX$325))),2)</f>
        <v>0</v>
      </c>
      <c r="BD325">
        <f>ROUND(MAX(0,$AZ$325+$BA$325-$BB$325-$BC$325),2)</f>
        <v>0</v>
      </c>
    </row>
    <row r="326" spans="1:56">
      <c r="A326">
        <f>ROW()-7</f>
        <v>319</v>
      </c>
      <c r="B326">
        <f>EDATE(StartDate,A326-1)</f>
        <v>0</v>
      </c>
      <c r="C326">
        <f>ROUND(SUM($G$326,$L$326,$Q$326,$V$326,$AA$326,$AF$326,$AK$326,$AP$326,$AU$326,$AZ$326)-SUM($K$326,$P$326,$U$326,$Z$326,$AE$326,$AJ$326,$AO$326,$AT$326,$AY$326,$BD$326),2)</f>
        <v>0</v>
      </c>
      <c r="D326">
        <f>ROUND(SUM($H$326,$M$326,$R$326,$W$326,$AB$326,$AG$326,$AL$326,$AQ$326,$AV$326,$BA$326),2)</f>
        <v>0</v>
      </c>
      <c r="E326">
        <f>ROUND(SUM($K$326,$P$326,$U$326,$Z$326,$AE$326,$AJ$326,$AO$326,$AT$326,$AY$326,$BD$326),2)</f>
        <v>0</v>
      </c>
      <c r="F326">
        <f>ROUND(MAX(MonthlyBudget-SUM($I$326,$N$326,$S$326,$X$326,$AC$326,$AH$326,$AM$326,$AR$326,$AW$326,$BB$326),0),2)</f>
        <v>0</v>
      </c>
      <c r="G326">
        <f>$K$325</f>
        <v>0</v>
      </c>
      <c r="H326">
        <f>ROUND(IF($G$326&lt;=0,0,$G$326*$G$3/12),2)</f>
        <v>0</v>
      </c>
      <c r="I326">
        <f>ROUND(IF($G$326&lt;=0,0,MIN($G$4,$G$326+$H$326)),2)</f>
        <v>0</v>
      </c>
      <c r="J326">
        <f>ROUND(IF($G$326&lt;=0,0,MIN(MAX(0,$G$326+$H$326-$I$326),$F$326)),2)</f>
        <v>0</v>
      </c>
      <c r="K326">
        <f>ROUND(MAX(0,$G$326+$H$326-$I$326-$J$326),2)</f>
        <v>0</v>
      </c>
      <c r="L326">
        <f>$P$325</f>
        <v>0</v>
      </c>
      <c r="M326">
        <f>ROUND(IF($L$326&lt;=0,0,$L$326*$L$3/12),2)</f>
        <v>0</v>
      </c>
      <c r="N326">
        <f>ROUND(IF($L$326&lt;=0,0,MIN($L$4,$L$326+$M$326)),2)</f>
        <v>0</v>
      </c>
      <c r="O326">
        <f>ROUND(IF($L$326&lt;=0,0,MIN(MAX(0,$L$326+$M$326-$N$326),MAX(0,$F$326-$J$326))),2)</f>
        <v>0</v>
      </c>
      <c r="P326">
        <f>ROUND(MAX(0,$L$326+$M$326-$N$326-$O$326),2)</f>
        <v>0</v>
      </c>
      <c r="Q326">
        <f>$U$325</f>
        <v>0</v>
      </c>
      <c r="R326">
        <f>ROUND(IF($Q$326&lt;=0,0,$Q$326*$Q$3/12),2)</f>
        <v>0</v>
      </c>
      <c r="S326">
        <f>ROUND(IF($Q$326&lt;=0,0,MIN($Q$4,$Q$326+$R$326)),2)</f>
        <v>0</v>
      </c>
      <c r="T326">
        <f>ROUND(IF($Q$326&lt;=0,0,MIN(MAX(0,$Q$326+$R$326-$S$326),MAX(0,$F$326-$J$326-$O$326))),2)</f>
        <v>0</v>
      </c>
      <c r="U326">
        <f>ROUND(MAX(0,$Q$326+$R$326-$S$326-$T$326),2)</f>
        <v>0</v>
      </c>
      <c r="V326">
        <f>$Z$325</f>
        <v>0</v>
      </c>
      <c r="W326">
        <f>ROUND(IF($V$326&lt;=0,0,$V$326*$V$3/12),2)</f>
        <v>0</v>
      </c>
      <c r="X326">
        <f>ROUND(IF($V$326&lt;=0,0,MIN($V$4,$V$326+$W$326)),2)</f>
        <v>0</v>
      </c>
      <c r="Y326">
        <f>ROUND(IF($V$326&lt;=0,0,MIN(MAX(0,$V$326+$W$326-$X$326),MAX(0,$F$326-$J$326-$O$326-$T$326))),2)</f>
        <v>0</v>
      </c>
      <c r="Z326">
        <f>ROUND(MAX(0,$V$326+$W$326-$X$326-$Y$326),2)</f>
        <v>0</v>
      </c>
      <c r="AA326">
        <f>$AE$325</f>
        <v>0</v>
      </c>
      <c r="AB326">
        <f>ROUND(IF($AA$326&lt;=0,0,$AA$326*$AA$3/12),2)</f>
        <v>0</v>
      </c>
      <c r="AC326">
        <f>ROUND(IF($AA$326&lt;=0,0,MIN($AA$4,$AA$326+$AB$326)),2)</f>
        <v>0</v>
      </c>
      <c r="AD326">
        <f>ROUND(IF($AA$326&lt;=0,0,MIN(MAX(0,$AA$326+$AB$326-$AC$326),MAX(0,$F$326-$J$326-$O$326-$T$326-$Y$326))),2)</f>
        <v>0</v>
      </c>
      <c r="AE326">
        <f>ROUND(MAX(0,$AA$326+$AB$326-$AC$326-$AD$326),2)</f>
        <v>0</v>
      </c>
      <c r="AF326">
        <f>$AJ$325</f>
        <v>0</v>
      </c>
      <c r="AG326">
        <f>ROUND(IF($AF$326&lt;=0,0,$AF$326*$AF$3/12),2)</f>
        <v>0</v>
      </c>
      <c r="AH326">
        <f>ROUND(IF($AF$326&lt;=0,0,MIN($AF$4,$AF$326+$AG$326)),2)</f>
        <v>0</v>
      </c>
      <c r="AI326">
        <f>ROUND(IF($AF$326&lt;=0,0,MIN(MAX(0,$AF$326+$AG$326-$AH$326),MAX(0,$F$326-$J$326-$O$326-$T$326-$Y$326-$AD$326))),2)</f>
        <v>0</v>
      </c>
      <c r="AJ326">
        <f>ROUND(MAX(0,$AF$326+$AG$326-$AH$326-$AI$326),2)</f>
        <v>0</v>
      </c>
      <c r="AK326">
        <f>$AO$325</f>
        <v>0</v>
      </c>
      <c r="AL326">
        <f>ROUND(IF($AK$326&lt;=0,0,$AK$326*$AK$3/12),2)</f>
        <v>0</v>
      </c>
      <c r="AM326">
        <f>ROUND(IF($AK$326&lt;=0,0,MIN($AK$4,$AK$326+$AL$326)),2)</f>
        <v>0</v>
      </c>
      <c r="AN326">
        <f>ROUND(IF($AK$326&lt;=0,0,MIN(MAX(0,$AK$326+$AL$326-$AM$326),MAX(0,$F$326-$J$326-$O$326-$T$326-$Y$326-$AD$326-$AI$326))),2)</f>
        <v>0</v>
      </c>
      <c r="AO326">
        <f>ROUND(MAX(0,$AK$326+$AL$326-$AM$326-$AN$326),2)</f>
        <v>0</v>
      </c>
      <c r="AP326">
        <f>$AT$325</f>
        <v>0</v>
      </c>
      <c r="AQ326">
        <f>ROUND(IF($AP$326&lt;=0,0,$AP$326*$AP$3/12),2)</f>
        <v>0</v>
      </c>
      <c r="AR326">
        <f>ROUND(IF($AP$326&lt;=0,0,MIN($AP$4,$AP$326+$AQ$326)),2)</f>
        <v>0</v>
      </c>
      <c r="AS326">
        <f>ROUND(IF($AP$326&lt;=0,0,MIN(MAX(0,$AP$326+$AQ$326-$AR$326),MAX(0,$F$326-$J$326-$O$326-$T$326-$Y$326-$AD$326-$AI$326-$AN$326))),2)</f>
        <v>0</v>
      </c>
      <c r="AT326">
        <f>ROUND(MAX(0,$AP$326+$AQ$326-$AR$326-$AS$326),2)</f>
        <v>0</v>
      </c>
      <c r="AU326">
        <f>$AY$325</f>
        <v>0</v>
      </c>
      <c r="AV326">
        <f>ROUND(IF($AU$326&lt;=0,0,$AU$326*$AU$3/12),2)</f>
        <v>0</v>
      </c>
      <c r="AW326">
        <f>ROUND(IF($AU$326&lt;=0,0,MIN($AU$4,$AU$326+$AV$326)),2)</f>
        <v>0</v>
      </c>
      <c r="AX326">
        <f>ROUND(IF($AU$326&lt;=0,0,MIN(MAX(0,$AU$326+$AV$326-$AW$326),MAX(0,$F$326-$J$326-$O$326-$T$326-$Y$326-$AD$326-$AI$326-$AN$326-$AS$326))),2)</f>
        <v>0</v>
      </c>
      <c r="AY326">
        <f>ROUND(MAX(0,$AU$326+$AV$326-$AW$326-$AX$326),2)</f>
        <v>0</v>
      </c>
      <c r="AZ326">
        <f>$BD$325</f>
        <v>0</v>
      </c>
      <c r="BA326">
        <f>ROUND(IF($AZ$326&lt;=0,0,$AZ$326*$AZ$3/12),2)</f>
        <v>0</v>
      </c>
      <c r="BB326">
        <f>ROUND(IF($AZ$326&lt;=0,0,MIN($AZ$4,$AZ$326+$BA$326)),2)</f>
        <v>0</v>
      </c>
      <c r="BC326">
        <f>ROUND(IF($AZ$326&lt;=0,0,MIN(MAX(0,$AZ$326+$BA$326-$BB$326),MAX(0,$F$326-$J$326-$O$326-$T$326-$Y$326-$AD$326-$AI$326-$AN$326-$AS$326-$AX$326))),2)</f>
        <v>0</v>
      </c>
      <c r="BD326">
        <f>ROUND(MAX(0,$AZ$326+$BA$326-$BB$326-$BC$326),2)</f>
        <v>0</v>
      </c>
    </row>
    <row r="327" spans="1:56">
      <c r="A327">
        <f>ROW()-7</f>
        <v>320</v>
      </c>
      <c r="B327">
        <f>EDATE(StartDate,A327-1)</f>
        <v>0</v>
      </c>
      <c r="C327">
        <f>ROUND(SUM($G$327,$L$327,$Q$327,$V$327,$AA$327,$AF$327,$AK$327,$AP$327,$AU$327,$AZ$327)-SUM($K$327,$P$327,$U$327,$Z$327,$AE$327,$AJ$327,$AO$327,$AT$327,$AY$327,$BD$327),2)</f>
        <v>0</v>
      </c>
      <c r="D327">
        <f>ROUND(SUM($H$327,$M$327,$R$327,$W$327,$AB$327,$AG$327,$AL$327,$AQ$327,$AV$327,$BA$327),2)</f>
        <v>0</v>
      </c>
      <c r="E327">
        <f>ROUND(SUM($K$327,$P$327,$U$327,$Z$327,$AE$327,$AJ$327,$AO$327,$AT$327,$AY$327,$BD$327),2)</f>
        <v>0</v>
      </c>
      <c r="F327">
        <f>ROUND(MAX(MonthlyBudget-SUM($I$327,$N$327,$S$327,$X$327,$AC$327,$AH$327,$AM$327,$AR$327,$AW$327,$BB$327),0),2)</f>
        <v>0</v>
      </c>
      <c r="G327">
        <f>$K$326</f>
        <v>0</v>
      </c>
      <c r="H327">
        <f>ROUND(IF($G$327&lt;=0,0,$G$327*$G$3/12),2)</f>
        <v>0</v>
      </c>
      <c r="I327">
        <f>ROUND(IF($G$327&lt;=0,0,MIN($G$4,$G$327+$H$327)),2)</f>
        <v>0</v>
      </c>
      <c r="J327">
        <f>ROUND(IF($G$327&lt;=0,0,MIN(MAX(0,$G$327+$H$327-$I$327),$F$327)),2)</f>
        <v>0</v>
      </c>
      <c r="K327">
        <f>ROUND(MAX(0,$G$327+$H$327-$I$327-$J$327),2)</f>
        <v>0</v>
      </c>
      <c r="L327">
        <f>$P$326</f>
        <v>0</v>
      </c>
      <c r="M327">
        <f>ROUND(IF($L$327&lt;=0,0,$L$327*$L$3/12),2)</f>
        <v>0</v>
      </c>
      <c r="N327">
        <f>ROUND(IF($L$327&lt;=0,0,MIN($L$4,$L$327+$M$327)),2)</f>
        <v>0</v>
      </c>
      <c r="O327">
        <f>ROUND(IF($L$327&lt;=0,0,MIN(MAX(0,$L$327+$M$327-$N$327),MAX(0,$F$327-$J$327))),2)</f>
        <v>0</v>
      </c>
      <c r="P327">
        <f>ROUND(MAX(0,$L$327+$M$327-$N$327-$O$327),2)</f>
        <v>0</v>
      </c>
      <c r="Q327">
        <f>$U$326</f>
        <v>0</v>
      </c>
      <c r="R327">
        <f>ROUND(IF($Q$327&lt;=0,0,$Q$327*$Q$3/12),2)</f>
        <v>0</v>
      </c>
      <c r="S327">
        <f>ROUND(IF($Q$327&lt;=0,0,MIN($Q$4,$Q$327+$R$327)),2)</f>
        <v>0</v>
      </c>
      <c r="T327">
        <f>ROUND(IF($Q$327&lt;=0,0,MIN(MAX(0,$Q$327+$R$327-$S$327),MAX(0,$F$327-$J$327-$O$327))),2)</f>
        <v>0</v>
      </c>
      <c r="U327">
        <f>ROUND(MAX(0,$Q$327+$R$327-$S$327-$T$327),2)</f>
        <v>0</v>
      </c>
      <c r="V327">
        <f>$Z$326</f>
        <v>0</v>
      </c>
      <c r="W327">
        <f>ROUND(IF($V$327&lt;=0,0,$V$327*$V$3/12),2)</f>
        <v>0</v>
      </c>
      <c r="X327">
        <f>ROUND(IF($V$327&lt;=0,0,MIN($V$4,$V$327+$W$327)),2)</f>
        <v>0</v>
      </c>
      <c r="Y327">
        <f>ROUND(IF($V$327&lt;=0,0,MIN(MAX(0,$V$327+$W$327-$X$327),MAX(0,$F$327-$J$327-$O$327-$T$327))),2)</f>
        <v>0</v>
      </c>
      <c r="Z327">
        <f>ROUND(MAX(0,$V$327+$W$327-$X$327-$Y$327),2)</f>
        <v>0</v>
      </c>
      <c r="AA327">
        <f>$AE$326</f>
        <v>0</v>
      </c>
      <c r="AB327">
        <f>ROUND(IF($AA$327&lt;=0,0,$AA$327*$AA$3/12),2)</f>
        <v>0</v>
      </c>
      <c r="AC327">
        <f>ROUND(IF($AA$327&lt;=0,0,MIN($AA$4,$AA$327+$AB$327)),2)</f>
        <v>0</v>
      </c>
      <c r="AD327">
        <f>ROUND(IF($AA$327&lt;=0,0,MIN(MAX(0,$AA$327+$AB$327-$AC$327),MAX(0,$F$327-$J$327-$O$327-$T$327-$Y$327))),2)</f>
        <v>0</v>
      </c>
      <c r="AE327">
        <f>ROUND(MAX(0,$AA$327+$AB$327-$AC$327-$AD$327),2)</f>
        <v>0</v>
      </c>
      <c r="AF327">
        <f>$AJ$326</f>
        <v>0</v>
      </c>
      <c r="AG327">
        <f>ROUND(IF($AF$327&lt;=0,0,$AF$327*$AF$3/12),2)</f>
        <v>0</v>
      </c>
      <c r="AH327">
        <f>ROUND(IF($AF$327&lt;=0,0,MIN($AF$4,$AF$327+$AG$327)),2)</f>
        <v>0</v>
      </c>
      <c r="AI327">
        <f>ROUND(IF($AF$327&lt;=0,0,MIN(MAX(0,$AF$327+$AG$327-$AH$327),MAX(0,$F$327-$J$327-$O$327-$T$327-$Y$327-$AD$327))),2)</f>
        <v>0</v>
      </c>
      <c r="AJ327">
        <f>ROUND(MAX(0,$AF$327+$AG$327-$AH$327-$AI$327),2)</f>
        <v>0</v>
      </c>
      <c r="AK327">
        <f>$AO$326</f>
        <v>0</v>
      </c>
      <c r="AL327">
        <f>ROUND(IF($AK$327&lt;=0,0,$AK$327*$AK$3/12),2)</f>
        <v>0</v>
      </c>
      <c r="AM327">
        <f>ROUND(IF($AK$327&lt;=0,0,MIN($AK$4,$AK$327+$AL$327)),2)</f>
        <v>0</v>
      </c>
      <c r="AN327">
        <f>ROUND(IF($AK$327&lt;=0,0,MIN(MAX(0,$AK$327+$AL$327-$AM$327),MAX(0,$F$327-$J$327-$O$327-$T$327-$Y$327-$AD$327-$AI$327))),2)</f>
        <v>0</v>
      </c>
      <c r="AO327">
        <f>ROUND(MAX(0,$AK$327+$AL$327-$AM$327-$AN$327),2)</f>
        <v>0</v>
      </c>
      <c r="AP327">
        <f>$AT$326</f>
        <v>0</v>
      </c>
      <c r="AQ327">
        <f>ROUND(IF($AP$327&lt;=0,0,$AP$327*$AP$3/12),2)</f>
        <v>0</v>
      </c>
      <c r="AR327">
        <f>ROUND(IF($AP$327&lt;=0,0,MIN($AP$4,$AP$327+$AQ$327)),2)</f>
        <v>0</v>
      </c>
      <c r="AS327">
        <f>ROUND(IF($AP$327&lt;=0,0,MIN(MAX(0,$AP$327+$AQ$327-$AR$327),MAX(0,$F$327-$J$327-$O$327-$T$327-$Y$327-$AD$327-$AI$327-$AN$327))),2)</f>
        <v>0</v>
      </c>
      <c r="AT327">
        <f>ROUND(MAX(0,$AP$327+$AQ$327-$AR$327-$AS$327),2)</f>
        <v>0</v>
      </c>
      <c r="AU327">
        <f>$AY$326</f>
        <v>0</v>
      </c>
      <c r="AV327">
        <f>ROUND(IF($AU$327&lt;=0,0,$AU$327*$AU$3/12),2)</f>
        <v>0</v>
      </c>
      <c r="AW327">
        <f>ROUND(IF($AU$327&lt;=0,0,MIN($AU$4,$AU$327+$AV$327)),2)</f>
        <v>0</v>
      </c>
      <c r="AX327">
        <f>ROUND(IF($AU$327&lt;=0,0,MIN(MAX(0,$AU$327+$AV$327-$AW$327),MAX(0,$F$327-$J$327-$O$327-$T$327-$Y$327-$AD$327-$AI$327-$AN$327-$AS$327))),2)</f>
        <v>0</v>
      </c>
      <c r="AY327">
        <f>ROUND(MAX(0,$AU$327+$AV$327-$AW$327-$AX$327),2)</f>
        <v>0</v>
      </c>
      <c r="AZ327">
        <f>$BD$326</f>
        <v>0</v>
      </c>
      <c r="BA327">
        <f>ROUND(IF($AZ$327&lt;=0,0,$AZ$327*$AZ$3/12),2)</f>
        <v>0</v>
      </c>
      <c r="BB327">
        <f>ROUND(IF($AZ$327&lt;=0,0,MIN($AZ$4,$AZ$327+$BA$327)),2)</f>
        <v>0</v>
      </c>
      <c r="BC327">
        <f>ROUND(IF($AZ$327&lt;=0,0,MIN(MAX(0,$AZ$327+$BA$327-$BB$327),MAX(0,$F$327-$J$327-$O$327-$T$327-$Y$327-$AD$327-$AI$327-$AN$327-$AS$327-$AX$327))),2)</f>
        <v>0</v>
      </c>
      <c r="BD327">
        <f>ROUND(MAX(0,$AZ$327+$BA$327-$BB$327-$BC$327),2)</f>
        <v>0</v>
      </c>
    </row>
    <row r="328" spans="1:56">
      <c r="A328">
        <f>ROW()-7</f>
        <v>321</v>
      </c>
      <c r="B328">
        <f>EDATE(StartDate,A328-1)</f>
        <v>0</v>
      </c>
      <c r="C328">
        <f>ROUND(SUM($G$328,$L$328,$Q$328,$V$328,$AA$328,$AF$328,$AK$328,$AP$328,$AU$328,$AZ$328)-SUM($K$328,$P$328,$U$328,$Z$328,$AE$328,$AJ$328,$AO$328,$AT$328,$AY$328,$BD$328),2)</f>
        <v>0</v>
      </c>
      <c r="D328">
        <f>ROUND(SUM($H$328,$M$328,$R$328,$W$328,$AB$328,$AG$328,$AL$328,$AQ$328,$AV$328,$BA$328),2)</f>
        <v>0</v>
      </c>
      <c r="E328">
        <f>ROUND(SUM($K$328,$P$328,$U$328,$Z$328,$AE$328,$AJ$328,$AO$328,$AT$328,$AY$328,$BD$328),2)</f>
        <v>0</v>
      </c>
      <c r="F328">
        <f>ROUND(MAX(MonthlyBudget-SUM($I$328,$N$328,$S$328,$X$328,$AC$328,$AH$328,$AM$328,$AR$328,$AW$328,$BB$328),0),2)</f>
        <v>0</v>
      </c>
      <c r="G328">
        <f>$K$327</f>
        <v>0</v>
      </c>
      <c r="H328">
        <f>ROUND(IF($G$328&lt;=0,0,$G$328*$G$3/12),2)</f>
        <v>0</v>
      </c>
      <c r="I328">
        <f>ROUND(IF($G$328&lt;=0,0,MIN($G$4,$G$328+$H$328)),2)</f>
        <v>0</v>
      </c>
      <c r="J328">
        <f>ROUND(IF($G$328&lt;=0,0,MIN(MAX(0,$G$328+$H$328-$I$328),$F$328)),2)</f>
        <v>0</v>
      </c>
      <c r="K328">
        <f>ROUND(MAX(0,$G$328+$H$328-$I$328-$J$328),2)</f>
        <v>0</v>
      </c>
      <c r="L328">
        <f>$P$327</f>
        <v>0</v>
      </c>
      <c r="M328">
        <f>ROUND(IF($L$328&lt;=0,0,$L$328*$L$3/12),2)</f>
        <v>0</v>
      </c>
      <c r="N328">
        <f>ROUND(IF($L$328&lt;=0,0,MIN($L$4,$L$328+$M$328)),2)</f>
        <v>0</v>
      </c>
      <c r="O328">
        <f>ROUND(IF($L$328&lt;=0,0,MIN(MAX(0,$L$328+$M$328-$N$328),MAX(0,$F$328-$J$328))),2)</f>
        <v>0</v>
      </c>
      <c r="P328">
        <f>ROUND(MAX(0,$L$328+$M$328-$N$328-$O$328),2)</f>
        <v>0</v>
      </c>
      <c r="Q328">
        <f>$U$327</f>
        <v>0</v>
      </c>
      <c r="R328">
        <f>ROUND(IF($Q$328&lt;=0,0,$Q$328*$Q$3/12),2)</f>
        <v>0</v>
      </c>
      <c r="S328">
        <f>ROUND(IF($Q$328&lt;=0,0,MIN($Q$4,$Q$328+$R$328)),2)</f>
        <v>0</v>
      </c>
      <c r="T328">
        <f>ROUND(IF($Q$328&lt;=0,0,MIN(MAX(0,$Q$328+$R$328-$S$328),MAX(0,$F$328-$J$328-$O$328))),2)</f>
        <v>0</v>
      </c>
      <c r="U328">
        <f>ROUND(MAX(0,$Q$328+$R$328-$S$328-$T$328),2)</f>
        <v>0</v>
      </c>
      <c r="V328">
        <f>$Z$327</f>
        <v>0</v>
      </c>
      <c r="W328">
        <f>ROUND(IF($V$328&lt;=0,0,$V$328*$V$3/12),2)</f>
        <v>0</v>
      </c>
      <c r="X328">
        <f>ROUND(IF($V$328&lt;=0,0,MIN($V$4,$V$328+$W$328)),2)</f>
        <v>0</v>
      </c>
      <c r="Y328">
        <f>ROUND(IF($V$328&lt;=0,0,MIN(MAX(0,$V$328+$W$328-$X$328),MAX(0,$F$328-$J$328-$O$328-$T$328))),2)</f>
        <v>0</v>
      </c>
      <c r="Z328">
        <f>ROUND(MAX(0,$V$328+$W$328-$X$328-$Y$328),2)</f>
        <v>0</v>
      </c>
      <c r="AA328">
        <f>$AE$327</f>
        <v>0</v>
      </c>
      <c r="AB328">
        <f>ROUND(IF($AA$328&lt;=0,0,$AA$328*$AA$3/12),2)</f>
        <v>0</v>
      </c>
      <c r="AC328">
        <f>ROUND(IF($AA$328&lt;=0,0,MIN($AA$4,$AA$328+$AB$328)),2)</f>
        <v>0</v>
      </c>
      <c r="AD328">
        <f>ROUND(IF($AA$328&lt;=0,0,MIN(MAX(0,$AA$328+$AB$328-$AC$328),MAX(0,$F$328-$J$328-$O$328-$T$328-$Y$328))),2)</f>
        <v>0</v>
      </c>
      <c r="AE328">
        <f>ROUND(MAX(0,$AA$328+$AB$328-$AC$328-$AD$328),2)</f>
        <v>0</v>
      </c>
      <c r="AF328">
        <f>$AJ$327</f>
        <v>0</v>
      </c>
      <c r="AG328">
        <f>ROUND(IF($AF$328&lt;=0,0,$AF$328*$AF$3/12),2)</f>
        <v>0</v>
      </c>
      <c r="AH328">
        <f>ROUND(IF($AF$328&lt;=0,0,MIN($AF$4,$AF$328+$AG$328)),2)</f>
        <v>0</v>
      </c>
      <c r="AI328">
        <f>ROUND(IF($AF$328&lt;=0,0,MIN(MAX(0,$AF$328+$AG$328-$AH$328),MAX(0,$F$328-$J$328-$O$328-$T$328-$Y$328-$AD$328))),2)</f>
        <v>0</v>
      </c>
      <c r="AJ328">
        <f>ROUND(MAX(0,$AF$328+$AG$328-$AH$328-$AI$328),2)</f>
        <v>0</v>
      </c>
      <c r="AK328">
        <f>$AO$327</f>
        <v>0</v>
      </c>
      <c r="AL328">
        <f>ROUND(IF($AK$328&lt;=0,0,$AK$328*$AK$3/12),2)</f>
        <v>0</v>
      </c>
      <c r="AM328">
        <f>ROUND(IF($AK$328&lt;=0,0,MIN($AK$4,$AK$328+$AL$328)),2)</f>
        <v>0</v>
      </c>
      <c r="AN328">
        <f>ROUND(IF($AK$328&lt;=0,0,MIN(MAX(0,$AK$328+$AL$328-$AM$328),MAX(0,$F$328-$J$328-$O$328-$T$328-$Y$328-$AD$328-$AI$328))),2)</f>
        <v>0</v>
      </c>
      <c r="AO328">
        <f>ROUND(MAX(0,$AK$328+$AL$328-$AM$328-$AN$328),2)</f>
        <v>0</v>
      </c>
      <c r="AP328">
        <f>$AT$327</f>
        <v>0</v>
      </c>
      <c r="AQ328">
        <f>ROUND(IF($AP$328&lt;=0,0,$AP$328*$AP$3/12),2)</f>
        <v>0</v>
      </c>
      <c r="AR328">
        <f>ROUND(IF($AP$328&lt;=0,0,MIN($AP$4,$AP$328+$AQ$328)),2)</f>
        <v>0</v>
      </c>
      <c r="AS328">
        <f>ROUND(IF($AP$328&lt;=0,0,MIN(MAX(0,$AP$328+$AQ$328-$AR$328),MAX(0,$F$328-$J$328-$O$328-$T$328-$Y$328-$AD$328-$AI$328-$AN$328))),2)</f>
        <v>0</v>
      </c>
      <c r="AT328">
        <f>ROUND(MAX(0,$AP$328+$AQ$328-$AR$328-$AS$328),2)</f>
        <v>0</v>
      </c>
      <c r="AU328">
        <f>$AY$327</f>
        <v>0</v>
      </c>
      <c r="AV328">
        <f>ROUND(IF($AU$328&lt;=0,0,$AU$328*$AU$3/12),2)</f>
        <v>0</v>
      </c>
      <c r="AW328">
        <f>ROUND(IF($AU$328&lt;=0,0,MIN($AU$4,$AU$328+$AV$328)),2)</f>
        <v>0</v>
      </c>
      <c r="AX328">
        <f>ROUND(IF($AU$328&lt;=0,0,MIN(MAX(0,$AU$328+$AV$328-$AW$328),MAX(0,$F$328-$J$328-$O$328-$T$328-$Y$328-$AD$328-$AI$328-$AN$328-$AS$328))),2)</f>
        <v>0</v>
      </c>
      <c r="AY328">
        <f>ROUND(MAX(0,$AU$328+$AV$328-$AW$328-$AX$328),2)</f>
        <v>0</v>
      </c>
      <c r="AZ328">
        <f>$BD$327</f>
        <v>0</v>
      </c>
      <c r="BA328">
        <f>ROUND(IF($AZ$328&lt;=0,0,$AZ$328*$AZ$3/12),2)</f>
        <v>0</v>
      </c>
      <c r="BB328">
        <f>ROUND(IF($AZ$328&lt;=0,0,MIN($AZ$4,$AZ$328+$BA$328)),2)</f>
        <v>0</v>
      </c>
      <c r="BC328">
        <f>ROUND(IF($AZ$328&lt;=0,0,MIN(MAX(0,$AZ$328+$BA$328-$BB$328),MAX(0,$F$328-$J$328-$O$328-$T$328-$Y$328-$AD$328-$AI$328-$AN$328-$AS$328-$AX$328))),2)</f>
        <v>0</v>
      </c>
      <c r="BD328">
        <f>ROUND(MAX(0,$AZ$328+$BA$328-$BB$328-$BC$328),2)</f>
        <v>0</v>
      </c>
    </row>
    <row r="329" spans="1:56">
      <c r="A329">
        <f>ROW()-7</f>
        <v>322</v>
      </c>
      <c r="B329">
        <f>EDATE(StartDate,A329-1)</f>
        <v>0</v>
      </c>
      <c r="C329">
        <f>ROUND(SUM($G$329,$L$329,$Q$329,$V$329,$AA$329,$AF$329,$AK$329,$AP$329,$AU$329,$AZ$329)-SUM($K$329,$P$329,$U$329,$Z$329,$AE$329,$AJ$329,$AO$329,$AT$329,$AY$329,$BD$329),2)</f>
        <v>0</v>
      </c>
      <c r="D329">
        <f>ROUND(SUM($H$329,$M$329,$R$329,$W$329,$AB$329,$AG$329,$AL$329,$AQ$329,$AV$329,$BA$329),2)</f>
        <v>0</v>
      </c>
      <c r="E329">
        <f>ROUND(SUM($K$329,$P$329,$U$329,$Z$329,$AE$329,$AJ$329,$AO$329,$AT$329,$AY$329,$BD$329),2)</f>
        <v>0</v>
      </c>
      <c r="F329">
        <f>ROUND(MAX(MonthlyBudget-SUM($I$329,$N$329,$S$329,$X$329,$AC$329,$AH$329,$AM$329,$AR$329,$AW$329,$BB$329),0),2)</f>
        <v>0</v>
      </c>
      <c r="G329">
        <f>$K$328</f>
        <v>0</v>
      </c>
      <c r="H329">
        <f>ROUND(IF($G$329&lt;=0,0,$G$329*$G$3/12),2)</f>
        <v>0</v>
      </c>
      <c r="I329">
        <f>ROUND(IF($G$329&lt;=0,0,MIN($G$4,$G$329+$H$329)),2)</f>
        <v>0</v>
      </c>
      <c r="J329">
        <f>ROUND(IF($G$329&lt;=0,0,MIN(MAX(0,$G$329+$H$329-$I$329),$F$329)),2)</f>
        <v>0</v>
      </c>
      <c r="K329">
        <f>ROUND(MAX(0,$G$329+$H$329-$I$329-$J$329),2)</f>
        <v>0</v>
      </c>
      <c r="L329">
        <f>$P$328</f>
        <v>0</v>
      </c>
      <c r="M329">
        <f>ROUND(IF($L$329&lt;=0,0,$L$329*$L$3/12),2)</f>
        <v>0</v>
      </c>
      <c r="N329">
        <f>ROUND(IF($L$329&lt;=0,0,MIN($L$4,$L$329+$M$329)),2)</f>
        <v>0</v>
      </c>
      <c r="O329">
        <f>ROUND(IF($L$329&lt;=0,0,MIN(MAX(0,$L$329+$M$329-$N$329),MAX(0,$F$329-$J$329))),2)</f>
        <v>0</v>
      </c>
      <c r="P329">
        <f>ROUND(MAX(0,$L$329+$M$329-$N$329-$O$329),2)</f>
        <v>0</v>
      </c>
      <c r="Q329">
        <f>$U$328</f>
        <v>0</v>
      </c>
      <c r="R329">
        <f>ROUND(IF($Q$329&lt;=0,0,$Q$329*$Q$3/12),2)</f>
        <v>0</v>
      </c>
      <c r="S329">
        <f>ROUND(IF($Q$329&lt;=0,0,MIN($Q$4,$Q$329+$R$329)),2)</f>
        <v>0</v>
      </c>
      <c r="T329">
        <f>ROUND(IF($Q$329&lt;=0,0,MIN(MAX(0,$Q$329+$R$329-$S$329),MAX(0,$F$329-$J$329-$O$329))),2)</f>
        <v>0</v>
      </c>
      <c r="U329">
        <f>ROUND(MAX(0,$Q$329+$R$329-$S$329-$T$329),2)</f>
        <v>0</v>
      </c>
      <c r="V329">
        <f>$Z$328</f>
        <v>0</v>
      </c>
      <c r="W329">
        <f>ROUND(IF($V$329&lt;=0,0,$V$329*$V$3/12),2)</f>
        <v>0</v>
      </c>
      <c r="X329">
        <f>ROUND(IF($V$329&lt;=0,0,MIN($V$4,$V$329+$W$329)),2)</f>
        <v>0</v>
      </c>
      <c r="Y329">
        <f>ROUND(IF($V$329&lt;=0,0,MIN(MAX(0,$V$329+$W$329-$X$329),MAX(0,$F$329-$J$329-$O$329-$T$329))),2)</f>
        <v>0</v>
      </c>
      <c r="Z329">
        <f>ROUND(MAX(0,$V$329+$W$329-$X$329-$Y$329),2)</f>
        <v>0</v>
      </c>
      <c r="AA329">
        <f>$AE$328</f>
        <v>0</v>
      </c>
      <c r="AB329">
        <f>ROUND(IF($AA$329&lt;=0,0,$AA$329*$AA$3/12),2)</f>
        <v>0</v>
      </c>
      <c r="AC329">
        <f>ROUND(IF($AA$329&lt;=0,0,MIN($AA$4,$AA$329+$AB$329)),2)</f>
        <v>0</v>
      </c>
      <c r="AD329">
        <f>ROUND(IF($AA$329&lt;=0,0,MIN(MAX(0,$AA$329+$AB$329-$AC$329),MAX(0,$F$329-$J$329-$O$329-$T$329-$Y$329))),2)</f>
        <v>0</v>
      </c>
      <c r="AE329">
        <f>ROUND(MAX(0,$AA$329+$AB$329-$AC$329-$AD$329),2)</f>
        <v>0</v>
      </c>
      <c r="AF329">
        <f>$AJ$328</f>
        <v>0</v>
      </c>
      <c r="AG329">
        <f>ROUND(IF($AF$329&lt;=0,0,$AF$329*$AF$3/12),2)</f>
        <v>0</v>
      </c>
      <c r="AH329">
        <f>ROUND(IF($AF$329&lt;=0,0,MIN($AF$4,$AF$329+$AG$329)),2)</f>
        <v>0</v>
      </c>
      <c r="AI329">
        <f>ROUND(IF($AF$329&lt;=0,0,MIN(MAX(0,$AF$329+$AG$329-$AH$329),MAX(0,$F$329-$J$329-$O$329-$T$329-$Y$329-$AD$329))),2)</f>
        <v>0</v>
      </c>
      <c r="AJ329">
        <f>ROUND(MAX(0,$AF$329+$AG$329-$AH$329-$AI$329),2)</f>
        <v>0</v>
      </c>
      <c r="AK329">
        <f>$AO$328</f>
        <v>0</v>
      </c>
      <c r="AL329">
        <f>ROUND(IF($AK$329&lt;=0,0,$AK$329*$AK$3/12),2)</f>
        <v>0</v>
      </c>
      <c r="AM329">
        <f>ROUND(IF($AK$329&lt;=0,0,MIN($AK$4,$AK$329+$AL$329)),2)</f>
        <v>0</v>
      </c>
      <c r="AN329">
        <f>ROUND(IF($AK$329&lt;=0,0,MIN(MAX(0,$AK$329+$AL$329-$AM$329),MAX(0,$F$329-$J$329-$O$329-$T$329-$Y$329-$AD$329-$AI$329))),2)</f>
        <v>0</v>
      </c>
      <c r="AO329">
        <f>ROUND(MAX(0,$AK$329+$AL$329-$AM$329-$AN$329),2)</f>
        <v>0</v>
      </c>
      <c r="AP329">
        <f>$AT$328</f>
        <v>0</v>
      </c>
      <c r="AQ329">
        <f>ROUND(IF($AP$329&lt;=0,0,$AP$329*$AP$3/12),2)</f>
        <v>0</v>
      </c>
      <c r="AR329">
        <f>ROUND(IF($AP$329&lt;=0,0,MIN($AP$4,$AP$329+$AQ$329)),2)</f>
        <v>0</v>
      </c>
      <c r="AS329">
        <f>ROUND(IF($AP$329&lt;=0,0,MIN(MAX(0,$AP$329+$AQ$329-$AR$329),MAX(0,$F$329-$J$329-$O$329-$T$329-$Y$329-$AD$329-$AI$329-$AN$329))),2)</f>
        <v>0</v>
      </c>
      <c r="AT329">
        <f>ROUND(MAX(0,$AP$329+$AQ$329-$AR$329-$AS$329),2)</f>
        <v>0</v>
      </c>
      <c r="AU329">
        <f>$AY$328</f>
        <v>0</v>
      </c>
      <c r="AV329">
        <f>ROUND(IF($AU$329&lt;=0,0,$AU$329*$AU$3/12),2)</f>
        <v>0</v>
      </c>
      <c r="AW329">
        <f>ROUND(IF($AU$329&lt;=0,0,MIN($AU$4,$AU$329+$AV$329)),2)</f>
        <v>0</v>
      </c>
      <c r="AX329">
        <f>ROUND(IF($AU$329&lt;=0,0,MIN(MAX(0,$AU$329+$AV$329-$AW$329),MAX(0,$F$329-$J$329-$O$329-$T$329-$Y$329-$AD$329-$AI$329-$AN$329-$AS$329))),2)</f>
        <v>0</v>
      </c>
      <c r="AY329">
        <f>ROUND(MAX(0,$AU$329+$AV$329-$AW$329-$AX$329),2)</f>
        <v>0</v>
      </c>
      <c r="AZ329">
        <f>$BD$328</f>
        <v>0</v>
      </c>
      <c r="BA329">
        <f>ROUND(IF($AZ$329&lt;=0,0,$AZ$329*$AZ$3/12),2)</f>
        <v>0</v>
      </c>
      <c r="BB329">
        <f>ROUND(IF($AZ$329&lt;=0,0,MIN($AZ$4,$AZ$329+$BA$329)),2)</f>
        <v>0</v>
      </c>
      <c r="BC329">
        <f>ROUND(IF($AZ$329&lt;=0,0,MIN(MAX(0,$AZ$329+$BA$329-$BB$329),MAX(0,$F$329-$J$329-$O$329-$T$329-$Y$329-$AD$329-$AI$329-$AN$329-$AS$329-$AX$329))),2)</f>
        <v>0</v>
      </c>
      <c r="BD329">
        <f>ROUND(MAX(0,$AZ$329+$BA$329-$BB$329-$BC$329),2)</f>
        <v>0</v>
      </c>
    </row>
    <row r="330" spans="1:56">
      <c r="A330">
        <f>ROW()-7</f>
        <v>323</v>
      </c>
      <c r="B330">
        <f>EDATE(StartDate,A330-1)</f>
        <v>0</v>
      </c>
      <c r="C330">
        <f>ROUND(SUM($G$330,$L$330,$Q$330,$V$330,$AA$330,$AF$330,$AK$330,$AP$330,$AU$330,$AZ$330)-SUM($K$330,$P$330,$U$330,$Z$330,$AE$330,$AJ$330,$AO$330,$AT$330,$AY$330,$BD$330),2)</f>
        <v>0</v>
      </c>
      <c r="D330">
        <f>ROUND(SUM($H$330,$M$330,$R$330,$W$330,$AB$330,$AG$330,$AL$330,$AQ$330,$AV$330,$BA$330),2)</f>
        <v>0</v>
      </c>
      <c r="E330">
        <f>ROUND(SUM($K$330,$P$330,$U$330,$Z$330,$AE$330,$AJ$330,$AO$330,$AT$330,$AY$330,$BD$330),2)</f>
        <v>0</v>
      </c>
      <c r="F330">
        <f>ROUND(MAX(MonthlyBudget-SUM($I$330,$N$330,$S$330,$X$330,$AC$330,$AH$330,$AM$330,$AR$330,$AW$330,$BB$330),0),2)</f>
        <v>0</v>
      </c>
      <c r="G330">
        <f>$K$329</f>
        <v>0</v>
      </c>
      <c r="H330">
        <f>ROUND(IF($G$330&lt;=0,0,$G$330*$G$3/12),2)</f>
        <v>0</v>
      </c>
      <c r="I330">
        <f>ROUND(IF($G$330&lt;=0,0,MIN($G$4,$G$330+$H$330)),2)</f>
        <v>0</v>
      </c>
      <c r="J330">
        <f>ROUND(IF($G$330&lt;=0,0,MIN(MAX(0,$G$330+$H$330-$I$330),$F$330)),2)</f>
        <v>0</v>
      </c>
      <c r="K330">
        <f>ROUND(MAX(0,$G$330+$H$330-$I$330-$J$330),2)</f>
        <v>0</v>
      </c>
      <c r="L330">
        <f>$P$329</f>
        <v>0</v>
      </c>
      <c r="M330">
        <f>ROUND(IF($L$330&lt;=0,0,$L$330*$L$3/12),2)</f>
        <v>0</v>
      </c>
      <c r="N330">
        <f>ROUND(IF($L$330&lt;=0,0,MIN($L$4,$L$330+$M$330)),2)</f>
        <v>0</v>
      </c>
      <c r="O330">
        <f>ROUND(IF($L$330&lt;=0,0,MIN(MAX(0,$L$330+$M$330-$N$330),MAX(0,$F$330-$J$330))),2)</f>
        <v>0</v>
      </c>
      <c r="P330">
        <f>ROUND(MAX(0,$L$330+$M$330-$N$330-$O$330),2)</f>
        <v>0</v>
      </c>
      <c r="Q330">
        <f>$U$329</f>
        <v>0</v>
      </c>
      <c r="R330">
        <f>ROUND(IF($Q$330&lt;=0,0,$Q$330*$Q$3/12),2)</f>
        <v>0</v>
      </c>
      <c r="S330">
        <f>ROUND(IF($Q$330&lt;=0,0,MIN($Q$4,$Q$330+$R$330)),2)</f>
        <v>0</v>
      </c>
      <c r="T330">
        <f>ROUND(IF($Q$330&lt;=0,0,MIN(MAX(0,$Q$330+$R$330-$S$330),MAX(0,$F$330-$J$330-$O$330))),2)</f>
        <v>0</v>
      </c>
      <c r="U330">
        <f>ROUND(MAX(0,$Q$330+$R$330-$S$330-$T$330),2)</f>
        <v>0</v>
      </c>
      <c r="V330">
        <f>$Z$329</f>
        <v>0</v>
      </c>
      <c r="W330">
        <f>ROUND(IF($V$330&lt;=0,0,$V$330*$V$3/12),2)</f>
        <v>0</v>
      </c>
      <c r="X330">
        <f>ROUND(IF($V$330&lt;=0,0,MIN($V$4,$V$330+$W$330)),2)</f>
        <v>0</v>
      </c>
      <c r="Y330">
        <f>ROUND(IF($V$330&lt;=0,0,MIN(MAX(0,$V$330+$W$330-$X$330),MAX(0,$F$330-$J$330-$O$330-$T$330))),2)</f>
        <v>0</v>
      </c>
      <c r="Z330">
        <f>ROUND(MAX(0,$V$330+$W$330-$X$330-$Y$330),2)</f>
        <v>0</v>
      </c>
      <c r="AA330">
        <f>$AE$329</f>
        <v>0</v>
      </c>
      <c r="AB330">
        <f>ROUND(IF($AA$330&lt;=0,0,$AA$330*$AA$3/12),2)</f>
        <v>0</v>
      </c>
      <c r="AC330">
        <f>ROUND(IF($AA$330&lt;=0,0,MIN($AA$4,$AA$330+$AB$330)),2)</f>
        <v>0</v>
      </c>
      <c r="AD330">
        <f>ROUND(IF($AA$330&lt;=0,0,MIN(MAX(0,$AA$330+$AB$330-$AC$330),MAX(0,$F$330-$J$330-$O$330-$T$330-$Y$330))),2)</f>
        <v>0</v>
      </c>
      <c r="AE330">
        <f>ROUND(MAX(0,$AA$330+$AB$330-$AC$330-$AD$330),2)</f>
        <v>0</v>
      </c>
      <c r="AF330">
        <f>$AJ$329</f>
        <v>0</v>
      </c>
      <c r="AG330">
        <f>ROUND(IF($AF$330&lt;=0,0,$AF$330*$AF$3/12),2)</f>
        <v>0</v>
      </c>
      <c r="AH330">
        <f>ROUND(IF($AF$330&lt;=0,0,MIN($AF$4,$AF$330+$AG$330)),2)</f>
        <v>0</v>
      </c>
      <c r="AI330">
        <f>ROUND(IF($AF$330&lt;=0,0,MIN(MAX(0,$AF$330+$AG$330-$AH$330),MAX(0,$F$330-$J$330-$O$330-$T$330-$Y$330-$AD$330))),2)</f>
        <v>0</v>
      </c>
      <c r="AJ330">
        <f>ROUND(MAX(0,$AF$330+$AG$330-$AH$330-$AI$330),2)</f>
        <v>0</v>
      </c>
      <c r="AK330">
        <f>$AO$329</f>
        <v>0</v>
      </c>
      <c r="AL330">
        <f>ROUND(IF($AK$330&lt;=0,0,$AK$330*$AK$3/12),2)</f>
        <v>0</v>
      </c>
      <c r="AM330">
        <f>ROUND(IF($AK$330&lt;=0,0,MIN($AK$4,$AK$330+$AL$330)),2)</f>
        <v>0</v>
      </c>
      <c r="AN330">
        <f>ROUND(IF($AK$330&lt;=0,0,MIN(MAX(0,$AK$330+$AL$330-$AM$330),MAX(0,$F$330-$J$330-$O$330-$T$330-$Y$330-$AD$330-$AI$330))),2)</f>
        <v>0</v>
      </c>
      <c r="AO330">
        <f>ROUND(MAX(0,$AK$330+$AL$330-$AM$330-$AN$330),2)</f>
        <v>0</v>
      </c>
      <c r="AP330">
        <f>$AT$329</f>
        <v>0</v>
      </c>
      <c r="AQ330">
        <f>ROUND(IF($AP$330&lt;=0,0,$AP$330*$AP$3/12),2)</f>
        <v>0</v>
      </c>
      <c r="AR330">
        <f>ROUND(IF($AP$330&lt;=0,0,MIN($AP$4,$AP$330+$AQ$330)),2)</f>
        <v>0</v>
      </c>
      <c r="AS330">
        <f>ROUND(IF($AP$330&lt;=0,0,MIN(MAX(0,$AP$330+$AQ$330-$AR$330),MAX(0,$F$330-$J$330-$O$330-$T$330-$Y$330-$AD$330-$AI$330-$AN$330))),2)</f>
        <v>0</v>
      </c>
      <c r="AT330">
        <f>ROUND(MAX(0,$AP$330+$AQ$330-$AR$330-$AS$330),2)</f>
        <v>0</v>
      </c>
      <c r="AU330">
        <f>$AY$329</f>
        <v>0</v>
      </c>
      <c r="AV330">
        <f>ROUND(IF($AU$330&lt;=0,0,$AU$330*$AU$3/12),2)</f>
        <v>0</v>
      </c>
      <c r="AW330">
        <f>ROUND(IF($AU$330&lt;=0,0,MIN($AU$4,$AU$330+$AV$330)),2)</f>
        <v>0</v>
      </c>
      <c r="AX330">
        <f>ROUND(IF($AU$330&lt;=0,0,MIN(MAX(0,$AU$330+$AV$330-$AW$330),MAX(0,$F$330-$J$330-$O$330-$T$330-$Y$330-$AD$330-$AI$330-$AN$330-$AS$330))),2)</f>
        <v>0</v>
      </c>
      <c r="AY330">
        <f>ROUND(MAX(0,$AU$330+$AV$330-$AW$330-$AX$330),2)</f>
        <v>0</v>
      </c>
      <c r="AZ330">
        <f>$BD$329</f>
        <v>0</v>
      </c>
      <c r="BA330">
        <f>ROUND(IF($AZ$330&lt;=0,0,$AZ$330*$AZ$3/12),2)</f>
        <v>0</v>
      </c>
      <c r="BB330">
        <f>ROUND(IF($AZ$330&lt;=0,0,MIN($AZ$4,$AZ$330+$BA$330)),2)</f>
        <v>0</v>
      </c>
      <c r="BC330">
        <f>ROUND(IF($AZ$330&lt;=0,0,MIN(MAX(0,$AZ$330+$BA$330-$BB$330),MAX(0,$F$330-$J$330-$O$330-$T$330-$Y$330-$AD$330-$AI$330-$AN$330-$AS$330-$AX$330))),2)</f>
        <v>0</v>
      </c>
      <c r="BD330">
        <f>ROUND(MAX(0,$AZ$330+$BA$330-$BB$330-$BC$330),2)</f>
        <v>0</v>
      </c>
    </row>
    <row r="331" spans="1:56">
      <c r="A331">
        <f>ROW()-7</f>
        <v>324</v>
      </c>
      <c r="B331">
        <f>EDATE(StartDate,A331-1)</f>
        <v>0</v>
      </c>
      <c r="C331">
        <f>ROUND(SUM($G$331,$L$331,$Q$331,$V$331,$AA$331,$AF$331,$AK$331,$AP$331,$AU$331,$AZ$331)-SUM($K$331,$P$331,$U$331,$Z$331,$AE$331,$AJ$331,$AO$331,$AT$331,$AY$331,$BD$331),2)</f>
        <v>0</v>
      </c>
      <c r="D331">
        <f>ROUND(SUM($H$331,$M$331,$R$331,$W$331,$AB$331,$AG$331,$AL$331,$AQ$331,$AV$331,$BA$331),2)</f>
        <v>0</v>
      </c>
      <c r="E331">
        <f>ROUND(SUM($K$331,$P$331,$U$331,$Z$331,$AE$331,$AJ$331,$AO$331,$AT$331,$AY$331,$BD$331),2)</f>
        <v>0</v>
      </c>
      <c r="F331">
        <f>ROUND(MAX(MonthlyBudget-SUM($I$331,$N$331,$S$331,$X$331,$AC$331,$AH$331,$AM$331,$AR$331,$AW$331,$BB$331),0),2)</f>
        <v>0</v>
      </c>
      <c r="G331">
        <f>$K$330</f>
        <v>0</v>
      </c>
      <c r="H331">
        <f>ROUND(IF($G$331&lt;=0,0,$G$331*$G$3/12),2)</f>
        <v>0</v>
      </c>
      <c r="I331">
        <f>ROUND(IF($G$331&lt;=0,0,MIN($G$4,$G$331+$H$331)),2)</f>
        <v>0</v>
      </c>
      <c r="J331">
        <f>ROUND(IF($G$331&lt;=0,0,MIN(MAX(0,$G$331+$H$331-$I$331),$F$331)),2)</f>
        <v>0</v>
      </c>
      <c r="K331">
        <f>ROUND(MAX(0,$G$331+$H$331-$I$331-$J$331),2)</f>
        <v>0</v>
      </c>
      <c r="L331">
        <f>$P$330</f>
        <v>0</v>
      </c>
      <c r="M331">
        <f>ROUND(IF($L$331&lt;=0,0,$L$331*$L$3/12),2)</f>
        <v>0</v>
      </c>
      <c r="N331">
        <f>ROUND(IF($L$331&lt;=0,0,MIN($L$4,$L$331+$M$331)),2)</f>
        <v>0</v>
      </c>
      <c r="O331">
        <f>ROUND(IF($L$331&lt;=0,0,MIN(MAX(0,$L$331+$M$331-$N$331),MAX(0,$F$331-$J$331))),2)</f>
        <v>0</v>
      </c>
      <c r="P331">
        <f>ROUND(MAX(0,$L$331+$M$331-$N$331-$O$331),2)</f>
        <v>0</v>
      </c>
      <c r="Q331">
        <f>$U$330</f>
        <v>0</v>
      </c>
      <c r="R331">
        <f>ROUND(IF($Q$331&lt;=0,0,$Q$331*$Q$3/12),2)</f>
        <v>0</v>
      </c>
      <c r="S331">
        <f>ROUND(IF($Q$331&lt;=0,0,MIN($Q$4,$Q$331+$R$331)),2)</f>
        <v>0</v>
      </c>
      <c r="T331">
        <f>ROUND(IF($Q$331&lt;=0,0,MIN(MAX(0,$Q$331+$R$331-$S$331),MAX(0,$F$331-$J$331-$O$331))),2)</f>
        <v>0</v>
      </c>
      <c r="U331">
        <f>ROUND(MAX(0,$Q$331+$R$331-$S$331-$T$331),2)</f>
        <v>0</v>
      </c>
      <c r="V331">
        <f>$Z$330</f>
        <v>0</v>
      </c>
      <c r="W331">
        <f>ROUND(IF($V$331&lt;=0,0,$V$331*$V$3/12),2)</f>
        <v>0</v>
      </c>
      <c r="X331">
        <f>ROUND(IF($V$331&lt;=0,0,MIN($V$4,$V$331+$W$331)),2)</f>
        <v>0</v>
      </c>
      <c r="Y331">
        <f>ROUND(IF($V$331&lt;=0,0,MIN(MAX(0,$V$331+$W$331-$X$331),MAX(0,$F$331-$J$331-$O$331-$T$331))),2)</f>
        <v>0</v>
      </c>
      <c r="Z331">
        <f>ROUND(MAX(0,$V$331+$W$331-$X$331-$Y$331),2)</f>
        <v>0</v>
      </c>
      <c r="AA331">
        <f>$AE$330</f>
        <v>0</v>
      </c>
      <c r="AB331">
        <f>ROUND(IF($AA$331&lt;=0,0,$AA$331*$AA$3/12),2)</f>
        <v>0</v>
      </c>
      <c r="AC331">
        <f>ROUND(IF($AA$331&lt;=0,0,MIN($AA$4,$AA$331+$AB$331)),2)</f>
        <v>0</v>
      </c>
      <c r="AD331">
        <f>ROUND(IF($AA$331&lt;=0,0,MIN(MAX(0,$AA$331+$AB$331-$AC$331),MAX(0,$F$331-$J$331-$O$331-$T$331-$Y$331))),2)</f>
        <v>0</v>
      </c>
      <c r="AE331">
        <f>ROUND(MAX(0,$AA$331+$AB$331-$AC$331-$AD$331),2)</f>
        <v>0</v>
      </c>
      <c r="AF331">
        <f>$AJ$330</f>
        <v>0</v>
      </c>
      <c r="AG331">
        <f>ROUND(IF($AF$331&lt;=0,0,$AF$331*$AF$3/12),2)</f>
        <v>0</v>
      </c>
      <c r="AH331">
        <f>ROUND(IF($AF$331&lt;=0,0,MIN($AF$4,$AF$331+$AG$331)),2)</f>
        <v>0</v>
      </c>
      <c r="AI331">
        <f>ROUND(IF($AF$331&lt;=0,0,MIN(MAX(0,$AF$331+$AG$331-$AH$331),MAX(0,$F$331-$J$331-$O$331-$T$331-$Y$331-$AD$331))),2)</f>
        <v>0</v>
      </c>
      <c r="AJ331">
        <f>ROUND(MAX(0,$AF$331+$AG$331-$AH$331-$AI$331),2)</f>
        <v>0</v>
      </c>
      <c r="AK331">
        <f>$AO$330</f>
        <v>0</v>
      </c>
      <c r="AL331">
        <f>ROUND(IF($AK$331&lt;=0,0,$AK$331*$AK$3/12),2)</f>
        <v>0</v>
      </c>
      <c r="AM331">
        <f>ROUND(IF($AK$331&lt;=0,0,MIN($AK$4,$AK$331+$AL$331)),2)</f>
        <v>0</v>
      </c>
      <c r="AN331">
        <f>ROUND(IF($AK$331&lt;=0,0,MIN(MAX(0,$AK$331+$AL$331-$AM$331),MAX(0,$F$331-$J$331-$O$331-$T$331-$Y$331-$AD$331-$AI$331))),2)</f>
        <v>0</v>
      </c>
      <c r="AO331">
        <f>ROUND(MAX(0,$AK$331+$AL$331-$AM$331-$AN$331),2)</f>
        <v>0</v>
      </c>
      <c r="AP331">
        <f>$AT$330</f>
        <v>0</v>
      </c>
      <c r="AQ331">
        <f>ROUND(IF($AP$331&lt;=0,0,$AP$331*$AP$3/12),2)</f>
        <v>0</v>
      </c>
      <c r="AR331">
        <f>ROUND(IF($AP$331&lt;=0,0,MIN($AP$4,$AP$331+$AQ$331)),2)</f>
        <v>0</v>
      </c>
      <c r="AS331">
        <f>ROUND(IF($AP$331&lt;=0,0,MIN(MAX(0,$AP$331+$AQ$331-$AR$331),MAX(0,$F$331-$J$331-$O$331-$T$331-$Y$331-$AD$331-$AI$331-$AN$331))),2)</f>
        <v>0</v>
      </c>
      <c r="AT331">
        <f>ROUND(MAX(0,$AP$331+$AQ$331-$AR$331-$AS$331),2)</f>
        <v>0</v>
      </c>
      <c r="AU331">
        <f>$AY$330</f>
        <v>0</v>
      </c>
      <c r="AV331">
        <f>ROUND(IF($AU$331&lt;=0,0,$AU$331*$AU$3/12),2)</f>
        <v>0</v>
      </c>
      <c r="AW331">
        <f>ROUND(IF($AU$331&lt;=0,0,MIN($AU$4,$AU$331+$AV$331)),2)</f>
        <v>0</v>
      </c>
      <c r="AX331">
        <f>ROUND(IF($AU$331&lt;=0,0,MIN(MAX(0,$AU$331+$AV$331-$AW$331),MAX(0,$F$331-$J$331-$O$331-$T$331-$Y$331-$AD$331-$AI$331-$AN$331-$AS$331))),2)</f>
        <v>0</v>
      </c>
      <c r="AY331">
        <f>ROUND(MAX(0,$AU$331+$AV$331-$AW$331-$AX$331),2)</f>
        <v>0</v>
      </c>
      <c r="AZ331">
        <f>$BD$330</f>
        <v>0</v>
      </c>
      <c r="BA331">
        <f>ROUND(IF($AZ$331&lt;=0,0,$AZ$331*$AZ$3/12),2)</f>
        <v>0</v>
      </c>
      <c r="BB331">
        <f>ROUND(IF($AZ$331&lt;=0,0,MIN($AZ$4,$AZ$331+$BA$331)),2)</f>
        <v>0</v>
      </c>
      <c r="BC331">
        <f>ROUND(IF($AZ$331&lt;=0,0,MIN(MAX(0,$AZ$331+$BA$331-$BB$331),MAX(0,$F$331-$J$331-$O$331-$T$331-$Y$331-$AD$331-$AI$331-$AN$331-$AS$331-$AX$331))),2)</f>
        <v>0</v>
      </c>
      <c r="BD331">
        <f>ROUND(MAX(0,$AZ$331+$BA$331-$BB$331-$BC$331),2)</f>
        <v>0</v>
      </c>
    </row>
    <row r="332" spans="1:56">
      <c r="A332">
        <f>ROW()-7</f>
        <v>325</v>
      </c>
      <c r="B332">
        <f>EDATE(StartDate,A332-1)</f>
        <v>0</v>
      </c>
      <c r="C332">
        <f>ROUND(SUM($G$332,$L$332,$Q$332,$V$332,$AA$332,$AF$332,$AK$332,$AP$332,$AU$332,$AZ$332)-SUM($K$332,$P$332,$U$332,$Z$332,$AE$332,$AJ$332,$AO$332,$AT$332,$AY$332,$BD$332),2)</f>
        <v>0</v>
      </c>
      <c r="D332">
        <f>ROUND(SUM($H$332,$M$332,$R$332,$W$332,$AB$332,$AG$332,$AL$332,$AQ$332,$AV$332,$BA$332),2)</f>
        <v>0</v>
      </c>
      <c r="E332">
        <f>ROUND(SUM($K$332,$P$332,$U$332,$Z$332,$AE$332,$AJ$332,$AO$332,$AT$332,$AY$332,$BD$332),2)</f>
        <v>0</v>
      </c>
      <c r="F332">
        <f>ROUND(MAX(MonthlyBudget-SUM($I$332,$N$332,$S$332,$X$332,$AC$332,$AH$332,$AM$332,$AR$332,$AW$332,$BB$332),0),2)</f>
        <v>0</v>
      </c>
      <c r="G332">
        <f>$K$331</f>
        <v>0</v>
      </c>
      <c r="H332">
        <f>ROUND(IF($G$332&lt;=0,0,$G$332*$G$3/12),2)</f>
        <v>0</v>
      </c>
      <c r="I332">
        <f>ROUND(IF($G$332&lt;=0,0,MIN($G$4,$G$332+$H$332)),2)</f>
        <v>0</v>
      </c>
      <c r="J332">
        <f>ROUND(IF($G$332&lt;=0,0,MIN(MAX(0,$G$332+$H$332-$I$332),$F$332)),2)</f>
        <v>0</v>
      </c>
      <c r="K332">
        <f>ROUND(MAX(0,$G$332+$H$332-$I$332-$J$332),2)</f>
        <v>0</v>
      </c>
      <c r="L332">
        <f>$P$331</f>
        <v>0</v>
      </c>
      <c r="M332">
        <f>ROUND(IF($L$332&lt;=0,0,$L$332*$L$3/12),2)</f>
        <v>0</v>
      </c>
      <c r="N332">
        <f>ROUND(IF($L$332&lt;=0,0,MIN($L$4,$L$332+$M$332)),2)</f>
        <v>0</v>
      </c>
      <c r="O332">
        <f>ROUND(IF($L$332&lt;=0,0,MIN(MAX(0,$L$332+$M$332-$N$332),MAX(0,$F$332-$J$332))),2)</f>
        <v>0</v>
      </c>
      <c r="P332">
        <f>ROUND(MAX(0,$L$332+$M$332-$N$332-$O$332),2)</f>
        <v>0</v>
      </c>
      <c r="Q332">
        <f>$U$331</f>
        <v>0</v>
      </c>
      <c r="R332">
        <f>ROUND(IF($Q$332&lt;=0,0,$Q$332*$Q$3/12),2)</f>
        <v>0</v>
      </c>
      <c r="S332">
        <f>ROUND(IF($Q$332&lt;=0,0,MIN($Q$4,$Q$332+$R$332)),2)</f>
        <v>0</v>
      </c>
      <c r="T332">
        <f>ROUND(IF($Q$332&lt;=0,0,MIN(MAX(0,$Q$332+$R$332-$S$332),MAX(0,$F$332-$J$332-$O$332))),2)</f>
        <v>0</v>
      </c>
      <c r="U332">
        <f>ROUND(MAX(0,$Q$332+$R$332-$S$332-$T$332),2)</f>
        <v>0</v>
      </c>
      <c r="V332">
        <f>$Z$331</f>
        <v>0</v>
      </c>
      <c r="W332">
        <f>ROUND(IF($V$332&lt;=0,0,$V$332*$V$3/12),2)</f>
        <v>0</v>
      </c>
      <c r="X332">
        <f>ROUND(IF($V$332&lt;=0,0,MIN($V$4,$V$332+$W$332)),2)</f>
        <v>0</v>
      </c>
      <c r="Y332">
        <f>ROUND(IF($V$332&lt;=0,0,MIN(MAX(0,$V$332+$W$332-$X$332),MAX(0,$F$332-$J$332-$O$332-$T$332))),2)</f>
        <v>0</v>
      </c>
      <c r="Z332">
        <f>ROUND(MAX(0,$V$332+$W$332-$X$332-$Y$332),2)</f>
        <v>0</v>
      </c>
      <c r="AA332">
        <f>$AE$331</f>
        <v>0</v>
      </c>
      <c r="AB332">
        <f>ROUND(IF($AA$332&lt;=0,0,$AA$332*$AA$3/12),2)</f>
        <v>0</v>
      </c>
      <c r="AC332">
        <f>ROUND(IF($AA$332&lt;=0,0,MIN($AA$4,$AA$332+$AB$332)),2)</f>
        <v>0</v>
      </c>
      <c r="AD332">
        <f>ROUND(IF($AA$332&lt;=0,0,MIN(MAX(0,$AA$332+$AB$332-$AC$332),MAX(0,$F$332-$J$332-$O$332-$T$332-$Y$332))),2)</f>
        <v>0</v>
      </c>
      <c r="AE332">
        <f>ROUND(MAX(0,$AA$332+$AB$332-$AC$332-$AD$332),2)</f>
        <v>0</v>
      </c>
      <c r="AF332">
        <f>$AJ$331</f>
        <v>0</v>
      </c>
      <c r="AG332">
        <f>ROUND(IF($AF$332&lt;=0,0,$AF$332*$AF$3/12),2)</f>
        <v>0</v>
      </c>
      <c r="AH332">
        <f>ROUND(IF($AF$332&lt;=0,0,MIN($AF$4,$AF$332+$AG$332)),2)</f>
        <v>0</v>
      </c>
      <c r="AI332">
        <f>ROUND(IF($AF$332&lt;=0,0,MIN(MAX(0,$AF$332+$AG$332-$AH$332),MAX(0,$F$332-$J$332-$O$332-$T$332-$Y$332-$AD$332))),2)</f>
        <v>0</v>
      </c>
      <c r="AJ332">
        <f>ROUND(MAX(0,$AF$332+$AG$332-$AH$332-$AI$332),2)</f>
        <v>0</v>
      </c>
      <c r="AK332">
        <f>$AO$331</f>
        <v>0</v>
      </c>
      <c r="AL332">
        <f>ROUND(IF($AK$332&lt;=0,0,$AK$332*$AK$3/12),2)</f>
        <v>0</v>
      </c>
      <c r="AM332">
        <f>ROUND(IF($AK$332&lt;=0,0,MIN($AK$4,$AK$332+$AL$332)),2)</f>
        <v>0</v>
      </c>
      <c r="AN332">
        <f>ROUND(IF($AK$332&lt;=0,0,MIN(MAX(0,$AK$332+$AL$332-$AM$332),MAX(0,$F$332-$J$332-$O$332-$T$332-$Y$332-$AD$332-$AI$332))),2)</f>
        <v>0</v>
      </c>
      <c r="AO332">
        <f>ROUND(MAX(0,$AK$332+$AL$332-$AM$332-$AN$332),2)</f>
        <v>0</v>
      </c>
      <c r="AP332">
        <f>$AT$331</f>
        <v>0</v>
      </c>
      <c r="AQ332">
        <f>ROUND(IF($AP$332&lt;=0,0,$AP$332*$AP$3/12),2)</f>
        <v>0</v>
      </c>
      <c r="AR332">
        <f>ROUND(IF($AP$332&lt;=0,0,MIN($AP$4,$AP$332+$AQ$332)),2)</f>
        <v>0</v>
      </c>
      <c r="AS332">
        <f>ROUND(IF($AP$332&lt;=0,0,MIN(MAX(0,$AP$332+$AQ$332-$AR$332),MAX(0,$F$332-$J$332-$O$332-$T$332-$Y$332-$AD$332-$AI$332-$AN$332))),2)</f>
        <v>0</v>
      </c>
      <c r="AT332">
        <f>ROUND(MAX(0,$AP$332+$AQ$332-$AR$332-$AS$332),2)</f>
        <v>0</v>
      </c>
      <c r="AU332">
        <f>$AY$331</f>
        <v>0</v>
      </c>
      <c r="AV332">
        <f>ROUND(IF($AU$332&lt;=0,0,$AU$332*$AU$3/12),2)</f>
        <v>0</v>
      </c>
      <c r="AW332">
        <f>ROUND(IF($AU$332&lt;=0,0,MIN($AU$4,$AU$332+$AV$332)),2)</f>
        <v>0</v>
      </c>
      <c r="AX332">
        <f>ROUND(IF($AU$332&lt;=0,0,MIN(MAX(0,$AU$332+$AV$332-$AW$332),MAX(0,$F$332-$J$332-$O$332-$T$332-$Y$332-$AD$332-$AI$332-$AN$332-$AS$332))),2)</f>
        <v>0</v>
      </c>
      <c r="AY332">
        <f>ROUND(MAX(0,$AU$332+$AV$332-$AW$332-$AX$332),2)</f>
        <v>0</v>
      </c>
      <c r="AZ332">
        <f>$BD$331</f>
        <v>0</v>
      </c>
      <c r="BA332">
        <f>ROUND(IF($AZ$332&lt;=0,0,$AZ$332*$AZ$3/12),2)</f>
        <v>0</v>
      </c>
      <c r="BB332">
        <f>ROUND(IF($AZ$332&lt;=0,0,MIN($AZ$4,$AZ$332+$BA$332)),2)</f>
        <v>0</v>
      </c>
      <c r="BC332">
        <f>ROUND(IF($AZ$332&lt;=0,0,MIN(MAX(0,$AZ$332+$BA$332-$BB$332),MAX(0,$F$332-$J$332-$O$332-$T$332-$Y$332-$AD$332-$AI$332-$AN$332-$AS$332-$AX$332))),2)</f>
        <v>0</v>
      </c>
      <c r="BD332">
        <f>ROUND(MAX(0,$AZ$332+$BA$332-$BB$332-$BC$332),2)</f>
        <v>0</v>
      </c>
    </row>
    <row r="333" spans="1:56">
      <c r="A333">
        <f>ROW()-7</f>
        <v>326</v>
      </c>
      <c r="B333">
        <f>EDATE(StartDate,A333-1)</f>
        <v>0</v>
      </c>
      <c r="C333">
        <f>ROUND(SUM($G$333,$L$333,$Q$333,$V$333,$AA$333,$AF$333,$AK$333,$AP$333,$AU$333,$AZ$333)-SUM($K$333,$P$333,$U$333,$Z$333,$AE$333,$AJ$333,$AO$333,$AT$333,$AY$333,$BD$333),2)</f>
        <v>0</v>
      </c>
      <c r="D333">
        <f>ROUND(SUM($H$333,$M$333,$R$333,$W$333,$AB$333,$AG$333,$AL$333,$AQ$333,$AV$333,$BA$333),2)</f>
        <v>0</v>
      </c>
      <c r="E333">
        <f>ROUND(SUM($K$333,$P$333,$U$333,$Z$333,$AE$333,$AJ$333,$AO$333,$AT$333,$AY$333,$BD$333),2)</f>
        <v>0</v>
      </c>
      <c r="F333">
        <f>ROUND(MAX(MonthlyBudget-SUM($I$333,$N$333,$S$333,$X$333,$AC$333,$AH$333,$AM$333,$AR$333,$AW$333,$BB$333),0),2)</f>
        <v>0</v>
      </c>
      <c r="G333">
        <f>$K$332</f>
        <v>0</v>
      </c>
      <c r="H333">
        <f>ROUND(IF($G$333&lt;=0,0,$G$333*$G$3/12),2)</f>
        <v>0</v>
      </c>
      <c r="I333">
        <f>ROUND(IF($G$333&lt;=0,0,MIN($G$4,$G$333+$H$333)),2)</f>
        <v>0</v>
      </c>
      <c r="J333">
        <f>ROUND(IF($G$333&lt;=0,0,MIN(MAX(0,$G$333+$H$333-$I$333),$F$333)),2)</f>
        <v>0</v>
      </c>
      <c r="K333">
        <f>ROUND(MAX(0,$G$333+$H$333-$I$333-$J$333),2)</f>
        <v>0</v>
      </c>
      <c r="L333">
        <f>$P$332</f>
        <v>0</v>
      </c>
      <c r="M333">
        <f>ROUND(IF($L$333&lt;=0,0,$L$333*$L$3/12),2)</f>
        <v>0</v>
      </c>
      <c r="N333">
        <f>ROUND(IF($L$333&lt;=0,0,MIN($L$4,$L$333+$M$333)),2)</f>
        <v>0</v>
      </c>
      <c r="O333">
        <f>ROUND(IF($L$333&lt;=0,0,MIN(MAX(0,$L$333+$M$333-$N$333),MAX(0,$F$333-$J$333))),2)</f>
        <v>0</v>
      </c>
      <c r="P333">
        <f>ROUND(MAX(0,$L$333+$M$333-$N$333-$O$333),2)</f>
        <v>0</v>
      </c>
      <c r="Q333">
        <f>$U$332</f>
        <v>0</v>
      </c>
      <c r="R333">
        <f>ROUND(IF($Q$333&lt;=0,0,$Q$333*$Q$3/12),2)</f>
        <v>0</v>
      </c>
      <c r="S333">
        <f>ROUND(IF($Q$333&lt;=0,0,MIN($Q$4,$Q$333+$R$333)),2)</f>
        <v>0</v>
      </c>
      <c r="T333">
        <f>ROUND(IF($Q$333&lt;=0,0,MIN(MAX(0,$Q$333+$R$333-$S$333),MAX(0,$F$333-$J$333-$O$333))),2)</f>
        <v>0</v>
      </c>
      <c r="U333">
        <f>ROUND(MAX(0,$Q$333+$R$333-$S$333-$T$333),2)</f>
        <v>0</v>
      </c>
      <c r="V333">
        <f>$Z$332</f>
        <v>0</v>
      </c>
      <c r="W333">
        <f>ROUND(IF($V$333&lt;=0,0,$V$333*$V$3/12),2)</f>
        <v>0</v>
      </c>
      <c r="X333">
        <f>ROUND(IF($V$333&lt;=0,0,MIN($V$4,$V$333+$W$333)),2)</f>
        <v>0</v>
      </c>
      <c r="Y333">
        <f>ROUND(IF($V$333&lt;=0,0,MIN(MAX(0,$V$333+$W$333-$X$333),MAX(0,$F$333-$J$333-$O$333-$T$333))),2)</f>
        <v>0</v>
      </c>
      <c r="Z333">
        <f>ROUND(MAX(0,$V$333+$W$333-$X$333-$Y$333),2)</f>
        <v>0</v>
      </c>
      <c r="AA333">
        <f>$AE$332</f>
        <v>0</v>
      </c>
      <c r="AB333">
        <f>ROUND(IF($AA$333&lt;=0,0,$AA$333*$AA$3/12),2)</f>
        <v>0</v>
      </c>
      <c r="AC333">
        <f>ROUND(IF($AA$333&lt;=0,0,MIN($AA$4,$AA$333+$AB$333)),2)</f>
        <v>0</v>
      </c>
      <c r="AD333">
        <f>ROUND(IF($AA$333&lt;=0,0,MIN(MAX(0,$AA$333+$AB$333-$AC$333),MAX(0,$F$333-$J$333-$O$333-$T$333-$Y$333))),2)</f>
        <v>0</v>
      </c>
      <c r="AE333">
        <f>ROUND(MAX(0,$AA$333+$AB$333-$AC$333-$AD$333),2)</f>
        <v>0</v>
      </c>
      <c r="AF333">
        <f>$AJ$332</f>
        <v>0</v>
      </c>
      <c r="AG333">
        <f>ROUND(IF($AF$333&lt;=0,0,$AF$333*$AF$3/12),2)</f>
        <v>0</v>
      </c>
      <c r="AH333">
        <f>ROUND(IF($AF$333&lt;=0,0,MIN($AF$4,$AF$333+$AG$333)),2)</f>
        <v>0</v>
      </c>
      <c r="AI333">
        <f>ROUND(IF($AF$333&lt;=0,0,MIN(MAX(0,$AF$333+$AG$333-$AH$333),MAX(0,$F$333-$J$333-$O$333-$T$333-$Y$333-$AD$333))),2)</f>
        <v>0</v>
      </c>
      <c r="AJ333">
        <f>ROUND(MAX(0,$AF$333+$AG$333-$AH$333-$AI$333),2)</f>
        <v>0</v>
      </c>
      <c r="AK333">
        <f>$AO$332</f>
        <v>0</v>
      </c>
      <c r="AL333">
        <f>ROUND(IF($AK$333&lt;=0,0,$AK$333*$AK$3/12),2)</f>
        <v>0</v>
      </c>
      <c r="AM333">
        <f>ROUND(IF($AK$333&lt;=0,0,MIN($AK$4,$AK$333+$AL$333)),2)</f>
        <v>0</v>
      </c>
      <c r="AN333">
        <f>ROUND(IF($AK$333&lt;=0,0,MIN(MAX(0,$AK$333+$AL$333-$AM$333),MAX(0,$F$333-$J$333-$O$333-$T$333-$Y$333-$AD$333-$AI$333))),2)</f>
        <v>0</v>
      </c>
      <c r="AO333">
        <f>ROUND(MAX(0,$AK$333+$AL$333-$AM$333-$AN$333),2)</f>
        <v>0</v>
      </c>
      <c r="AP333">
        <f>$AT$332</f>
        <v>0</v>
      </c>
      <c r="AQ333">
        <f>ROUND(IF($AP$333&lt;=0,0,$AP$333*$AP$3/12),2)</f>
        <v>0</v>
      </c>
      <c r="AR333">
        <f>ROUND(IF($AP$333&lt;=0,0,MIN($AP$4,$AP$333+$AQ$333)),2)</f>
        <v>0</v>
      </c>
      <c r="AS333">
        <f>ROUND(IF($AP$333&lt;=0,0,MIN(MAX(0,$AP$333+$AQ$333-$AR$333),MAX(0,$F$333-$J$333-$O$333-$T$333-$Y$333-$AD$333-$AI$333-$AN$333))),2)</f>
        <v>0</v>
      </c>
      <c r="AT333">
        <f>ROUND(MAX(0,$AP$333+$AQ$333-$AR$333-$AS$333),2)</f>
        <v>0</v>
      </c>
      <c r="AU333">
        <f>$AY$332</f>
        <v>0</v>
      </c>
      <c r="AV333">
        <f>ROUND(IF($AU$333&lt;=0,0,$AU$333*$AU$3/12),2)</f>
        <v>0</v>
      </c>
      <c r="AW333">
        <f>ROUND(IF($AU$333&lt;=0,0,MIN($AU$4,$AU$333+$AV$333)),2)</f>
        <v>0</v>
      </c>
      <c r="AX333">
        <f>ROUND(IF($AU$333&lt;=0,0,MIN(MAX(0,$AU$333+$AV$333-$AW$333),MAX(0,$F$333-$J$333-$O$333-$T$333-$Y$333-$AD$333-$AI$333-$AN$333-$AS$333))),2)</f>
        <v>0</v>
      </c>
      <c r="AY333">
        <f>ROUND(MAX(0,$AU$333+$AV$333-$AW$333-$AX$333),2)</f>
        <v>0</v>
      </c>
      <c r="AZ333">
        <f>$BD$332</f>
        <v>0</v>
      </c>
      <c r="BA333">
        <f>ROUND(IF($AZ$333&lt;=0,0,$AZ$333*$AZ$3/12),2)</f>
        <v>0</v>
      </c>
      <c r="BB333">
        <f>ROUND(IF($AZ$333&lt;=0,0,MIN($AZ$4,$AZ$333+$BA$333)),2)</f>
        <v>0</v>
      </c>
      <c r="BC333">
        <f>ROUND(IF($AZ$333&lt;=0,0,MIN(MAX(0,$AZ$333+$BA$333-$BB$333),MAX(0,$F$333-$J$333-$O$333-$T$333-$Y$333-$AD$333-$AI$333-$AN$333-$AS$333-$AX$333))),2)</f>
        <v>0</v>
      </c>
      <c r="BD333">
        <f>ROUND(MAX(0,$AZ$333+$BA$333-$BB$333-$BC$333),2)</f>
        <v>0</v>
      </c>
    </row>
    <row r="334" spans="1:56">
      <c r="A334">
        <f>ROW()-7</f>
        <v>327</v>
      </c>
      <c r="B334">
        <f>EDATE(StartDate,A334-1)</f>
        <v>0</v>
      </c>
      <c r="C334">
        <f>ROUND(SUM($G$334,$L$334,$Q$334,$V$334,$AA$334,$AF$334,$AK$334,$AP$334,$AU$334,$AZ$334)-SUM($K$334,$P$334,$U$334,$Z$334,$AE$334,$AJ$334,$AO$334,$AT$334,$AY$334,$BD$334),2)</f>
        <v>0</v>
      </c>
      <c r="D334">
        <f>ROUND(SUM($H$334,$M$334,$R$334,$W$334,$AB$334,$AG$334,$AL$334,$AQ$334,$AV$334,$BA$334),2)</f>
        <v>0</v>
      </c>
      <c r="E334">
        <f>ROUND(SUM($K$334,$P$334,$U$334,$Z$334,$AE$334,$AJ$334,$AO$334,$AT$334,$AY$334,$BD$334),2)</f>
        <v>0</v>
      </c>
      <c r="F334">
        <f>ROUND(MAX(MonthlyBudget-SUM($I$334,$N$334,$S$334,$X$334,$AC$334,$AH$334,$AM$334,$AR$334,$AW$334,$BB$334),0),2)</f>
        <v>0</v>
      </c>
      <c r="G334">
        <f>$K$333</f>
        <v>0</v>
      </c>
      <c r="H334">
        <f>ROUND(IF($G$334&lt;=0,0,$G$334*$G$3/12),2)</f>
        <v>0</v>
      </c>
      <c r="I334">
        <f>ROUND(IF($G$334&lt;=0,0,MIN($G$4,$G$334+$H$334)),2)</f>
        <v>0</v>
      </c>
      <c r="J334">
        <f>ROUND(IF($G$334&lt;=0,0,MIN(MAX(0,$G$334+$H$334-$I$334),$F$334)),2)</f>
        <v>0</v>
      </c>
      <c r="K334">
        <f>ROUND(MAX(0,$G$334+$H$334-$I$334-$J$334),2)</f>
        <v>0</v>
      </c>
      <c r="L334">
        <f>$P$333</f>
        <v>0</v>
      </c>
      <c r="M334">
        <f>ROUND(IF($L$334&lt;=0,0,$L$334*$L$3/12),2)</f>
        <v>0</v>
      </c>
      <c r="N334">
        <f>ROUND(IF($L$334&lt;=0,0,MIN($L$4,$L$334+$M$334)),2)</f>
        <v>0</v>
      </c>
      <c r="O334">
        <f>ROUND(IF($L$334&lt;=0,0,MIN(MAX(0,$L$334+$M$334-$N$334),MAX(0,$F$334-$J$334))),2)</f>
        <v>0</v>
      </c>
      <c r="P334">
        <f>ROUND(MAX(0,$L$334+$M$334-$N$334-$O$334),2)</f>
        <v>0</v>
      </c>
      <c r="Q334">
        <f>$U$333</f>
        <v>0</v>
      </c>
      <c r="R334">
        <f>ROUND(IF($Q$334&lt;=0,0,$Q$334*$Q$3/12),2)</f>
        <v>0</v>
      </c>
      <c r="S334">
        <f>ROUND(IF($Q$334&lt;=0,0,MIN($Q$4,$Q$334+$R$334)),2)</f>
        <v>0</v>
      </c>
      <c r="T334">
        <f>ROUND(IF($Q$334&lt;=0,0,MIN(MAX(0,$Q$334+$R$334-$S$334),MAX(0,$F$334-$J$334-$O$334))),2)</f>
        <v>0</v>
      </c>
      <c r="U334">
        <f>ROUND(MAX(0,$Q$334+$R$334-$S$334-$T$334),2)</f>
        <v>0</v>
      </c>
      <c r="V334">
        <f>$Z$333</f>
        <v>0</v>
      </c>
      <c r="W334">
        <f>ROUND(IF($V$334&lt;=0,0,$V$334*$V$3/12),2)</f>
        <v>0</v>
      </c>
      <c r="X334">
        <f>ROUND(IF($V$334&lt;=0,0,MIN($V$4,$V$334+$W$334)),2)</f>
        <v>0</v>
      </c>
      <c r="Y334">
        <f>ROUND(IF($V$334&lt;=0,0,MIN(MAX(0,$V$334+$W$334-$X$334),MAX(0,$F$334-$J$334-$O$334-$T$334))),2)</f>
        <v>0</v>
      </c>
      <c r="Z334">
        <f>ROUND(MAX(0,$V$334+$W$334-$X$334-$Y$334),2)</f>
        <v>0</v>
      </c>
      <c r="AA334">
        <f>$AE$333</f>
        <v>0</v>
      </c>
      <c r="AB334">
        <f>ROUND(IF($AA$334&lt;=0,0,$AA$334*$AA$3/12),2)</f>
        <v>0</v>
      </c>
      <c r="AC334">
        <f>ROUND(IF($AA$334&lt;=0,0,MIN($AA$4,$AA$334+$AB$334)),2)</f>
        <v>0</v>
      </c>
      <c r="AD334">
        <f>ROUND(IF($AA$334&lt;=0,0,MIN(MAX(0,$AA$334+$AB$334-$AC$334),MAX(0,$F$334-$J$334-$O$334-$T$334-$Y$334))),2)</f>
        <v>0</v>
      </c>
      <c r="AE334">
        <f>ROUND(MAX(0,$AA$334+$AB$334-$AC$334-$AD$334),2)</f>
        <v>0</v>
      </c>
      <c r="AF334">
        <f>$AJ$333</f>
        <v>0</v>
      </c>
      <c r="AG334">
        <f>ROUND(IF($AF$334&lt;=0,0,$AF$334*$AF$3/12),2)</f>
        <v>0</v>
      </c>
      <c r="AH334">
        <f>ROUND(IF($AF$334&lt;=0,0,MIN($AF$4,$AF$334+$AG$334)),2)</f>
        <v>0</v>
      </c>
      <c r="AI334">
        <f>ROUND(IF($AF$334&lt;=0,0,MIN(MAX(0,$AF$334+$AG$334-$AH$334),MAX(0,$F$334-$J$334-$O$334-$T$334-$Y$334-$AD$334))),2)</f>
        <v>0</v>
      </c>
      <c r="AJ334">
        <f>ROUND(MAX(0,$AF$334+$AG$334-$AH$334-$AI$334),2)</f>
        <v>0</v>
      </c>
      <c r="AK334">
        <f>$AO$333</f>
        <v>0</v>
      </c>
      <c r="AL334">
        <f>ROUND(IF($AK$334&lt;=0,0,$AK$334*$AK$3/12),2)</f>
        <v>0</v>
      </c>
      <c r="AM334">
        <f>ROUND(IF($AK$334&lt;=0,0,MIN($AK$4,$AK$334+$AL$334)),2)</f>
        <v>0</v>
      </c>
      <c r="AN334">
        <f>ROUND(IF($AK$334&lt;=0,0,MIN(MAX(0,$AK$334+$AL$334-$AM$334),MAX(0,$F$334-$J$334-$O$334-$T$334-$Y$334-$AD$334-$AI$334))),2)</f>
        <v>0</v>
      </c>
      <c r="AO334">
        <f>ROUND(MAX(0,$AK$334+$AL$334-$AM$334-$AN$334),2)</f>
        <v>0</v>
      </c>
      <c r="AP334">
        <f>$AT$333</f>
        <v>0</v>
      </c>
      <c r="AQ334">
        <f>ROUND(IF($AP$334&lt;=0,0,$AP$334*$AP$3/12),2)</f>
        <v>0</v>
      </c>
      <c r="AR334">
        <f>ROUND(IF($AP$334&lt;=0,0,MIN($AP$4,$AP$334+$AQ$334)),2)</f>
        <v>0</v>
      </c>
      <c r="AS334">
        <f>ROUND(IF($AP$334&lt;=0,0,MIN(MAX(0,$AP$334+$AQ$334-$AR$334),MAX(0,$F$334-$J$334-$O$334-$T$334-$Y$334-$AD$334-$AI$334-$AN$334))),2)</f>
        <v>0</v>
      </c>
      <c r="AT334">
        <f>ROUND(MAX(0,$AP$334+$AQ$334-$AR$334-$AS$334),2)</f>
        <v>0</v>
      </c>
      <c r="AU334">
        <f>$AY$333</f>
        <v>0</v>
      </c>
      <c r="AV334">
        <f>ROUND(IF($AU$334&lt;=0,0,$AU$334*$AU$3/12),2)</f>
        <v>0</v>
      </c>
      <c r="AW334">
        <f>ROUND(IF($AU$334&lt;=0,0,MIN($AU$4,$AU$334+$AV$334)),2)</f>
        <v>0</v>
      </c>
      <c r="AX334">
        <f>ROUND(IF($AU$334&lt;=0,0,MIN(MAX(0,$AU$334+$AV$334-$AW$334),MAX(0,$F$334-$J$334-$O$334-$T$334-$Y$334-$AD$334-$AI$334-$AN$334-$AS$334))),2)</f>
        <v>0</v>
      </c>
      <c r="AY334">
        <f>ROUND(MAX(0,$AU$334+$AV$334-$AW$334-$AX$334),2)</f>
        <v>0</v>
      </c>
      <c r="AZ334">
        <f>$BD$333</f>
        <v>0</v>
      </c>
      <c r="BA334">
        <f>ROUND(IF($AZ$334&lt;=0,0,$AZ$334*$AZ$3/12),2)</f>
        <v>0</v>
      </c>
      <c r="BB334">
        <f>ROUND(IF($AZ$334&lt;=0,0,MIN($AZ$4,$AZ$334+$BA$334)),2)</f>
        <v>0</v>
      </c>
      <c r="BC334">
        <f>ROUND(IF($AZ$334&lt;=0,0,MIN(MAX(0,$AZ$334+$BA$334-$BB$334),MAX(0,$F$334-$J$334-$O$334-$T$334-$Y$334-$AD$334-$AI$334-$AN$334-$AS$334-$AX$334))),2)</f>
        <v>0</v>
      </c>
      <c r="BD334">
        <f>ROUND(MAX(0,$AZ$334+$BA$334-$BB$334-$BC$334),2)</f>
        <v>0</v>
      </c>
    </row>
    <row r="335" spans="1:56">
      <c r="A335">
        <f>ROW()-7</f>
        <v>328</v>
      </c>
      <c r="B335">
        <f>EDATE(StartDate,A335-1)</f>
        <v>0</v>
      </c>
      <c r="C335">
        <f>ROUND(SUM($G$335,$L$335,$Q$335,$V$335,$AA$335,$AF$335,$AK$335,$AP$335,$AU$335,$AZ$335)-SUM($K$335,$P$335,$U$335,$Z$335,$AE$335,$AJ$335,$AO$335,$AT$335,$AY$335,$BD$335),2)</f>
        <v>0</v>
      </c>
      <c r="D335">
        <f>ROUND(SUM($H$335,$M$335,$R$335,$W$335,$AB$335,$AG$335,$AL$335,$AQ$335,$AV$335,$BA$335),2)</f>
        <v>0</v>
      </c>
      <c r="E335">
        <f>ROUND(SUM($K$335,$P$335,$U$335,$Z$335,$AE$335,$AJ$335,$AO$335,$AT$335,$AY$335,$BD$335),2)</f>
        <v>0</v>
      </c>
      <c r="F335">
        <f>ROUND(MAX(MonthlyBudget-SUM($I$335,$N$335,$S$335,$X$335,$AC$335,$AH$335,$AM$335,$AR$335,$AW$335,$BB$335),0),2)</f>
        <v>0</v>
      </c>
      <c r="G335">
        <f>$K$334</f>
        <v>0</v>
      </c>
      <c r="H335">
        <f>ROUND(IF($G$335&lt;=0,0,$G$335*$G$3/12),2)</f>
        <v>0</v>
      </c>
      <c r="I335">
        <f>ROUND(IF($G$335&lt;=0,0,MIN($G$4,$G$335+$H$335)),2)</f>
        <v>0</v>
      </c>
      <c r="J335">
        <f>ROUND(IF($G$335&lt;=0,0,MIN(MAX(0,$G$335+$H$335-$I$335),$F$335)),2)</f>
        <v>0</v>
      </c>
      <c r="K335">
        <f>ROUND(MAX(0,$G$335+$H$335-$I$335-$J$335),2)</f>
        <v>0</v>
      </c>
      <c r="L335">
        <f>$P$334</f>
        <v>0</v>
      </c>
      <c r="M335">
        <f>ROUND(IF($L$335&lt;=0,0,$L$335*$L$3/12),2)</f>
        <v>0</v>
      </c>
      <c r="N335">
        <f>ROUND(IF($L$335&lt;=0,0,MIN($L$4,$L$335+$M$335)),2)</f>
        <v>0</v>
      </c>
      <c r="O335">
        <f>ROUND(IF($L$335&lt;=0,0,MIN(MAX(0,$L$335+$M$335-$N$335),MAX(0,$F$335-$J$335))),2)</f>
        <v>0</v>
      </c>
      <c r="P335">
        <f>ROUND(MAX(0,$L$335+$M$335-$N$335-$O$335),2)</f>
        <v>0</v>
      </c>
      <c r="Q335">
        <f>$U$334</f>
        <v>0</v>
      </c>
      <c r="R335">
        <f>ROUND(IF($Q$335&lt;=0,0,$Q$335*$Q$3/12),2)</f>
        <v>0</v>
      </c>
      <c r="S335">
        <f>ROUND(IF($Q$335&lt;=0,0,MIN($Q$4,$Q$335+$R$335)),2)</f>
        <v>0</v>
      </c>
      <c r="T335">
        <f>ROUND(IF($Q$335&lt;=0,0,MIN(MAX(0,$Q$335+$R$335-$S$335),MAX(0,$F$335-$J$335-$O$335))),2)</f>
        <v>0</v>
      </c>
      <c r="U335">
        <f>ROUND(MAX(0,$Q$335+$R$335-$S$335-$T$335),2)</f>
        <v>0</v>
      </c>
      <c r="V335">
        <f>$Z$334</f>
        <v>0</v>
      </c>
      <c r="W335">
        <f>ROUND(IF($V$335&lt;=0,0,$V$335*$V$3/12),2)</f>
        <v>0</v>
      </c>
      <c r="X335">
        <f>ROUND(IF($V$335&lt;=0,0,MIN($V$4,$V$335+$W$335)),2)</f>
        <v>0</v>
      </c>
      <c r="Y335">
        <f>ROUND(IF($V$335&lt;=0,0,MIN(MAX(0,$V$335+$W$335-$X$335),MAX(0,$F$335-$J$335-$O$335-$T$335))),2)</f>
        <v>0</v>
      </c>
      <c r="Z335">
        <f>ROUND(MAX(0,$V$335+$W$335-$X$335-$Y$335),2)</f>
        <v>0</v>
      </c>
      <c r="AA335">
        <f>$AE$334</f>
        <v>0</v>
      </c>
      <c r="AB335">
        <f>ROUND(IF($AA$335&lt;=0,0,$AA$335*$AA$3/12),2)</f>
        <v>0</v>
      </c>
      <c r="AC335">
        <f>ROUND(IF($AA$335&lt;=0,0,MIN($AA$4,$AA$335+$AB$335)),2)</f>
        <v>0</v>
      </c>
      <c r="AD335">
        <f>ROUND(IF($AA$335&lt;=0,0,MIN(MAX(0,$AA$335+$AB$335-$AC$335),MAX(0,$F$335-$J$335-$O$335-$T$335-$Y$335))),2)</f>
        <v>0</v>
      </c>
      <c r="AE335">
        <f>ROUND(MAX(0,$AA$335+$AB$335-$AC$335-$AD$335),2)</f>
        <v>0</v>
      </c>
      <c r="AF335">
        <f>$AJ$334</f>
        <v>0</v>
      </c>
      <c r="AG335">
        <f>ROUND(IF($AF$335&lt;=0,0,$AF$335*$AF$3/12),2)</f>
        <v>0</v>
      </c>
      <c r="AH335">
        <f>ROUND(IF($AF$335&lt;=0,0,MIN($AF$4,$AF$335+$AG$335)),2)</f>
        <v>0</v>
      </c>
      <c r="AI335">
        <f>ROUND(IF($AF$335&lt;=0,0,MIN(MAX(0,$AF$335+$AG$335-$AH$335),MAX(0,$F$335-$J$335-$O$335-$T$335-$Y$335-$AD$335))),2)</f>
        <v>0</v>
      </c>
      <c r="AJ335">
        <f>ROUND(MAX(0,$AF$335+$AG$335-$AH$335-$AI$335),2)</f>
        <v>0</v>
      </c>
      <c r="AK335">
        <f>$AO$334</f>
        <v>0</v>
      </c>
      <c r="AL335">
        <f>ROUND(IF($AK$335&lt;=0,0,$AK$335*$AK$3/12),2)</f>
        <v>0</v>
      </c>
      <c r="AM335">
        <f>ROUND(IF($AK$335&lt;=0,0,MIN($AK$4,$AK$335+$AL$335)),2)</f>
        <v>0</v>
      </c>
      <c r="AN335">
        <f>ROUND(IF($AK$335&lt;=0,0,MIN(MAX(0,$AK$335+$AL$335-$AM$335),MAX(0,$F$335-$J$335-$O$335-$T$335-$Y$335-$AD$335-$AI$335))),2)</f>
        <v>0</v>
      </c>
      <c r="AO335">
        <f>ROUND(MAX(0,$AK$335+$AL$335-$AM$335-$AN$335),2)</f>
        <v>0</v>
      </c>
      <c r="AP335">
        <f>$AT$334</f>
        <v>0</v>
      </c>
      <c r="AQ335">
        <f>ROUND(IF($AP$335&lt;=0,0,$AP$335*$AP$3/12),2)</f>
        <v>0</v>
      </c>
      <c r="AR335">
        <f>ROUND(IF($AP$335&lt;=0,0,MIN($AP$4,$AP$335+$AQ$335)),2)</f>
        <v>0</v>
      </c>
      <c r="AS335">
        <f>ROUND(IF($AP$335&lt;=0,0,MIN(MAX(0,$AP$335+$AQ$335-$AR$335),MAX(0,$F$335-$J$335-$O$335-$T$335-$Y$335-$AD$335-$AI$335-$AN$335))),2)</f>
        <v>0</v>
      </c>
      <c r="AT335">
        <f>ROUND(MAX(0,$AP$335+$AQ$335-$AR$335-$AS$335),2)</f>
        <v>0</v>
      </c>
      <c r="AU335">
        <f>$AY$334</f>
        <v>0</v>
      </c>
      <c r="AV335">
        <f>ROUND(IF($AU$335&lt;=0,0,$AU$335*$AU$3/12),2)</f>
        <v>0</v>
      </c>
      <c r="AW335">
        <f>ROUND(IF($AU$335&lt;=0,0,MIN($AU$4,$AU$335+$AV$335)),2)</f>
        <v>0</v>
      </c>
      <c r="AX335">
        <f>ROUND(IF($AU$335&lt;=0,0,MIN(MAX(0,$AU$335+$AV$335-$AW$335),MAX(0,$F$335-$J$335-$O$335-$T$335-$Y$335-$AD$335-$AI$335-$AN$335-$AS$335))),2)</f>
        <v>0</v>
      </c>
      <c r="AY335">
        <f>ROUND(MAX(0,$AU$335+$AV$335-$AW$335-$AX$335),2)</f>
        <v>0</v>
      </c>
      <c r="AZ335">
        <f>$BD$334</f>
        <v>0</v>
      </c>
      <c r="BA335">
        <f>ROUND(IF($AZ$335&lt;=0,0,$AZ$335*$AZ$3/12),2)</f>
        <v>0</v>
      </c>
      <c r="BB335">
        <f>ROUND(IF($AZ$335&lt;=0,0,MIN($AZ$4,$AZ$335+$BA$335)),2)</f>
        <v>0</v>
      </c>
      <c r="BC335">
        <f>ROUND(IF($AZ$335&lt;=0,0,MIN(MAX(0,$AZ$335+$BA$335-$BB$335),MAX(0,$F$335-$J$335-$O$335-$T$335-$Y$335-$AD$335-$AI$335-$AN$335-$AS$335-$AX$335))),2)</f>
        <v>0</v>
      </c>
      <c r="BD335">
        <f>ROUND(MAX(0,$AZ$335+$BA$335-$BB$335-$BC$335),2)</f>
        <v>0</v>
      </c>
    </row>
    <row r="336" spans="1:56">
      <c r="A336">
        <f>ROW()-7</f>
        <v>329</v>
      </c>
      <c r="B336">
        <f>EDATE(StartDate,A336-1)</f>
        <v>0</v>
      </c>
      <c r="C336">
        <f>ROUND(SUM($G$336,$L$336,$Q$336,$V$336,$AA$336,$AF$336,$AK$336,$AP$336,$AU$336,$AZ$336)-SUM($K$336,$P$336,$U$336,$Z$336,$AE$336,$AJ$336,$AO$336,$AT$336,$AY$336,$BD$336),2)</f>
        <v>0</v>
      </c>
      <c r="D336">
        <f>ROUND(SUM($H$336,$M$336,$R$336,$W$336,$AB$336,$AG$336,$AL$336,$AQ$336,$AV$336,$BA$336),2)</f>
        <v>0</v>
      </c>
      <c r="E336">
        <f>ROUND(SUM($K$336,$P$336,$U$336,$Z$336,$AE$336,$AJ$336,$AO$336,$AT$336,$AY$336,$BD$336),2)</f>
        <v>0</v>
      </c>
      <c r="F336">
        <f>ROUND(MAX(MonthlyBudget-SUM($I$336,$N$336,$S$336,$X$336,$AC$336,$AH$336,$AM$336,$AR$336,$AW$336,$BB$336),0),2)</f>
        <v>0</v>
      </c>
      <c r="G336">
        <f>$K$335</f>
        <v>0</v>
      </c>
      <c r="H336">
        <f>ROUND(IF($G$336&lt;=0,0,$G$336*$G$3/12),2)</f>
        <v>0</v>
      </c>
      <c r="I336">
        <f>ROUND(IF($G$336&lt;=0,0,MIN($G$4,$G$336+$H$336)),2)</f>
        <v>0</v>
      </c>
      <c r="J336">
        <f>ROUND(IF($G$336&lt;=0,0,MIN(MAX(0,$G$336+$H$336-$I$336),$F$336)),2)</f>
        <v>0</v>
      </c>
      <c r="K336">
        <f>ROUND(MAX(0,$G$336+$H$336-$I$336-$J$336),2)</f>
        <v>0</v>
      </c>
      <c r="L336">
        <f>$P$335</f>
        <v>0</v>
      </c>
      <c r="M336">
        <f>ROUND(IF($L$336&lt;=0,0,$L$336*$L$3/12),2)</f>
        <v>0</v>
      </c>
      <c r="N336">
        <f>ROUND(IF($L$336&lt;=0,0,MIN($L$4,$L$336+$M$336)),2)</f>
        <v>0</v>
      </c>
      <c r="O336">
        <f>ROUND(IF($L$336&lt;=0,0,MIN(MAX(0,$L$336+$M$336-$N$336),MAX(0,$F$336-$J$336))),2)</f>
        <v>0</v>
      </c>
      <c r="P336">
        <f>ROUND(MAX(0,$L$336+$M$336-$N$336-$O$336),2)</f>
        <v>0</v>
      </c>
      <c r="Q336">
        <f>$U$335</f>
        <v>0</v>
      </c>
      <c r="R336">
        <f>ROUND(IF($Q$336&lt;=0,0,$Q$336*$Q$3/12),2)</f>
        <v>0</v>
      </c>
      <c r="S336">
        <f>ROUND(IF($Q$336&lt;=0,0,MIN($Q$4,$Q$336+$R$336)),2)</f>
        <v>0</v>
      </c>
      <c r="T336">
        <f>ROUND(IF($Q$336&lt;=0,0,MIN(MAX(0,$Q$336+$R$336-$S$336),MAX(0,$F$336-$J$336-$O$336))),2)</f>
        <v>0</v>
      </c>
      <c r="U336">
        <f>ROUND(MAX(0,$Q$336+$R$336-$S$336-$T$336),2)</f>
        <v>0</v>
      </c>
      <c r="V336">
        <f>$Z$335</f>
        <v>0</v>
      </c>
      <c r="W336">
        <f>ROUND(IF($V$336&lt;=0,0,$V$336*$V$3/12),2)</f>
        <v>0</v>
      </c>
      <c r="X336">
        <f>ROUND(IF($V$336&lt;=0,0,MIN($V$4,$V$336+$W$336)),2)</f>
        <v>0</v>
      </c>
      <c r="Y336">
        <f>ROUND(IF($V$336&lt;=0,0,MIN(MAX(0,$V$336+$W$336-$X$336),MAX(0,$F$336-$J$336-$O$336-$T$336))),2)</f>
        <v>0</v>
      </c>
      <c r="Z336">
        <f>ROUND(MAX(0,$V$336+$W$336-$X$336-$Y$336),2)</f>
        <v>0</v>
      </c>
      <c r="AA336">
        <f>$AE$335</f>
        <v>0</v>
      </c>
      <c r="AB336">
        <f>ROUND(IF($AA$336&lt;=0,0,$AA$336*$AA$3/12),2)</f>
        <v>0</v>
      </c>
      <c r="AC336">
        <f>ROUND(IF($AA$336&lt;=0,0,MIN($AA$4,$AA$336+$AB$336)),2)</f>
        <v>0</v>
      </c>
      <c r="AD336">
        <f>ROUND(IF($AA$336&lt;=0,0,MIN(MAX(0,$AA$336+$AB$336-$AC$336),MAX(0,$F$336-$J$336-$O$336-$T$336-$Y$336))),2)</f>
        <v>0</v>
      </c>
      <c r="AE336">
        <f>ROUND(MAX(0,$AA$336+$AB$336-$AC$336-$AD$336),2)</f>
        <v>0</v>
      </c>
      <c r="AF336">
        <f>$AJ$335</f>
        <v>0</v>
      </c>
      <c r="AG336">
        <f>ROUND(IF($AF$336&lt;=0,0,$AF$336*$AF$3/12),2)</f>
        <v>0</v>
      </c>
      <c r="AH336">
        <f>ROUND(IF($AF$336&lt;=0,0,MIN($AF$4,$AF$336+$AG$336)),2)</f>
        <v>0</v>
      </c>
      <c r="AI336">
        <f>ROUND(IF($AF$336&lt;=0,0,MIN(MAX(0,$AF$336+$AG$336-$AH$336),MAX(0,$F$336-$J$336-$O$336-$T$336-$Y$336-$AD$336))),2)</f>
        <v>0</v>
      </c>
      <c r="AJ336">
        <f>ROUND(MAX(0,$AF$336+$AG$336-$AH$336-$AI$336),2)</f>
        <v>0</v>
      </c>
      <c r="AK336">
        <f>$AO$335</f>
        <v>0</v>
      </c>
      <c r="AL336">
        <f>ROUND(IF($AK$336&lt;=0,0,$AK$336*$AK$3/12),2)</f>
        <v>0</v>
      </c>
      <c r="AM336">
        <f>ROUND(IF($AK$336&lt;=0,0,MIN($AK$4,$AK$336+$AL$336)),2)</f>
        <v>0</v>
      </c>
      <c r="AN336">
        <f>ROUND(IF($AK$336&lt;=0,0,MIN(MAX(0,$AK$336+$AL$336-$AM$336),MAX(0,$F$336-$J$336-$O$336-$T$336-$Y$336-$AD$336-$AI$336))),2)</f>
        <v>0</v>
      </c>
      <c r="AO336">
        <f>ROUND(MAX(0,$AK$336+$AL$336-$AM$336-$AN$336),2)</f>
        <v>0</v>
      </c>
      <c r="AP336">
        <f>$AT$335</f>
        <v>0</v>
      </c>
      <c r="AQ336">
        <f>ROUND(IF($AP$336&lt;=0,0,$AP$336*$AP$3/12),2)</f>
        <v>0</v>
      </c>
      <c r="AR336">
        <f>ROUND(IF($AP$336&lt;=0,0,MIN($AP$4,$AP$336+$AQ$336)),2)</f>
        <v>0</v>
      </c>
      <c r="AS336">
        <f>ROUND(IF($AP$336&lt;=0,0,MIN(MAX(0,$AP$336+$AQ$336-$AR$336),MAX(0,$F$336-$J$336-$O$336-$T$336-$Y$336-$AD$336-$AI$336-$AN$336))),2)</f>
        <v>0</v>
      </c>
      <c r="AT336">
        <f>ROUND(MAX(0,$AP$336+$AQ$336-$AR$336-$AS$336),2)</f>
        <v>0</v>
      </c>
      <c r="AU336">
        <f>$AY$335</f>
        <v>0</v>
      </c>
      <c r="AV336">
        <f>ROUND(IF($AU$336&lt;=0,0,$AU$336*$AU$3/12),2)</f>
        <v>0</v>
      </c>
      <c r="AW336">
        <f>ROUND(IF($AU$336&lt;=0,0,MIN($AU$4,$AU$336+$AV$336)),2)</f>
        <v>0</v>
      </c>
      <c r="AX336">
        <f>ROUND(IF($AU$336&lt;=0,0,MIN(MAX(0,$AU$336+$AV$336-$AW$336),MAX(0,$F$336-$J$336-$O$336-$T$336-$Y$336-$AD$336-$AI$336-$AN$336-$AS$336))),2)</f>
        <v>0</v>
      </c>
      <c r="AY336">
        <f>ROUND(MAX(0,$AU$336+$AV$336-$AW$336-$AX$336),2)</f>
        <v>0</v>
      </c>
      <c r="AZ336">
        <f>$BD$335</f>
        <v>0</v>
      </c>
      <c r="BA336">
        <f>ROUND(IF($AZ$336&lt;=0,0,$AZ$336*$AZ$3/12),2)</f>
        <v>0</v>
      </c>
      <c r="BB336">
        <f>ROUND(IF($AZ$336&lt;=0,0,MIN($AZ$4,$AZ$336+$BA$336)),2)</f>
        <v>0</v>
      </c>
      <c r="BC336">
        <f>ROUND(IF($AZ$336&lt;=0,0,MIN(MAX(0,$AZ$336+$BA$336-$BB$336),MAX(0,$F$336-$J$336-$O$336-$T$336-$Y$336-$AD$336-$AI$336-$AN$336-$AS$336-$AX$336))),2)</f>
        <v>0</v>
      </c>
      <c r="BD336">
        <f>ROUND(MAX(0,$AZ$336+$BA$336-$BB$336-$BC$336),2)</f>
        <v>0</v>
      </c>
    </row>
    <row r="337" spans="1:56">
      <c r="A337">
        <f>ROW()-7</f>
        <v>330</v>
      </c>
      <c r="B337">
        <f>EDATE(StartDate,A337-1)</f>
        <v>0</v>
      </c>
      <c r="C337">
        <f>ROUND(SUM($G$337,$L$337,$Q$337,$V$337,$AA$337,$AF$337,$AK$337,$AP$337,$AU$337,$AZ$337)-SUM($K$337,$P$337,$U$337,$Z$337,$AE$337,$AJ$337,$AO$337,$AT$337,$AY$337,$BD$337),2)</f>
        <v>0</v>
      </c>
      <c r="D337">
        <f>ROUND(SUM($H$337,$M$337,$R$337,$W$337,$AB$337,$AG$337,$AL$337,$AQ$337,$AV$337,$BA$337),2)</f>
        <v>0</v>
      </c>
      <c r="E337">
        <f>ROUND(SUM($K$337,$P$337,$U$337,$Z$337,$AE$337,$AJ$337,$AO$337,$AT$337,$AY$337,$BD$337),2)</f>
        <v>0</v>
      </c>
      <c r="F337">
        <f>ROUND(MAX(MonthlyBudget-SUM($I$337,$N$337,$S$337,$X$337,$AC$337,$AH$337,$AM$337,$AR$337,$AW$337,$BB$337),0),2)</f>
        <v>0</v>
      </c>
      <c r="G337">
        <f>$K$336</f>
        <v>0</v>
      </c>
      <c r="H337">
        <f>ROUND(IF($G$337&lt;=0,0,$G$337*$G$3/12),2)</f>
        <v>0</v>
      </c>
      <c r="I337">
        <f>ROUND(IF($G$337&lt;=0,0,MIN($G$4,$G$337+$H$337)),2)</f>
        <v>0</v>
      </c>
      <c r="J337">
        <f>ROUND(IF($G$337&lt;=0,0,MIN(MAX(0,$G$337+$H$337-$I$337),$F$337)),2)</f>
        <v>0</v>
      </c>
      <c r="K337">
        <f>ROUND(MAX(0,$G$337+$H$337-$I$337-$J$337),2)</f>
        <v>0</v>
      </c>
      <c r="L337">
        <f>$P$336</f>
        <v>0</v>
      </c>
      <c r="M337">
        <f>ROUND(IF($L$337&lt;=0,0,$L$337*$L$3/12),2)</f>
        <v>0</v>
      </c>
      <c r="N337">
        <f>ROUND(IF($L$337&lt;=0,0,MIN($L$4,$L$337+$M$337)),2)</f>
        <v>0</v>
      </c>
      <c r="O337">
        <f>ROUND(IF($L$337&lt;=0,0,MIN(MAX(0,$L$337+$M$337-$N$337),MAX(0,$F$337-$J$337))),2)</f>
        <v>0</v>
      </c>
      <c r="P337">
        <f>ROUND(MAX(0,$L$337+$M$337-$N$337-$O$337),2)</f>
        <v>0</v>
      </c>
      <c r="Q337">
        <f>$U$336</f>
        <v>0</v>
      </c>
      <c r="R337">
        <f>ROUND(IF($Q$337&lt;=0,0,$Q$337*$Q$3/12),2)</f>
        <v>0</v>
      </c>
      <c r="S337">
        <f>ROUND(IF($Q$337&lt;=0,0,MIN($Q$4,$Q$337+$R$337)),2)</f>
        <v>0</v>
      </c>
      <c r="T337">
        <f>ROUND(IF($Q$337&lt;=0,0,MIN(MAX(0,$Q$337+$R$337-$S$337),MAX(0,$F$337-$J$337-$O$337))),2)</f>
        <v>0</v>
      </c>
      <c r="U337">
        <f>ROUND(MAX(0,$Q$337+$R$337-$S$337-$T$337),2)</f>
        <v>0</v>
      </c>
      <c r="V337">
        <f>$Z$336</f>
        <v>0</v>
      </c>
      <c r="W337">
        <f>ROUND(IF($V$337&lt;=0,0,$V$337*$V$3/12),2)</f>
        <v>0</v>
      </c>
      <c r="X337">
        <f>ROUND(IF($V$337&lt;=0,0,MIN($V$4,$V$337+$W$337)),2)</f>
        <v>0</v>
      </c>
      <c r="Y337">
        <f>ROUND(IF($V$337&lt;=0,0,MIN(MAX(0,$V$337+$W$337-$X$337),MAX(0,$F$337-$J$337-$O$337-$T$337))),2)</f>
        <v>0</v>
      </c>
      <c r="Z337">
        <f>ROUND(MAX(0,$V$337+$W$337-$X$337-$Y$337),2)</f>
        <v>0</v>
      </c>
      <c r="AA337">
        <f>$AE$336</f>
        <v>0</v>
      </c>
      <c r="AB337">
        <f>ROUND(IF($AA$337&lt;=0,0,$AA$337*$AA$3/12),2)</f>
        <v>0</v>
      </c>
      <c r="AC337">
        <f>ROUND(IF($AA$337&lt;=0,0,MIN($AA$4,$AA$337+$AB$337)),2)</f>
        <v>0</v>
      </c>
      <c r="AD337">
        <f>ROUND(IF($AA$337&lt;=0,0,MIN(MAX(0,$AA$337+$AB$337-$AC$337),MAX(0,$F$337-$J$337-$O$337-$T$337-$Y$337))),2)</f>
        <v>0</v>
      </c>
      <c r="AE337">
        <f>ROUND(MAX(0,$AA$337+$AB$337-$AC$337-$AD$337),2)</f>
        <v>0</v>
      </c>
      <c r="AF337">
        <f>$AJ$336</f>
        <v>0</v>
      </c>
      <c r="AG337">
        <f>ROUND(IF($AF$337&lt;=0,0,$AF$337*$AF$3/12),2)</f>
        <v>0</v>
      </c>
      <c r="AH337">
        <f>ROUND(IF($AF$337&lt;=0,0,MIN($AF$4,$AF$337+$AG$337)),2)</f>
        <v>0</v>
      </c>
      <c r="AI337">
        <f>ROUND(IF($AF$337&lt;=0,0,MIN(MAX(0,$AF$337+$AG$337-$AH$337),MAX(0,$F$337-$J$337-$O$337-$T$337-$Y$337-$AD$337))),2)</f>
        <v>0</v>
      </c>
      <c r="AJ337">
        <f>ROUND(MAX(0,$AF$337+$AG$337-$AH$337-$AI$337),2)</f>
        <v>0</v>
      </c>
      <c r="AK337">
        <f>$AO$336</f>
        <v>0</v>
      </c>
      <c r="AL337">
        <f>ROUND(IF($AK$337&lt;=0,0,$AK$337*$AK$3/12),2)</f>
        <v>0</v>
      </c>
      <c r="AM337">
        <f>ROUND(IF($AK$337&lt;=0,0,MIN($AK$4,$AK$337+$AL$337)),2)</f>
        <v>0</v>
      </c>
      <c r="AN337">
        <f>ROUND(IF($AK$337&lt;=0,0,MIN(MAX(0,$AK$337+$AL$337-$AM$337),MAX(0,$F$337-$J$337-$O$337-$T$337-$Y$337-$AD$337-$AI$337))),2)</f>
        <v>0</v>
      </c>
      <c r="AO337">
        <f>ROUND(MAX(0,$AK$337+$AL$337-$AM$337-$AN$337),2)</f>
        <v>0</v>
      </c>
      <c r="AP337">
        <f>$AT$336</f>
        <v>0</v>
      </c>
      <c r="AQ337">
        <f>ROUND(IF($AP$337&lt;=0,0,$AP$337*$AP$3/12),2)</f>
        <v>0</v>
      </c>
      <c r="AR337">
        <f>ROUND(IF($AP$337&lt;=0,0,MIN($AP$4,$AP$337+$AQ$337)),2)</f>
        <v>0</v>
      </c>
      <c r="AS337">
        <f>ROUND(IF($AP$337&lt;=0,0,MIN(MAX(0,$AP$337+$AQ$337-$AR$337),MAX(0,$F$337-$J$337-$O$337-$T$337-$Y$337-$AD$337-$AI$337-$AN$337))),2)</f>
        <v>0</v>
      </c>
      <c r="AT337">
        <f>ROUND(MAX(0,$AP$337+$AQ$337-$AR$337-$AS$337),2)</f>
        <v>0</v>
      </c>
      <c r="AU337">
        <f>$AY$336</f>
        <v>0</v>
      </c>
      <c r="AV337">
        <f>ROUND(IF($AU$337&lt;=0,0,$AU$337*$AU$3/12),2)</f>
        <v>0</v>
      </c>
      <c r="AW337">
        <f>ROUND(IF($AU$337&lt;=0,0,MIN($AU$4,$AU$337+$AV$337)),2)</f>
        <v>0</v>
      </c>
      <c r="AX337">
        <f>ROUND(IF($AU$337&lt;=0,0,MIN(MAX(0,$AU$337+$AV$337-$AW$337),MAX(0,$F$337-$J$337-$O$337-$T$337-$Y$337-$AD$337-$AI$337-$AN$337-$AS$337))),2)</f>
        <v>0</v>
      </c>
      <c r="AY337">
        <f>ROUND(MAX(0,$AU$337+$AV$337-$AW$337-$AX$337),2)</f>
        <v>0</v>
      </c>
      <c r="AZ337">
        <f>$BD$336</f>
        <v>0</v>
      </c>
      <c r="BA337">
        <f>ROUND(IF($AZ$337&lt;=0,0,$AZ$337*$AZ$3/12),2)</f>
        <v>0</v>
      </c>
      <c r="BB337">
        <f>ROUND(IF($AZ$337&lt;=0,0,MIN($AZ$4,$AZ$337+$BA$337)),2)</f>
        <v>0</v>
      </c>
      <c r="BC337">
        <f>ROUND(IF($AZ$337&lt;=0,0,MIN(MAX(0,$AZ$337+$BA$337-$BB$337),MAX(0,$F$337-$J$337-$O$337-$T$337-$Y$337-$AD$337-$AI$337-$AN$337-$AS$337-$AX$337))),2)</f>
        <v>0</v>
      </c>
      <c r="BD337">
        <f>ROUND(MAX(0,$AZ$337+$BA$337-$BB$337-$BC$337),2)</f>
        <v>0</v>
      </c>
    </row>
    <row r="338" spans="1:56">
      <c r="A338">
        <f>ROW()-7</f>
        <v>331</v>
      </c>
      <c r="B338">
        <f>EDATE(StartDate,A338-1)</f>
        <v>0</v>
      </c>
      <c r="C338">
        <f>ROUND(SUM($G$338,$L$338,$Q$338,$V$338,$AA$338,$AF$338,$AK$338,$AP$338,$AU$338,$AZ$338)-SUM($K$338,$P$338,$U$338,$Z$338,$AE$338,$AJ$338,$AO$338,$AT$338,$AY$338,$BD$338),2)</f>
        <v>0</v>
      </c>
      <c r="D338">
        <f>ROUND(SUM($H$338,$M$338,$R$338,$W$338,$AB$338,$AG$338,$AL$338,$AQ$338,$AV$338,$BA$338),2)</f>
        <v>0</v>
      </c>
      <c r="E338">
        <f>ROUND(SUM($K$338,$P$338,$U$338,$Z$338,$AE$338,$AJ$338,$AO$338,$AT$338,$AY$338,$BD$338),2)</f>
        <v>0</v>
      </c>
      <c r="F338">
        <f>ROUND(MAX(MonthlyBudget-SUM($I$338,$N$338,$S$338,$X$338,$AC$338,$AH$338,$AM$338,$AR$338,$AW$338,$BB$338),0),2)</f>
        <v>0</v>
      </c>
      <c r="G338">
        <f>$K$337</f>
        <v>0</v>
      </c>
      <c r="H338">
        <f>ROUND(IF($G$338&lt;=0,0,$G$338*$G$3/12),2)</f>
        <v>0</v>
      </c>
      <c r="I338">
        <f>ROUND(IF($G$338&lt;=0,0,MIN($G$4,$G$338+$H$338)),2)</f>
        <v>0</v>
      </c>
      <c r="J338">
        <f>ROUND(IF($G$338&lt;=0,0,MIN(MAX(0,$G$338+$H$338-$I$338),$F$338)),2)</f>
        <v>0</v>
      </c>
      <c r="K338">
        <f>ROUND(MAX(0,$G$338+$H$338-$I$338-$J$338),2)</f>
        <v>0</v>
      </c>
      <c r="L338">
        <f>$P$337</f>
        <v>0</v>
      </c>
      <c r="M338">
        <f>ROUND(IF($L$338&lt;=0,0,$L$338*$L$3/12),2)</f>
        <v>0</v>
      </c>
      <c r="N338">
        <f>ROUND(IF($L$338&lt;=0,0,MIN($L$4,$L$338+$M$338)),2)</f>
        <v>0</v>
      </c>
      <c r="O338">
        <f>ROUND(IF($L$338&lt;=0,0,MIN(MAX(0,$L$338+$M$338-$N$338),MAX(0,$F$338-$J$338))),2)</f>
        <v>0</v>
      </c>
      <c r="P338">
        <f>ROUND(MAX(0,$L$338+$M$338-$N$338-$O$338),2)</f>
        <v>0</v>
      </c>
      <c r="Q338">
        <f>$U$337</f>
        <v>0</v>
      </c>
      <c r="R338">
        <f>ROUND(IF($Q$338&lt;=0,0,$Q$338*$Q$3/12),2)</f>
        <v>0</v>
      </c>
      <c r="S338">
        <f>ROUND(IF($Q$338&lt;=0,0,MIN($Q$4,$Q$338+$R$338)),2)</f>
        <v>0</v>
      </c>
      <c r="T338">
        <f>ROUND(IF($Q$338&lt;=0,0,MIN(MAX(0,$Q$338+$R$338-$S$338),MAX(0,$F$338-$J$338-$O$338))),2)</f>
        <v>0</v>
      </c>
      <c r="U338">
        <f>ROUND(MAX(0,$Q$338+$R$338-$S$338-$T$338),2)</f>
        <v>0</v>
      </c>
      <c r="V338">
        <f>$Z$337</f>
        <v>0</v>
      </c>
      <c r="W338">
        <f>ROUND(IF($V$338&lt;=0,0,$V$338*$V$3/12),2)</f>
        <v>0</v>
      </c>
      <c r="X338">
        <f>ROUND(IF($V$338&lt;=0,0,MIN($V$4,$V$338+$W$338)),2)</f>
        <v>0</v>
      </c>
      <c r="Y338">
        <f>ROUND(IF($V$338&lt;=0,0,MIN(MAX(0,$V$338+$W$338-$X$338),MAX(0,$F$338-$J$338-$O$338-$T$338))),2)</f>
        <v>0</v>
      </c>
      <c r="Z338">
        <f>ROUND(MAX(0,$V$338+$W$338-$X$338-$Y$338),2)</f>
        <v>0</v>
      </c>
      <c r="AA338">
        <f>$AE$337</f>
        <v>0</v>
      </c>
      <c r="AB338">
        <f>ROUND(IF($AA$338&lt;=0,0,$AA$338*$AA$3/12),2)</f>
        <v>0</v>
      </c>
      <c r="AC338">
        <f>ROUND(IF($AA$338&lt;=0,0,MIN($AA$4,$AA$338+$AB$338)),2)</f>
        <v>0</v>
      </c>
      <c r="AD338">
        <f>ROUND(IF($AA$338&lt;=0,0,MIN(MAX(0,$AA$338+$AB$338-$AC$338),MAX(0,$F$338-$J$338-$O$338-$T$338-$Y$338))),2)</f>
        <v>0</v>
      </c>
      <c r="AE338">
        <f>ROUND(MAX(0,$AA$338+$AB$338-$AC$338-$AD$338),2)</f>
        <v>0</v>
      </c>
      <c r="AF338">
        <f>$AJ$337</f>
        <v>0</v>
      </c>
      <c r="AG338">
        <f>ROUND(IF($AF$338&lt;=0,0,$AF$338*$AF$3/12),2)</f>
        <v>0</v>
      </c>
      <c r="AH338">
        <f>ROUND(IF($AF$338&lt;=0,0,MIN($AF$4,$AF$338+$AG$338)),2)</f>
        <v>0</v>
      </c>
      <c r="AI338">
        <f>ROUND(IF($AF$338&lt;=0,0,MIN(MAX(0,$AF$338+$AG$338-$AH$338),MAX(0,$F$338-$J$338-$O$338-$T$338-$Y$338-$AD$338))),2)</f>
        <v>0</v>
      </c>
      <c r="AJ338">
        <f>ROUND(MAX(0,$AF$338+$AG$338-$AH$338-$AI$338),2)</f>
        <v>0</v>
      </c>
      <c r="AK338">
        <f>$AO$337</f>
        <v>0</v>
      </c>
      <c r="AL338">
        <f>ROUND(IF($AK$338&lt;=0,0,$AK$338*$AK$3/12),2)</f>
        <v>0</v>
      </c>
      <c r="AM338">
        <f>ROUND(IF($AK$338&lt;=0,0,MIN($AK$4,$AK$338+$AL$338)),2)</f>
        <v>0</v>
      </c>
      <c r="AN338">
        <f>ROUND(IF($AK$338&lt;=0,0,MIN(MAX(0,$AK$338+$AL$338-$AM$338),MAX(0,$F$338-$J$338-$O$338-$T$338-$Y$338-$AD$338-$AI$338))),2)</f>
        <v>0</v>
      </c>
      <c r="AO338">
        <f>ROUND(MAX(0,$AK$338+$AL$338-$AM$338-$AN$338),2)</f>
        <v>0</v>
      </c>
      <c r="AP338">
        <f>$AT$337</f>
        <v>0</v>
      </c>
      <c r="AQ338">
        <f>ROUND(IF($AP$338&lt;=0,0,$AP$338*$AP$3/12),2)</f>
        <v>0</v>
      </c>
      <c r="AR338">
        <f>ROUND(IF($AP$338&lt;=0,0,MIN($AP$4,$AP$338+$AQ$338)),2)</f>
        <v>0</v>
      </c>
      <c r="AS338">
        <f>ROUND(IF($AP$338&lt;=0,0,MIN(MAX(0,$AP$338+$AQ$338-$AR$338),MAX(0,$F$338-$J$338-$O$338-$T$338-$Y$338-$AD$338-$AI$338-$AN$338))),2)</f>
        <v>0</v>
      </c>
      <c r="AT338">
        <f>ROUND(MAX(0,$AP$338+$AQ$338-$AR$338-$AS$338),2)</f>
        <v>0</v>
      </c>
      <c r="AU338">
        <f>$AY$337</f>
        <v>0</v>
      </c>
      <c r="AV338">
        <f>ROUND(IF($AU$338&lt;=0,0,$AU$338*$AU$3/12),2)</f>
        <v>0</v>
      </c>
      <c r="AW338">
        <f>ROUND(IF($AU$338&lt;=0,0,MIN($AU$4,$AU$338+$AV$338)),2)</f>
        <v>0</v>
      </c>
      <c r="AX338">
        <f>ROUND(IF($AU$338&lt;=0,0,MIN(MAX(0,$AU$338+$AV$338-$AW$338),MAX(0,$F$338-$J$338-$O$338-$T$338-$Y$338-$AD$338-$AI$338-$AN$338-$AS$338))),2)</f>
        <v>0</v>
      </c>
      <c r="AY338">
        <f>ROUND(MAX(0,$AU$338+$AV$338-$AW$338-$AX$338),2)</f>
        <v>0</v>
      </c>
      <c r="AZ338">
        <f>$BD$337</f>
        <v>0</v>
      </c>
      <c r="BA338">
        <f>ROUND(IF($AZ$338&lt;=0,0,$AZ$338*$AZ$3/12),2)</f>
        <v>0</v>
      </c>
      <c r="BB338">
        <f>ROUND(IF($AZ$338&lt;=0,0,MIN($AZ$4,$AZ$338+$BA$338)),2)</f>
        <v>0</v>
      </c>
      <c r="BC338">
        <f>ROUND(IF($AZ$338&lt;=0,0,MIN(MAX(0,$AZ$338+$BA$338-$BB$338),MAX(0,$F$338-$J$338-$O$338-$T$338-$Y$338-$AD$338-$AI$338-$AN$338-$AS$338-$AX$338))),2)</f>
        <v>0</v>
      </c>
      <c r="BD338">
        <f>ROUND(MAX(0,$AZ$338+$BA$338-$BB$338-$BC$338),2)</f>
        <v>0</v>
      </c>
    </row>
    <row r="339" spans="1:56">
      <c r="A339">
        <f>ROW()-7</f>
        <v>332</v>
      </c>
      <c r="B339">
        <f>EDATE(StartDate,A339-1)</f>
        <v>0</v>
      </c>
      <c r="C339">
        <f>ROUND(SUM($G$339,$L$339,$Q$339,$V$339,$AA$339,$AF$339,$AK$339,$AP$339,$AU$339,$AZ$339)-SUM($K$339,$P$339,$U$339,$Z$339,$AE$339,$AJ$339,$AO$339,$AT$339,$AY$339,$BD$339),2)</f>
        <v>0</v>
      </c>
      <c r="D339">
        <f>ROUND(SUM($H$339,$M$339,$R$339,$W$339,$AB$339,$AG$339,$AL$339,$AQ$339,$AV$339,$BA$339),2)</f>
        <v>0</v>
      </c>
      <c r="E339">
        <f>ROUND(SUM($K$339,$P$339,$U$339,$Z$339,$AE$339,$AJ$339,$AO$339,$AT$339,$AY$339,$BD$339),2)</f>
        <v>0</v>
      </c>
      <c r="F339">
        <f>ROUND(MAX(MonthlyBudget-SUM($I$339,$N$339,$S$339,$X$339,$AC$339,$AH$339,$AM$339,$AR$339,$AW$339,$BB$339),0),2)</f>
        <v>0</v>
      </c>
      <c r="G339">
        <f>$K$338</f>
        <v>0</v>
      </c>
      <c r="H339">
        <f>ROUND(IF($G$339&lt;=0,0,$G$339*$G$3/12),2)</f>
        <v>0</v>
      </c>
      <c r="I339">
        <f>ROUND(IF($G$339&lt;=0,0,MIN($G$4,$G$339+$H$339)),2)</f>
        <v>0</v>
      </c>
      <c r="J339">
        <f>ROUND(IF($G$339&lt;=0,0,MIN(MAX(0,$G$339+$H$339-$I$339),$F$339)),2)</f>
        <v>0</v>
      </c>
      <c r="K339">
        <f>ROUND(MAX(0,$G$339+$H$339-$I$339-$J$339),2)</f>
        <v>0</v>
      </c>
      <c r="L339">
        <f>$P$338</f>
        <v>0</v>
      </c>
      <c r="M339">
        <f>ROUND(IF($L$339&lt;=0,0,$L$339*$L$3/12),2)</f>
        <v>0</v>
      </c>
      <c r="N339">
        <f>ROUND(IF($L$339&lt;=0,0,MIN($L$4,$L$339+$M$339)),2)</f>
        <v>0</v>
      </c>
      <c r="O339">
        <f>ROUND(IF($L$339&lt;=0,0,MIN(MAX(0,$L$339+$M$339-$N$339),MAX(0,$F$339-$J$339))),2)</f>
        <v>0</v>
      </c>
      <c r="P339">
        <f>ROUND(MAX(0,$L$339+$M$339-$N$339-$O$339),2)</f>
        <v>0</v>
      </c>
      <c r="Q339">
        <f>$U$338</f>
        <v>0</v>
      </c>
      <c r="R339">
        <f>ROUND(IF($Q$339&lt;=0,0,$Q$339*$Q$3/12),2)</f>
        <v>0</v>
      </c>
      <c r="S339">
        <f>ROUND(IF($Q$339&lt;=0,0,MIN($Q$4,$Q$339+$R$339)),2)</f>
        <v>0</v>
      </c>
      <c r="T339">
        <f>ROUND(IF($Q$339&lt;=0,0,MIN(MAX(0,$Q$339+$R$339-$S$339),MAX(0,$F$339-$J$339-$O$339))),2)</f>
        <v>0</v>
      </c>
      <c r="U339">
        <f>ROUND(MAX(0,$Q$339+$R$339-$S$339-$T$339),2)</f>
        <v>0</v>
      </c>
      <c r="V339">
        <f>$Z$338</f>
        <v>0</v>
      </c>
      <c r="W339">
        <f>ROUND(IF($V$339&lt;=0,0,$V$339*$V$3/12),2)</f>
        <v>0</v>
      </c>
      <c r="X339">
        <f>ROUND(IF($V$339&lt;=0,0,MIN($V$4,$V$339+$W$339)),2)</f>
        <v>0</v>
      </c>
      <c r="Y339">
        <f>ROUND(IF($V$339&lt;=0,0,MIN(MAX(0,$V$339+$W$339-$X$339),MAX(0,$F$339-$J$339-$O$339-$T$339))),2)</f>
        <v>0</v>
      </c>
      <c r="Z339">
        <f>ROUND(MAX(0,$V$339+$W$339-$X$339-$Y$339),2)</f>
        <v>0</v>
      </c>
      <c r="AA339">
        <f>$AE$338</f>
        <v>0</v>
      </c>
      <c r="AB339">
        <f>ROUND(IF($AA$339&lt;=0,0,$AA$339*$AA$3/12),2)</f>
        <v>0</v>
      </c>
      <c r="AC339">
        <f>ROUND(IF($AA$339&lt;=0,0,MIN($AA$4,$AA$339+$AB$339)),2)</f>
        <v>0</v>
      </c>
      <c r="AD339">
        <f>ROUND(IF($AA$339&lt;=0,0,MIN(MAX(0,$AA$339+$AB$339-$AC$339),MAX(0,$F$339-$J$339-$O$339-$T$339-$Y$339))),2)</f>
        <v>0</v>
      </c>
      <c r="AE339">
        <f>ROUND(MAX(0,$AA$339+$AB$339-$AC$339-$AD$339),2)</f>
        <v>0</v>
      </c>
      <c r="AF339">
        <f>$AJ$338</f>
        <v>0</v>
      </c>
      <c r="AG339">
        <f>ROUND(IF($AF$339&lt;=0,0,$AF$339*$AF$3/12),2)</f>
        <v>0</v>
      </c>
      <c r="AH339">
        <f>ROUND(IF($AF$339&lt;=0,0,MIN($AF$4,$AF$339+$AG$339)),2)</f>
        <v>0</v>
      </c>
      <c r="AI339">
        <f>ROUND(IF($AF$339&lt;=0,0,MIN(MAX(0,$AF$339+$AG$339-$AH$339),MAX(0,$F$339-$J$339-$O$339-$T$339-$Y$339-$AD$339))),2)</f>
        <v>0</v>
      </c>
      <c r="AJ339">
        <f>ROUND(MAX(0,$AF$339+$AG$339-$AH$339-$AI$339),2)</f>
        <v>0</v>
      </c>
      <c r="AK339">
        <f>$AO$338</f>
        <v>0</v>
      </c>
      <c r="AL339">
        <f>ROUND(IF($AK$339&lt;=0,0,$AK$339*$AK$3/12),2)</f>
        <v>0</v>
      </c>
      <c r="AM339">
        <f>ROUND(IF($AK$339&lt;=0,0,MIN($AK$4,$AK$339+$AL$339)),2)</f>
        <v>0</v>
      </c>
      <c r="AN339">
        <f>ROUND(IF($AK$339&lt;=0,0,MIN(MAX(0,$AK$339+$AL$339-$AM$339),MAX(0,$F$339-$J$339-$O$339-$T$339-$Y$339-$AD$339-$AI$339))),2)</f>
        <v>0</v>
      </c>
      <c r="AO339">
        <f>ROUND(MAX(0,$AK$339+$AL$339-$AM$339-$AN$339),2)</f>
        <v>0</v>
      </c>
      <c r="AP339">
        <f>$AT$338</f>
        <v>0</v>
      </c>
      <c r="AQ339">
        <f>ROUND(IF($AP$339&lt;=0,0,$AP$339*$AP$3/12),2)</f>
        <v>0</v>
      </c>
      <c r="AR339">
        <f>ROUND(IF($AP$339&lt;=0,0,MIN($AP$4,$AP$339+$AQ$339)),2)</f>
        <v>0</v>
      </c>
      <c r="AS339">
        <f>ROUND(IF($AP$339&lt;=0,0,MIN(MAX(0,$AP$339+$AQ$339-$AR$339),MAX(0,$F$339-$J$339-$O$339-$T$339-$Y$339-$AD$339-$AI$339-$AN$339))),2)</f>
        <v>0</v>
      </c>
      <c r="AT339">
        <f>ROUND(MAX(0,$AP$339+$AQ$339-$AR$339-$AS$339),2)</f>
        <v>0</v>
      </c>
      <c r="AU339">
        <f>$AY$338</f>
        <v>0</v>
      </c>
      <c r="AV339">
        <f>ROUND(IF($AU$339&lt;=0,0,$AU$339*$AU$3/12),2)</f>
        <v>0</v>
      </c>
      <c r="AW339">
        <f>ROUND(IF($AU$339&lt;=0,0,MIN($AU$4,$AU$339+$AV$339)),2)</f>
        <v>0</v>
      </c>
      <c r="AX339">
        <f>ROUND(IF($AU$339&lt;=0,0,MIN(MAX(0,$AU$339+$AV$339-$AW$339),MAX(0,$F$339-$J$339-$O$339-$T$339-$Y$339-$AD$339-$AI$339-$AN$339-$AS$339))),2)</f>
        <v>0</v>
      </c>
      <c r="AY339">
        <f>ROUND(MAX(0,$AU$339+$AV$339-$AW$339-$AX$339),2)</f>
        <v>0</v>
      </c>
      <c r="AZ339">
        <f>$BD$338</f>
        <v>0</v>
      </c>
      <c r="BA339">
        <f>ROUND(IF($AZ$339&lt;=0,0,$AZ$339*$AZ$3/12),2)</f>
        <v>0</v>
      </c>
      <c r="BB339">
        <f>ROUND(IF($AZ$339&lt;=0,0,MIN($AZ$4,$AZ$339+$BA$339)),2)</f>
        <v>0</v>
      </c>
      <c r="BC339">
        <f>ROUND(IF($AZ$339&lt;=0,0,MIN(MAX(0,$AZ$339+$BA$339-$BB$339),MAX(0,$F$339-$J$339-$O$339-$T$339-$Y$339-$AD$339-$AI$339-$AN$339-$AS$339-$AX$339))),2)</f>
        <v>0</v>
      </c>
      <c r="BD339">
        <f>ROUND(MAX(0,$AZ$339+$BA$339-$BB$339-$BC$339),2)</f>
        <v>0</v>
      </c>
    </row>
    <row r="340" spans="1:56">
      <c r="A340">
        <f>ROW()-7</f>
        <v>333</v>
      </c>
      <c r="B340">
        <f>EDATE(StartDate,A340-1)</f>
        <v>0</v>
      </c>
      <c r="C340">
        <f>ROUND(SUM($G$340,$L$340,$Q$340,$V$340,$AA$340,$AF$340,$AK$340,$AP$340,$AU$340,$AZ$340)-SUM($K$340,$P$340,$U$340,$Z$340,$AE$340,$AJ$340,$AO$340,$AT$340,$AY$340,$BD$340),2)</f>
        <v>0</v>
      </c>
      <c r="D340">
        <f>ROUND(SUM($H$340,$M$340,$R$340,$W$340,$AB$340,$AG$340,$AL$340,$AQ$340,$AV$340,$BA$340),2)</f>
        <v>0</v>
      </c>
      <c r="E340">
        <f>ROUND(SUM($K$340,$P$340,$U$340,$Z$340,$AE$340,$AJ$340,$AO$340,$AT$340,$AY$340,$BD$340),2)</f>
        <v>0</v>
      </c>
      <c r="F340">
        <f>ROUND(MAX(MonthlyBudget-SUM($I$340,$N$340,$S$340,$X$340,$AC$340,$AH$340,$AM$340,$AR$340,$AW$340,$BB$340),0),2)</f>
        <v>0</v>
      </c>
      <c r="G340">
        <f>$K$339</f>
        <v>0</v>
      </c>
      <c r="H340">
        <f>ROUND(IF($G$340&lt;=0,0,$G$340*$G$3/12),2)</f>
        <v>0</v>
      </c>
      <c r="I340">
        <f>ROUND(IF($G$340&lt;=0,0,MIN($G$4,$G$340+$H$340)),2)</f>
        <v>0</v>
      </c>
      <c r="J340">
        <f>ROUND(IF($G$340&lt;=0,0,MIN(MAX(0,$G$340+$H$340-$I$340),$F$340)),2)</f>
        <v>0</v>
      </c>
      <c r="K340">
        <f>ROUND(MAX(0,$G$340+$H$340-$I$340-$J$340),2)</f>
        <v>0</v>
      </c>
      <c r="L340">
        <f>$P$339</f>
        <v>0</v>
      </c>
      <c r="M340">
        <f>ROUND(IF($L$340&lt;=0,0,$L$340*$L$3/12),2)</f>
        <v>0</v>
      </c>
      <c r="N340">
        <f>ROUND(IF($L$340&lt;=0,0,MIN($L$4,$L$340+$M$340)),2)</f>
        <v>0</v>
      </c>
      <c r="O340">
        <f>ROUND(IF($L$340&lt;=0,0,MIN(MAX(0,$L$340+$M$340-$N$340),MAX(0,$F$340-$J$340))),2)</f>
        <v>0</v>
      </c>
      <c r="P340">
        <f>ROUND(MAX(0,$L$340+$M$340-$N$340-$O$340),2)</f>
        <v>0</v>
      </c>
      <c r="Q340">
        <f>$U$339</f>
        <v>0</v>
      </c>
      <c r="R340">
        <f>ROUND(IF($Q$340&lt;=0,0,$Q$340*$Q$3/12),2)</f>
        <v>0</v>
      </c>
      <c r="S340">
        <f>ROUND(IF($Q$340&lt;=0,0,MIN($Q$4,$Q$340+$R$340)),2)</f>
        <v>0</v>
      </c>
      <c r="T340">
        <f>ROUND(IF($Q$340&lt;=0,0,MIN(MAX(0,$Q$340+$R$340-$S$340),MAX(0,$F$340-$J$340-$O$340))),2)</f>
        <v>0</v>
      </c>
      <c r="U340">
        <f>ROUND(MAX(0,$Q$340+$R$340-$S$340-$T$340),2)</f>
        <v>0</v>
      </c>
      <c r="V340">
        <f>$Z$339</f>
        <v>0</v>
      </c>
      <c r="W340">
        <f>ROUND(IF($V$340&lt;=0,0,$V$340*$V$3/12),2)</f>
        <v>0</v>
      </c>
      <c r="X340">
        <f>ROUND(IF($V$340&lt;=0,0,MIN($V$4,$V$340+$W$340)),2)</f>
        <v>0</v>
      </c>
      <c r="Y340">
        <f>ROUND(IF($V$340&lt;=0,0,MIN(MAX(0,$V$340+$W$340-$X$340),MAX(0,$F$340-$J$340-$O$340-$T$340))),2)</f>
        <v>0</v>
      </c>
      <c r="Z340">
        <f>ROUND(MAX(0,$V$340+$W$340-$X$340-$Y$340),2)</f>
        <v>0</v>
      </c>
      <c r="AA340">
        <f>$AE$339</f>
        <v>0</v>
      </c>
      <c r="AB340">
        <f>ROUND(IF($AA$340&lt;=0,0,$AA$340*$AA$3/12),2)</f>
        <v>0</v>
      </c>
      <c r="AC340">
        <f>ROUND(IF($AA$340&lt;=0,0,MIN($AA$4,$AA$340+$AB$340)),2)</f>
        <v>0</v>
      </c>
      <c r="AD340">
        <f>ROUND(IF($AA$340&lt;=0,0,MIN(MAX(0,$AA$340+$AB$340-$AC$340),MAX(0,$F$340-$J$340-$O$340-$T$340-$Y$340))),2)</f>
        <v>0</v>
      </c>
      <c r="AE340">
        <f>ROUND(MAX(0,$AA$340+$AB$340-$AC$340-$AD$340),2)</f>
        <v>0</v>
      </c>
      <c r="AF340">
        <f>$AJ$339</f>
        <v>0</v>
      </c>
      <c r="AG340">
        <f>ROUND(IF($AF$340&lt;=0,0,$AF$340*$AF$3/12),2)</f>
        <v>0</v>
      </c>
      <c r="AH340">
        <f>ROUND(IF($AF$340&lt;=0,0,MIN($AF$4,$AF$340+$AG$340)),2)</f>
        <v>0</v>
      </c>
      <c r="AI340">
        <f>ROUND(IF($AF$340&lt;=0,0,MIN(MAX(0,$AF$340+$AG$340-$AH$340),MAX(0,$F$340-$J$340-$O$340-$T$340-$Y$340-$AD$340))),2)</f>
        <v>0</v>
      </c>
      <c r="AJ340">
        <f>ROUND(MAX(0,$AF$340+$AG$340-$AH$340-$AI$340),2)</f>
        <v>0</v>
      </c>
      <c r="AK340">
        <f>$AO$339</f>
        <v>0</v>
      </c>
      <c r="AL340">
        <f>ROUND(IF($AK$340&lt;=0,0,$AK$340*$AK$3/12),2)</f>
        <v>0</v>
      </c>
      <c r="AM340">
        <f>ROUND(IF($AK$340&lt;=0,0,MIN($AK$4,$AK$340+$AL$340)),2)</f>
        <v>0</v>
      </c>
      <c r="AN340">
        <f>ROUND(IF($AK$340&lt;=0,0,MIN(MAX(0,$AK$340+$AL$340-$AM$340),MAX(0,$F$340-$J$340-$O$340-$T$340-$Y$340-$AD$340-$AI$340))),2)</f>
        <v>0</v>
      </c>
      <c r="AO340">
        <f>ROUND(MAX(0,$AK$340+$AL$340-$AM$340-$AN$340),2)</f>
        <v>0</v>
      </c>
      <c r="AP340">
        <f>$AT$339</f>
        <v>0</v>
      </c>
      <c r="AQ340">
        <f>ROUND(IF($AP$340&lt;=0,0,$AP$340*$AP$3/12),2)</f>
        <v>0</v>
      </c>
      <c r="AR340">
        <f>ROUND(IF($AP$340&lt;=0,0,MIN($AP$4,$AP$340+$AQ$340)),2)</f>
        <v>0</v>
      </c>
      <c r="AS340">
        <f>ROUND(IF($AP$340&lt;=0,0,MIN(MAX(0,$AP$340+$AQ$340-$AR$340),MAX(0,$F$340-$J$340-$O$340-$T$340-$Y$340-$AD$340-$AI$340-$AN$340))),2)</f>
        <v>0</v>
      </c>
      <c r="AT340">
        <f>ROUND(MAX(0,$AP$340+$AQ$340-$AR$340-$AS$340),2)</f>
        <v>0</v>
      </c>
      <c r="AU340">
        <f>$AY$339</f>
        <v>0</v>
      </c>
      <c r="AV340">
        <f>ROUND(IF($AU$340&lt;=0,0,$AU$340*$AU$3/12),2)</f>
        <v>0</v>
      </c>
      <c r="AW340">
        <f>ROUND(IF($AU$340&lt;=0,0,MIN($AU$4,$AU$340+$AV$340)),2)</f>
        <v>0</v>
      </c>
      <c r="AX340">
        <f>ROUND(IF($AU$340&lt;=0,0,MIN(MAX(0,$AU$340+$AV$340-$AW$340),MAX(0,$F$340-$J$340-$O$340-$T$340-$Y$340-$AD$340-$AI$340-$AN$340-$AS$340))),2)</f>
        <v>0</v>
      </c>
      <c r="AY340">
        <f>ROUND(MAX(0,$AU$340+$AV$340-$AW$340-$AX$340),2)</f>
        <v>0</v>
      </c>
      <c r="AZ340">
        <f>$BD$339</f>
        <v>0</v>
      </c>
      <c r="BA340">
        <f>ROUND(IF($AZ$340&lt;=0,0,$AZ$340*$AZ$3/12),2)</f>
        <v>0</v>
      </c>
      <c r="BB340">
        <f>ROUND(IF($AZ$340&lt;=0,0,MIN($AZ$4,$AZ$340+$BA$340)),2)</f>
        <v>0</v>
      </c>
      <c r="BC340">
        <f>ROUND(IF($AZ$340&lt;=0,0,MIN(MAX(0,$AZ$340+$BA$340-$BB$340),MAX(0,$F$340-$J$340-$O$340-$T$340-$Y$340-$AD$340-$AI$340-$AN$340-$AS$340-$AX$340))),2)</f>
        <v>0</v>
      </c>
      <c r="BD340">
        <f>ROUND(MAX(0,$AZ$340+$BA$340-$BB$340-$BC$340),2)</f>
        <v>0</v>
      </c>
    </row>
    <row r="341" spans="1:56">
      <c r="A341">
        <f>ROW()-7</f>
        <v>334</v>
      </c>
      <c r="B341">
        <f>EDATE(StartDate,A341-1)</f>
        <v>0</v>
      </c>
      <c r="C341">
        <f>ROUND(SUM($G$341,$L$341,$Q$341,$V$341,$AA$341,$AF$341,$AK$341,$AP$341,$AU$341,$AZ$341)-SUM($K$341,$P$341,$U$341,$Z$341,$AE$341,$AJ$341,$AO$341,$AT$341,$AY$341,$BD$341),2)</f>
        <v>0</v>
      </c>
      <c r="D341">
        <f>ROUND(SUM($H$341,$M$341,$R$341,$W$341,$AB$341,$AG$341,$AL$341,$AQ$341,$AV$341,$BA$341),2)</f>
        <v>0</v>
      </c>
      <c r="E341">
        <f>ROUND(SUM($K$341,$P$341,$U$341,$Z$341,$AE$341,$AJ$341,$AO$341,$AT$341,$AY$341,$BD$341),2)</f>
        <v>0</v>
      </c>
      <c r="F341">
        <f>ROUND(MAX(MonthlyBudget-SUM($I$341,$N$341,$S$341,$X$341,$AC$341,$AH$341,$AM$341,$AR$341,$AW$341,$BB$341),0),2)</f>
        <v>0</v>
      </c>
      <c r="G341">
        <f>$K$340</f>
        <v>0</v>
      </c>
      <c r="H341">
        <f>ROUND(IF($G$341&lt;=0,0,$G$341*$G$3/12),2)</f>
        <v>0</v>
      </c>
      <c r="I341">
        <f>ROUND(IF($G$341&lt;=0,0,MIN($G$4,$G$341+$H$341)),2)</f>
        <v>0</v>
      </c>
      <c r="J341">
        <f>ROUND(IF($G$341&lt;=0,0,MIN(MAX(0,$G$341+$H$341-$I$341),$F$341)),2)</f>
        <v>0</v>
      </c>
      <c r="K341">
        <f>ROUND(MAX(0,$G$341+$H$341-$I$341-$J$341),2)</f>
        <v>0</v>
      </c>
      <c r="L341">
        <f>$P$340</f>
        <v>0</v>
      </c>
      <c r="M341">
        <f>ROUND(IF($L$341&lt;=0,0,$L$341*$L$3/12),2)</f>
        <v>0</v>
      </c>
      <c r="N341">
        <f>ROUND(IF($L$341&lt;=0,0,MIN($L$4,$L$341+$M$341)),2)</f>
        <v>0</v>
      </c>
      <c r="O341">
        <f>ROUND(IF($L$341&lt;=0,0,MIN(MAX(0,$L$341+$M$341-$N$341),MAX(0,$F$341-$J$341))),2)</f>
        <v>0</v>
      </c>
      <c r="P341">
        <f>ROUND(MAX(0,$L$341+$M$341-$N$341-$O$341),2)</f>
        <v>0</v>
      </c>
      <c r="Q341">
        <f>$U$340</f>
        <v>0</v>
      </c>
      <c r="R341">
        <f>ROUND(IF($Q$341&lt;=0,0,$Q$341*$Q$3/12),2)</f>
        <v>0</v>
      </c>
      <c r="S341">
        <f>ROUND(IF($Q$341&lt;=0,0,MIN($Q$4,$Q$341+$R$341)),2)</f>
        <v>0</v>
      </c>
      <c r="T341">
        <f>ROUND(IF($Q$341&lt;=0,0,MIN(MAX(0,$Q$341+$R$341-$S$341),MAX(0,$F$341-$J$341-$O$341))),2)</f>
        <v>0</v>
      </c>
      <c r="U341">
        <f>ROUND(MAX(0,$Q$341+$R$341-$S$341-$T$341),2)</f>
        <v>0</v>
      </c>
      <c r="V341">
        <f>$Z$340</f>
        <v>0</v>
      </c>
      <c r="W341">
        <f>ROUND(IF($V$341&lt;=0,0,$V$341*$V$3/12),2)</f>
        <v>0</v>
      </c>
      <c r="X341">
        <f>ROUND(IF($V$341&lt;=0,0,MIN($V$4,$V$341+$W$341)),2)</f>
        <v>0</v>
      </c>
      <c r="Y341">
        <f>ROUND(IF($V$341&lt;=0,0,MIN(MAX(0,$V$341+$W$341-$X$341),MAX(0,$F$341-$J$341-$O$341-$T$341))),2)</f>
        <v>0</v>
      </c>
      <c r="Z341">
        <f>ROUND(MAX(0,$V$341+$W$341-$X$341-$Y$341),2)</f>
        <v>0</v>
      </c>
      <c r="AA341">
        <f>$AE$340</f>
        <v>0</v>
      </c>
      <c r="AB341">
        <f>ROUND(IF($AA$341&lt;=0,0,$AA$341*$AA$3/12),2)</f>
        <v>0</v>
      </c>
      <c r="AC341">
        <f>ROUND(IF($AA$341&lt;=0,0,MIN($AA$4,$AA$341+$AB$341)),2)</f>
        <v>0</v>
      </c>
      <c r="AD341">
        <f>ROUND(IF($AA$341&lt;=0,0,MIN(MAX(0,$AA$341+$AB$341-$AC$341),MAX(0,$F$341-$J$341-$O$341-$T$341-$Y$341))),2)</f>
        <v>0</v>
      </c>
      <c r="AE341">
        <f>ROUND(MAX(0,$AA$341+$AB$341-$AC$341-$AD$341),2)</f>
        <v>0</v>
      </c>
      <c r="AF341">
        <f>$AJ$340</f>
        <v>0</v>
      </c>
      <c r="AG341">
        <f>ROUND(IF($AF$341&lt;=0,0,$AF$341*$AF$3/12),2)</f>
        <v>0</v>
      </c>
      <c r="AH341">
        <f>ROUND(IF($AF$341&lt;=0,0,MIN($AF$4,$AF$341+$AG$341)),2)</f>
        <v>0</v>
      </c>
      <c r="AI341">
        <f>ROUND(IF($AF$341&lt;=0,0,MIN(MAX(0,$AF$341+$AG$341-$AH$341),MAX(0,$F$341-$J$341-$O$341-$T$341-$Y$341-$AD$341))),2)</f>
        <v>0</v>
      </c>
      <c r="AJ341">
        <f>ROUND(MAX(0,$AF$341+$AG$341-$AH$341-$AI$341),2)</f>
        <v>0</v>
      </c>
      <c r="AK341">
        <f>$AO$340</f>
        <v>0</v>
      </c>
      <c r="AL341">
        <f>ROUND(IF($AK$341&lt;=0,0,$AK$341*$AK$3/12),2)</f>
        <v>0</v>
      </c>
      <c r="AM341">
        <f>ROUND(IF($AK$341&lt;=0,0,MIN($AK$4,$AK$341+$AL$341)),2)</f>
        <v>0</v>
      </c>
      <c r="AN341">
        <f>ROUND(IF($AK$341&lt;=0,0,MIN(MAX(0,$AK$341+$AL$341-$AM$341),MAX(0,$F$341-$J$341-$O$341-$T$341-$Y$341-$AD$341-$AI$341))),2)</f>
        <v>0</v>
      </c>
      <c r="AO341">
        <f>ROUND(MAX(0,$AK$341+$AL$341-$AM$341-$AN$341),2)</f>
        <v>0</v>
      </c>
      <c r="AP341">
        <f>$AT$340</f>
        <v>0</v>
      </c>
      <c r="AQ341">
        <f>ROUND(IF($AP$341&lt;=0,0,$AP$341*$AP$3/12),2)</f>
        <v>0</v>
      </c>
      <c r="AR341">
        <f>ROUND(IF($AP$341&lt;=0,0,MIN($AP$4,$AP$341+$AQ$341)),2)</f>
        <v>0</v>
      </c>
      <c r="AS341">
        <f>ROUND(IF($AP$341&lt;=0,0,MIN(MAX(0,$AP$341+$AQ$341-$AR$341),MAX(0,$F$341-$J$341-$O$341-$T$341-$Y$341-$AD$341-$AI$341-$AN$341))),2)</f>
        <v>0</v>
      </c>
      <c r="AT341">
        <f>ROUND(MAX(0,$AP$341+$AQ$341-$AR$341-$AS$341),2)</f>
        <v>0</v>
      </c>
      <c r="AU341">
        <f>$AY$340</f>
        <v>0</v>
      </c>
      <c r="AV341">
        <f>ROUND(IF($AU$341&lt;=0,0,$AU$341*$AU$3/12),2)</f>
        <v>0</v>
      </c>
      <c r="AW341">
        <f>ROUND(IF($AU$341&lt;=0,0,MIN($AU$4,$AU$341+$AV$341)),2)</f>
        <v>0</v>
      </c>
      <c r="AX341">
        <f>ROUND(IF($AU$341&lt;=0,0,MIN(MAX(0,$AU$341+$AV$341-$AW$341),MAX(0,$F$341-$J$341-$O$341-$T$341-$Y$341-$AD$341-$AI$341-$AN$341-$AS$341))),2)</f>
        <v>0</v>
      </c>
      <c r="AY341">
        <f>ROUND(MAX(0,$AU$341+$AV$341-$AW$341-$AX$341),2)</f>
        <v>0</v>
      </c>
      <c r="AZ341">
        <f>$BD$340</f>
        <v>0</v>
      </c>
      <c r="BA341">
        <f>ROUND(IF($AZ$341&lt;=0,0,$AZ$341*$AZ$3/12),2)</f>
        <v>0</v>
      </c>
      <c r="BB341">
        <f>ROUND(IF($AZ$341&lt;=0,0,MIN($AZ$4,$AZ$341+$BA$341)),2)</f>
        <v>0</v>
      </c>
      <c r="BC341">
        <f>ROUND(IF($AZ$341&lt;=0,0,MIN(MAX(0,$AZ$341+$BA$341-$BB$341),MAX(0,$F$341-$J$341-$O$341-$T$341-$Y$341-$AD$341-$AI$341-$AN$341-$AS$341-$AX$341))),2)</f>
        <v>0</v>
      </c>
      <c r="BD341">
        <f>ROUND(MAX(0,$AZ$341+$BA$341-$BB$341-$BC$341),2)</f>
        <v>0</v>
      </c>
    </row>
    <row r="342" spans="1:56">
      <c r="A342">
        <f>ROW()-7</f>
        <v>335</v>
      </c>
      <c r="B342">
        <f>EDATE(StartDate,A342-1)</f>
        <v>0</v>
      </c>
      <c r="C342">
        <f>ROUND(SUM($G$342,$L$342,$Q$342,$V$342,$AA$342,$AF$342,$AK$342,$AP$342,$AU$342,$AZ$342)-SUM($K$342,$P$342,$U$342,$Z$342,$AE$342,$AJ$342,$AO$342,$AT$342,$AY$342,$BD$342),2)</f>
        <v>0</v>
      </c>
      <c r="D342">
        <f>ROUND(SUM($H$342,$M$342,$R$342,$W$342,$AB$342,$AG$342,$AL$342,$AQ$342,$AV$342,$BA$342),2)</f>
        <v>0</v>
      </c>
      <c r="E342">
        <f>ROUND(SUM($K$342,$P$342,$U$342,$Z$342,$AE$342,$AJ$342,$AO$342,$AT$342,$AY$342,$BD$342),2)</f>
        <v>0</v>
      </c>
      <c r="F342">
        <f>ROUND(MAX(MonthlyBudget-SUM($I$342,$N$342,$S$342,$X$342,$AC$342,$AH$342,$AM$342,$AR$342,$AW$342,$BB$342),0),2)</f>
        <v>0</v>
      </c>
      <c r="G342">
        <f>$K$341</f>
        <v>0</v>
      </c>
      <c r="H342">
        <f>ROUND(IF($G$342&lt;=0,0,$G$342*$G$3/12),2)</f>
        <v>0</v>
      </c>
      <c r="I342">
        <f>ROUND(IF($G$342&lt;=0,0,MIN($G$4,$G$342+$H$342)),2)</f>
        <v>0</v>
      </c>
      <c r="J342">
        <f>ROUND(IF($G$342&lt;=0,0,MIN(MAX(0,$G$342+$H$342-$I$342),$F$342)),2)</f>
        <v>0</v>
      </c>
      <c r="K342">
        <f>ROUND(MAX(0,$G$342+$H$342-$I$342-$J$342),2)</f>
        <v>0</v>
      </c>
      <c r="L342">
        <f>$P$341</f>
        <v>0</v>
      </c>
      <c r="M342">
        <f>ROUND(IF($L$342&lt;=0,0,$L$342*$L$3/12),2)</f>
        <v>0</v>
      </c>
      <c r="N342">
        <f>ROUND(IF($L$342&lt;=0,0,MIN($L$4,$L$342+$M$342)),2)</f>
        <v>0</v>
      </c>
      <c r="O342">
        <f>ROUND(IF($L$342&lt;=0,0,MIN(MAX(0,$L$342+$M$342-$N$342),MAX(0,$F$342-$J$342))),2)</f>
        <v>0</v>
      </c>
      <c r="P342">
        <f>ROUND(MAX(0,$L$342+$M$342-$N$342-$O$342),2)</f>
        <v>0</v>
      </c>
      <c r="Q342">
        <f>$U$341</f>
        <v>0</v>
      </c>
      <c r="R342">
        <f>ROUND(IF($Q$342&lt;=0,0,$Q$342*$Q$3/12),2)</f>
        <v>0</v>
      </c>
      <c r="S342">
        <f>ROUND(IF($Q$342&lt;=0,0,MIN($Q$4,$Q$342+$R$342)),2)</f>
        <v>0</v>
      </c>
      <c r="T342">
        <f>ROUND(IF($Q$342&lt;=0,0,MIN(MAX(0,$Q$342+$R$342-$S$342),MAX(0,$F$342-$J$342-$O$342))),2)</f>
        <v>0</v>
      </c>
      <c r="U342">
        <f>ROUND(MAX(0,$Q$342+$R$342-$S$342-$T$342),2)</f>
        <v>0</v>
      </c>
      <c r="V342">
        <f>$Z$341</f>
        <v>0</v>
      </c>
      <c r="W342">
        <f>ROUND(IF($V$342&lt;=0,0,$V$342*$V$3/12),2)</f>
        <v>0</v>
      </c>
      <c r="X342">
        <f>ROUND(IF($V$342&lt;=0,0,MIN($V$4,$V$342+$W$342)),2)</f>
        <v>0</v>
      </c>
      <c r="Y342">
        <f>ROUND(IF($V$342&lt;=0,0,MIN(MAX(0,$V$342+$W$342-$X$342),MAX(0,$F$342-$J$342-$O$342-$T$342))),2)</f>
        <v>0</v>
      </c>
      <c r="Z342">
        <f>ROUND(MAX(0,$V$342+$W$342-$X$342-$Y$342),2)</f>
        <v>0</v>
      </c>
      <c r="AA342">
        <f>$AE$341</f>
        <v>0</v>
      </c>
      <c r="AB342">
        <f>ROUND(IF($AA$342&lt;=0,0,$AA$342*$AA$3/12),2)</f>
        <v>0</v>
      </c>
      <c r="AC342">
        <f>ROUND(IF($AA$342&lt;=0,0,MIN($AA$4,$AA$342+$AB$342)),2)</f>
        <v>0</v>
      </c>
      <c r="AD342">
        <f>ROUND(IF($AA$342&lt;=0,0,MIN(MAX(0,$AA$342+$AB$342-$AC$342),MAX(0,$F$342-$J$342-$O$342-$T$342-$Y$342))),2)</f>
        <v>0</v>
      </c>
      <c r="AE342">
        <f>ROUND(MAX(0,$AA$342+$AB$342-$AC$342-$AD$342),2)</f>
        <v>0</v>
      </c>
      <c r="AF342">
        <f>$AJ$341</f>
        <v>0</v>
      </c>
      <c r="AG342">
        <f>ROUND(IF($AF$342&lt;=0,0,$AF$342*$AF$3/12),2)</f>
        <v>0</v>
      </c>
      <c r="AH342">
        <f>ROUND(IF($AF$342&lt;=0,0,MIN($AF$4,$AF$342+$AG$342)),2)</f>
        <v>0</v>
      </c>
      <c r="AI342">
        <f>ROUND(IF($AF$342&lt;=0,0,MIN(MAX(0,$AF$342+$AG$342-$AH$342),MAX(0,$F$342-$J$342-$O$342-$T$342-$Y$342-$AD$342))),2)</f>
        <v>0</v>
      </c>
      <c r="AJ342">
        <f>ROUND(MAX(0,$AF$342+$AG$342-$AH$342-$AI$342),2)</f>
        <v>0</v>
      </c>
      <c r="AK342">
        <f>$AO$341</f>
        <v>0</v>
      </c>
      <c r="AL342">
        <f>ROUND(IF($AK$342&lt;=0,0,$AK$342*$AK$3/12),2)</f>
        <v>0</v>
      </c>
      <c r="AM342">
        <f>ROUND(IF($AK$342&lt;=0,0,MIN($AK$4,$AK$342+$AL$342)),2)</f>
        <v>0</v>
      </c>
      <c r="AN342">
        <f>ROUND(IF($AK$342&lt;=0,0,MIN(MAX(0,$AK$342+$AL$342-$AM$342),MAX(0,$F$342-$J$342-$O$342-$T$342-$Y$342-$AD$342-$AI$342))),2)</f>
        <v>0</v>
      </c>
      <c r="AO342">
        <f>ROUND(MAX(0,$AK$342+$AL$342-$AM$342-$AN$342),2)</f>
        <v>0</v>
      </c>
      <c r="AP342">
        <f>$AT$341</f>
        <v>0</v>
      </c>
      <c r="AQ342">
        <f>ROUND(IF($AP$342&lt;=0,0,$AP$342*$AP$3/12),2)</f>
        <v>0</v>
      </c>
      <c r="AR342">
        <f>ROUND(IF($AP$342&lt;=0,0,MIN($AP$4,$AP$342+$AQ$342)),2)</f>
        <v>0</v>
      </c>
      <c r="AS342">
        <f>ROUND(IF($AP$342&lt;=0,0,MIN(MAX(0,$AP$342+$AQ$342-$AR$342),MAX(0,$F$342-$J$342-$O$342-$T$342-$Y$342-$AD$342-$AI$342-$AN$342))),2)</f>
        <v>0</v>
      </c>
      <c r="AT342">
        <f>ROUND(MAX(0,$AP$342+$AQ$342-$AR$342-$AS$342),2)</f>
        <v>0</v>
      </c>
      <c r="AU342">
        <f>$AY$341</f>
        <v>0</v>
      </c>
      <c r="AV342">
        <f>ROUND(IF($AU$342&lt;=0,0,$AU$342*$AU$3/12),2)</f>
        <v>0</v>
      </c>
      <c r="AW342">
        <f>ROUND(IF($AU$342&lt;=0,0,MIN($AU$4,$AU$342+$AV$342)),2)</f>
        <v>0</v>
      </c>
      <c r="AX342">
        <f>ROUND(IF($AU$342&lt;=0,0,MIN(MAX(0,$AU$342+$AV$342-$AW$342),MAX(0,$F$342-$J$342-$O$342-$T$342-$Y$342-$AD$342-$AI$342-$AN$342-$AS$342))),2)</f>
        <v>0</v>
      </c>
      <c r="AY342">
        <f>ROUND(MAX(0,$AU$342+$AV$342-$AW$342-$AX$342),2)</f>
        <v>0</v>
      </c>
      <c r="AZ342">
        <f>$BD$341</f>
        <v>0</v>
      </c>
      <c r="BA342">
        <f>ROUND(IF($AZ$342&lt;=0,0,$AZ$342*$AZ$3/12),2)</f>
        <v>0</v>
      </c>
      <c r="BB342">
        <f>ROUND(IF($AZ$342&lt;=0,0,MIN($AZ$4,$AZ$342+$BA$342)),2)</f>
        <v>0</v>
      </c>
      <c r="BC342">
        <f>ROUND(IF($AZ$342&lt;=0,0,MIN(MAX(0,$AZ$342+$BA$342-$BB$342),MAX(0,$F$342-$J$342-$O$342-$T$342-$Y$342-$AD$342-$AI$342-$AN$342-$AS$342-$AX$342))),2)</f>
        <v>0</v>
      </c>
      <c r="BD342">
        <f>ROUND(MAX(0,$AZ$342+$BA$342-$BB$342-$BC$342),2)</f>
        <v>0</v>
      </c>
    </row>
    <row r="343" spans="1:56">
      <c r="A343">
        <f>ROW()-7</f>
        <v>336</v>
      </c>
      <c r="B343">
        <f>EDATE(StartDate,A343-1)</f>
        <v>0</v>
      </c>
      <c r="C343">
        <f>ROUND(SUM($G$343,$L$343,$Q$343,$V$343,$AA$343,$AF$343,$AK$343,$AP$343,$AU$343,$AZ$343)-SUM($K$343,$P$343,$U$343,$Z$343,$AE$343,$AJ$343,$AO$343,$AT$343,$AY$343,$BD$343),2)</f>
        <v>0</v>
      </c>
      <c r="D343">
        <f>ROUND(SUM($H$343,$M$343,$R$343,$W$343,$AB$343,$AG$343,$AL$343,$AQ$343,$AV$343,$BA$343),2)</f>
        <v>0</v>
      </c>
      <c r="E343">
        <f>ROUND(SUM($K$343,$P$343,$U$343,$Z$343,$AE$343,$AJ$343,$AO$343,$AT$343,$AY$343,$BD$343),2)</f>
        <v>0</v>
      </c>
      <c r="F343">
        <f>ROUND(MAX(MonthlyBudget-SUM($I$343,$N$343,$S$343,$X$343,$AC$343,$AH$343,$AM$343,$AR$343,$AW$343,$BB$343),0),2)</f>
        <v>0</v>
      </c>
      <c r="G343">
        <f>$K$342</f>
        <v>0</v>
      </c>
      <c r="H343">
        <f>ROUND(IF($G$343&lt;=0,0,$G$343*$G$3/12),2)</f>
        <v>0</v>
      </c>
      <c r="I343">
        <f>ROUND(IF($G$343&lt;=0,0,MIN($G$4,$G$343+$H$343)),2)</f>
        <v>0</v>
      </c>
      <c r="J343">
        <f>ROUND(IF($G$343&lt;=0,0,MIN(MAX(0,$G$343+$H$343-$I$343),$F$343)),2)</f>
        <v>0</v>
      </c>
      <c r="K343">
        <f>ROUND(MAX(0,$G$343+$H$343-$I$343-$J$343),2)</f>
        <v>0</v>
      </c>
      <c r="L343">
        <f>$P$342</f>
        <v>0</v>
      </c>
      <c r="M343">
        <f>ROUND(IF($L$343&lt;=0,0,$L$343*$L$3/12),2)</f>
        <v>0</v>
      </c>
      <c r="N343">
        <f>ROUND(IF($L$343&lt;=0,0,MIN($L$4,$L$343+$M$343)),2)</f>
        <v>0</v>
      </c>
      <c r="O343">
        <f>ROUND(IF($L$343&lt;=0,0,MIN(MAX(0,$L$343+$M$343-$N$343),MAX(0,$F$343-$J$343))),2)</f>
        <v>0</v>
      </c>
      <c r="P343">
        <f>ROUND(MAX(0,$L$343+$M$343-$N$343-$O$343),2)</f>
        <v>0</v>
      </c>
      <c r="Q343">
        <f>$U$342</f>
        <v>0</v>
      </c>
      <c r="R343">
        <f>ROUND(IF($Q$343&lt;=0,0,$Q$343*$Q$3/12),2)</f>
        <v>0</v>
      </c>
      <c r="S343">
        <f>ROUND(IF($Q$343&lt;=0,0,MIN($Q$4,$Q$343+$R$343)),2)</f>
        <v>0</v>
      </c>
      <c r="T343">
        <f>ROUND(IF($Q$343&lt;=0,0,MIN(MAX(0,$Q$343+$R$343-$S$343),MAX(0,$F$343-$J$343-$O$343))),2)</f>
        <v>0</v>
      </c>
      <c r="U343">
        <f>ROUND(MAX(0,$Q$343+$R$343-$S$343-$T$343),2)</f>
        <v>0</v>
      </c>
      <c r="V343">
        <f>$Z$342</f>
        <v>0</v>
      </c>
      <c r="W343">
        <f>ROUND(IF($V$343&lt;=0,0,$V$343*$V$3/12),2)</f>
        <v>0</v>
      </c>
      <c r="X343">
        <f>ROUND(IF($V$343&lt;=0,0,MIN($V$4,$V$343+$W$343)),2)</f>
        <v>0</v>
      </c>
      <c r="Y343">
        <f>ROUND(IF($V$343&lt;=0,0,MIN(MAX(0,$V$343+$W$343-$X$343),MAX(0,$F$343-$J$343-$O$343-$T$343))),2)</f>
        <v>0</v>
      </c>
      <c r="Z343">
        <f>ROUND(MAX(0,$V$343+$W$343-$X$343-$Y$343),2)</f>
        <v>0</v>
      </c>
      <c r="AA343">
        <f>$AE$342</f>
        <v>0</v>
      </c>
      <c r="AB343">
        <f>ROUND(IF($AA$343&lt;=0,0,$AA$343*$AA$3/12),2)</f>
        <v>0</v>
      </c>
      <c r="AC343">
        <f>ROUND(IF($AA$343&lt;=0,0,MIN($AA$4,$AA$343+$AB$343)),2)</f>
        <v>0</v>
      </c>
      <c r="AD343">
        <f>ROUND(IF($AA$343&lt;=0,0,MIN(MAX(0,$AA$343+$AB$343-$AC$343),MAX(0,$F$343-$J$343-$O$343-$T$343-$Y$343))),2)</f>
        <v>0</v>
      </c>
      <c r="AE343">
        <f>ROUND(MAX(0,$AA$343+$AB$343-$AC$343-$AD$343),2)</f>
        <v>0</v>
      </c>
      <c r="AF343">
        <f>$AJ$342</f>
        <v>0</v>
      </c>
      <c r="AG343">
        <f>ROUND(IF($AF$343&lt;=0,0,$AF$343*$AF$3/12),2)</f>
        <v>0</v>
      </c>
      <c r="AH343">
        <f>ROUND(IF($AF$343&lt;=0,0,MIN($AF$4,$AF$343+$AG$343)),2)</f>
        <v>0</v>
      </c>
      <c r="AI343">
        <f>ROUND(IF($AF$343&lt;=0,0,MIN(MAX(0,$AF$343+$AG$343-$AH$343),MAX(0,$F$343-$J$343-$O$343-$T$343-$Y$343-$AD$343))),2)</f>
        <v>0</v>
      </c>
      <c r="AJ343">
        <f>ROUND(MAX(0,$AF$343+$AG$343-$AH$343-$AI$343),2)</f>
        <v>0</v>
      </c>
      <c r="AK343">
        <f>$AO$342</f>
        <v>0</v>
      </c>
      <c r="AL343">
        <f>ROUND(IF($AK$343&lt;=0,0,$AK$343*$AK$3/12),2)</f>
        <v>0</v>
      </c>
      <c r="AM343">
        <f>ROUND(IF($AK$343&lt;=0,0,MIN($AK$4,$AK$343+$AL$343)),2)</f>
        <v>0</v>
      </c>
      <c r="AN343">
        <f>ROUND(IF($AK$343&lt;=0,0,MIN(MAX(0,$AK$343+$AL$343-$AM$343),MAX(0,$F$343-$J$343-$O$343-$T$343-$Y$343-$AD$343-$AI$343))),2)</f>
        <v>0</v>
      </c>
      <c r="AO343">
        <f>ROUND(MAX(0,$AK$343+$AL$343-$AM$343-$AN$343),2)</f>
        <v>0</v>
      </c>
      <c r="AP343">
        <f>$AT$342</f>
        <v>0</v>
      </c>
      <c r="AQ343">
        <f>ROUND(IF($AP$343&lt;=0,0,$AP$343*$AP$3/12),2)</f>
        <v>0</v>
      </c>
      <c r="AR343">
        <f>ROUND(IF($AP$343&lt;=0,0,MIN($AP$4,$AP$343+$AQ$343)),2)</f>
        <v>0</v>
      </c>
      <c r="AS343">
        <f>ROUND(IF($AP$343&lt;=0,0,MIN(MAX(0,$AP$343+$AQ$343-$AR$343),MAX(0,$F$343-$J$343-$O$343-$T$343-$Y$343-$AD$343-$AI$343-$AN$343))),2)</f>
        <v>0</v>
      </c>
      <c r="AT343">
        <f>ROUND(MAX(0,$AP$343+$AQ$343-$AR$343-$AS$343),2)</f>
        <v>0</v>
      </c>
      <c r="AU343">
        <f>$AY$342</f>
        <v>0</v>
      </c>
      <c r="AV343">
        <f>ROUND(IF($AU$343&lt;=0,0,$AU$343*$AU$3/12),2)</f>
        <v>0</v>
      </c>
      <c r="AW343">
        <f>ROUND(IF($AU$343&lt;=0,0,MIN($AU$4,$AU$343+$AV$343)),2)</f>
        <v>0</v>
      </c>
      <c r="AX343">
        <f>ROUND(IF($AU$343&lt;=0,0,MIN(MAX(0,$AU$343+$AV$343-$AW$343),MAX(0,$F$343-$J$343-$O$343-$T$343-$Y$343-$AD$343-$AI$343-$AN$343-$AS$343))),2)</f>
        <v>0</v>
      </c>
      <c r="AY343">
        <f>ROUND(MAX(0,$AU$343+$AV$343-$AW$343-$AX$343),2)</f>
        <v>0</v>
      </c>
      <c r="AZ343">
        <f>$BD$342</f>
        <v>0</v>
      </c>
      <c r="BA343">
        <f>ROUND(IF($AZ$343&lt;=0,0,$AZ$343*$AZ$3/12),2)</f>
        <v>0</v>
      </c>
      <c r="BB343">
        <f>ROUND(IF($AZ$343&lt;=0,0,MIN($AZ$4,$AZ$343+$BA$343)),2)</f>
        <v>0</v>
      </c>
      <c r="BC343">
        <f>ROUND(IF($AZ$343&lt;=0,0,MIN(MAX(0,$AZ$343+$BA$343-$BB$343),MAX(0,$F$343-$J$343-$O$343-$T$343-$Y$343-$AD$343-$AI$343-$AN$343-$AS$343-$AX$343))),2)</f>
        <v>0</v>
      </c>
      <c r="BD343">
        <f>ROUND(MAX(0,$AZ$343+$BA$343-$BB$343-$BC$343),2)</f>
        <v>0</v>
      </c>
    </row>
    <row r="344" spans="1:56">
      <c r="A344">
        <f>ROW()-7</f>
        <v>337</v>
      </c>
      <c r="B344">
        <f>EDATE(StartDate,A344-1)</f>
        <v>0</v>
      </c>
      <c r="C344">
        <f>ROUND(SUM($G$344,$L$344,$Q$344,$V$344,$AA$344,$AF$344,$AK$344,$AP$344,$AU$344,$AZ$344)-SUM($K$344,$P$344,$U$344,$Z$344,$AE$344,$AJ$344,$AO$344,$AT$344,$AY$344,$BD$344),2)</f>
        <v>0</v>
      </c>
      <c r="D344">
        <f>ROUND(SUM($H$344,$M$344,$R$344,$W$344,$AB$344,$AG$344,$AL$344,$AQ$344,$AV$344,$BA$344),2)</f>
        <v>0</v>
      </c>
      <c r="E344">
        <f>ROUND(SUM($K$344,$P$344,$U$344,$Z$344,$AE$344,$AJ$344,$AO$344,$AT$344,$AY$344,$BD$344),2)</f>
        <v>0</v>
      </c>
      <c r="F344">
        <f>ROUND(MAX(MonthlyBudget-SUM($I$344,$N$344,$S$344,$X$344,$AC$344,$AH$344,$AM$344,$AR$344,$AW$344,$BB$344),0),2)</f>
        <v>0</v>
      </c>
      <c r="G344">
        <f>$K$343</f>
        <v>0</v>
      </c>
      <c r="H344">
        <f>ROUND(IF($G$344&lt;=0,0,$G$344*$G$3/12),2)</f>
        <v>0</v>
      </c>
      <c r="I344">
        <f>ROUND(IF($G$344&lt;=0,0,MIN($G$4,$G$344+$H$344)),2)</f>
        <v>0</v>
      </c>
      <c r="J344">
        <f>ROUND(IF($G$344&lt;=0,0,MIN(MAX(0,$G$344+$H$344-$I$344),$F$344)),2)</f>
        <v>0</v>
      </c>
      <c r="K344">
        <f>ROUND(MAX(0,$G$344+$H$344-$I$344-$J$344),2)</f>
        <v>0</v>
      </c>
      <c r="L344">
        <f>$P$343</f>
        <v>0</v>
      </c>
      <c r="M344">
        <f>ROUND(IF($L$344&lt;=0,0,$L$344*$L$3/12),2)</f>
        <v>0</v>
      </c>
      <c r="N344">
        <f>ROUND(IF($L$344&lt;=0,0,MIN($L$4,$L$344+$M$344)),2)</f>
        <v>0</v>
      </c>
      <c r="O344">
        <f>ROUND(IF($L$344&lt;=0,0,MIN(MAX(0,$L$344+$M$344-$N$344),MAX(0,$F$344-$J$344))),2)</f>
        <v>0</v>
      </c>
      <c r="P344">
        <f>ROUND(MAX(0,$L$344+$M$344-$N$344-$O$344),2)</f>
        <v>0</v>
      </c>
      <c r="Q344">
        <f>$U$343</f>
        <v>0</v>
      </c>
      <c r="R344">
        <f>ROUND(IF($Q$344&lt;=0,0,$Q$344*$Q$3/12),2)</f>
        <v>0</v>
      </c>
      <c r="S344">
        <f>ROUND(IF($Q$344&lt;=0,0,MIN($Q$4,$Q$344+$R$344)),2)</f>
        <v>0</v>
      </c>
      <c r="T344">
        <f>ROUND(IF($Q$344&lt;=0,0,MIN(MAX(0,$Q$344+$R$344-$S$344),MAX(0,$F$344-$J$344-$O$344))),2)</f>
        <v>0</v>
      </c>
      <c r="U344">
        <f>ROUND(MAX(0,$Q$344+$R$344-$S$344-$T$344),2)</f>
        <v>0</v>
      </c>
      <c r="V344">
        <f>$Z$343</f>
        <v>0</v>
      </c>
      <c r="W344">
        <f>ROUND(IF($V$344&lt;=0,0,$V$344*$V$3/12),2)</f>
        <v>0</v>
      </c>
      <c r="X344">
        <f>ROUND(IF($V$344&lt;=0,0,MIN($V$4,$V$344+$W$344)),2)</f>
        <v>0</v>
      </c>
      <c r="Y344">
        <f>ROUND(IF($V$344&lt;=0,0,MIN(MAX(0,$V$344+$W$344-$X$344),MAX(0,$F$344-$J$344-$O$344-$T$344))),2)</f>
        <v>0</v>
      </c>
      <c r="Z344">
        <f>ROUND(MAX(0,$V$344+$W$344-$X$344-$Y$344),2)</f>
        <v>0</v>
      </c>
      <c r="AA344">
        <f>$AE$343</f>
        <v>0</v>
      </c>
      <c r="AB344">
        <f>ROUND(IF($AA$344&lt;=0,0,$AA$344*$AA$3/12),2)</f>
        <v>0</v>
      </c>
      <c r="AC344">
        <f>ROUND(IF($AA$344&lt;=0,0,MIN($AA$4,$AA$344+$AB$344)),2)</f>
        <v>0</v>
      </c>
      <c r="AD344">
        <f>ROUND(IF($AA$344&lt;=0,0,MIN(MAX(0,$AA$344+$AB$344-$AC$344),MAX(0,$F$344-$J$344-$O$344-$T$344-$Y$344))),2)</f>
        <v>0</v>
      </c>
      <c r="AE344">
        <f>ROUND(MAX(0,$AA$344+$AB$344-$AC$344-$AD$344),2)</f>
        <v>0</v>
      </c>
      <c r="AF344">
        <f>$AJ$343</f>
        <v>0</v>
      </c>
      <c r="AG344">
        <f>ROUND(IF($AF$344&lt;=0,0,$AF$344*$AF$3/12),2)</f>
        <v>0</v>
      </c>
      <c r="AH344">
        <f>ROUND(IF($AF$344&lt;=0,0,MIN($AF$4,$AF$344+$AG$344)),2)</f>
        <v>0</v>
      </c>
      <c r="AI344">
        <f>ROUND(IF($AF$344&lt;=0,0,MIN(MAX(0,$AF$344+$AG$344-$AH$344),MAX(0,$F$344-$J$344-$O$344-$T$344-$Y$344-$AD$344))),2)</f>
        <v>0</v>
      </c>
      <c r="AJ344">
        <f>ROUND(MAX(0,$AF$344+$AG$344-$AH$344-$AI$344),2)</f>
        <v>0</v>
      </c>
      <c r="AK344">
        <f>$AO$343</f>
        <v>0</v>
      </c>
      <c r="AL344">
        <f>ROUND(IF($AK$344&lt;=0,0,$AK$344*$AK$3/12),2)</f>
        <v>0</v>
      </c>
      <c r="AM344">
        <f>ROUND(IF($AK$344&lt;=0,0,MIN($AK$4,$AK$344+$AL$344)),2)</f>
        <v>0</v>
      </c>
      <c r="AN344">
        <f>ROUND(IF($AK$344&lt;=0,0,MIN(MAX(0,$AK$344+$AL$344-$AM$344),MAX(0,$F$344-$J$344-$O$344-$T$344-$Y$344-$AD$344-$AI$344))),2)</f>
        <v>0</v>
      </c>
      <c r="AO344">
        <f>ROUND(MAX(0,$AK$344+$AL$344-$AM$344-$AN$344),2)</f>
        <v>0</v>
      </c>
      <c r="AP344">
        <f>$AT$343</f>
        <v>0</v>
      </c>
      <c r="AQ344">
        <f>ROUND(IF($AP$344&lt;=0,0,$AP$344*$AP$3/12),2)</f>
        <v>0</v>
      </c>
      <c r="AR344">
        <f>ROUND(IF($AP$344&lt;=0,0,MIN($AP$4,$AP$344+$AQ$344)),2)</f>
        <v>0</v>
      </c>
      <c r="AS344">
        <f>ROUND(IF($AP$344&lt;=0,0,MIN(MAX(0,$AP$344+$AQ$344-$AR$344),MAX(0,$F$344-$J$344-$O$344-$T$344-$Y$344-$AD$344-$AI$344-$AN$344))),2)</f>
        <v>0</v>
      </c>
      <c r="AT344">
        <f>ROUND(MAX(0,$AP$344+$AQ$344-$AR$344-$AS$344),2)</f>
        <v>0</v>
      </c>
      <c r="AU344">
        <f>$AY$343</f>
        <v>0</v>
      </c>
      <c r="AV344">
        <f>ROUND(IF($AU$344&lt;=0,0,$AU$344*$AU$3/12),2)</f>
        <v>0</v>
      </c>
      <c r="AW344">
        <f>ROUND(IF($AU$344&lt;=0,0,MIN($AU$4,$AU$344+$AV$344)),2)</f>
        <v>0</v>
      </c>
      <c r="AX344">
        <f>ROUND(IF($AU$344&lt;=0,0,MIN(MAX(0,$AU$344+$AV$344-$AW$344),MAX(0,$F$344-$J$344-$O$344-$T$344-$Y$344-$AD$344-$AI$344-$AN$344-$AS$344))),2)</f>
        <v>0</v>
      </c>
      <c r="AY344">
        <f>ROUND(MAX(0,$AU$344+$AV$344-$AW$344-$AX$344),2)</f>
        <v>0</v>
      </c>
      <c r="AZ344">
        <f>$BD$343</f>
        <v>0</v>
      </c>
      <c r="BA344">
        <f>ROUND(IF($AZ$344&lt;=0,0,$AZ$344*$AZ$3/12),2)</f>
        <v>0</v>
      </c>
      <c r="BB344">
        <f>ROUND(IF($AZ$344&lt;=0,0,MIN($AZ$4,$AZ$344+$BA$344)),2)</f>
        <v>0</v>
      </c>
      <c r="BC344">
        <f>ROUND(IF($AZ$344&lt;=0,0,MIN(MAX(0,$AZ$344+$BA$344-$BB$344),MAX(0,$F$344-$J$344-$O$344-$T$344-$Y$344-$AD$344-$AI$344-$AN$344-$AS$344-$AX$344))),2)</f>
        <v>0</v>
      </c>
      <c r="BD344">
        <f>ROUND(MAX(0,$AZ$344+$BA$344-$BB$344-$BC$344),2)</f>
        <v>0</v>
      </c>
    </row>
    <row r="345" spans="1:56">
      <c r="A345">
        <f>ROW()-7</f>
        <v>338</v>
      </c>
      <c r="B345">
        <f>EDATE(StartDate,A345-1)</f>
        <v>0</v>
      </c>
      <c r="C345">
        <f>ROUND(SUM($G$345,$L$345,$Q$345,$V$345,$AA$345,$AF$345,$AK$345,$AP$345,$AU$345,$AZ$345)-SUM($K$345,$P$345,$U$345,$Z$345,$AE$345,$AJ$345,$AO$345,$AT$345,$AY$345,$BD$345),2)</f>
        <v>0</v>
      </c>
      <c r="D345">
        <f>ROUND(SUM($H$345,$M$345,$R$345,$W$345,$AB$345,$AG$345,$AL$345,$AQ$345,$AV$345,$BA$345),2)</f>
        <v>0</v>
      </c>
      <c r="E345">
        <f>ROUND(SUM($K$345,$P$345,$U$345,$Z$345,$AE$345,$AJ$345,$AO$345,$AT$345,$AY$345,$BD$345),2)</f>
        <v>0</v>
      </c>
      <c r="F345">
        <f>ROUND(MAX(MonthlyBudget-SUM($I$345,$N$345,$S$345,$X$345,$AC$345,$AH$345,$AM$345,$AR$345,$AW$345,$BB$345),0),2)</f>
        <v>0</v>
      </c>
      <c r="G345">
        <f>$K$344</f>
        <v>0</v>
      </c>
      <c r="H345">
        <f>ROUND(IF($G$345&lt;=0,0,$G$345*$G$3/12),2)</f>
        <v>0</v>
      </c>
      <c r="I345">
        <f>ROUND(IF($G$345&lt;=0,0,MIN($G$4,$G$345+$H$345)),2)</f>
        <v>0</v>
      </c>
      <c r="J345">
        <f>ROUND(IF($G$345&lt;=0,0,MIN(MAX(0,$G$345+$H$345-$I$345),$F$345)),2)</f>
        <v>0</v>
      </c>
      <c r="K345">
        <f>ROUND(MAX(0,$G$345+$H$345-$I$345-$J$345),2)</f>
        <v>0</v>
      </c>
      <c r="L345">
        <f>$P$344</f>
        <v>0</v>
      </c>
      <c r="M345">
        <f>ROUND(IF($L$345&lt;=0,0,$L$345*$L$3/12),2)</f>
        <v>0</v>
      </c>
      <c r="N345">
        <f>ROUND(IF($L$345&lt;=0,0,MIN($L$4,$L$345+$M$345)),2)</f>
        <v>0</v>
      </c>
      <c r="O345">
        <f>ROUND(IF($L$345&lt;=0,0,MIN(MAX(0,$L$345+$M$345-$N$345),MAX(0,$F$345-$J$345))),2)</f>
        <v>0</v>
      </c>
      <c r="P345">
        <f>ROUND(MAX(0,$L$345+$M$345-$N$345-$O$345),2)</f>
        <v>0</v>
      </c>
      <c r="Q345">
        <f>$U$344</f>
        <v>0</v>
      </c>
      <c r="R345">
        <f>ROUND(IF($Q$345&lt;=0,0,$Q$345*$Q$3/12),2)</f>
        <v>0</v>
      </c>
      <c r="S345">
        <f>ROUND(IF($Q$345&lt;=0,0,MIN($Q$4,$Q$345+$R$345)),2)</f>
        <v>0</v>
      </c>
      <c r="T345">
        <f>ROUND(IF($Q$345&lt;=0,0,MIN(MAX(0,$Q$345+$R$345-$S$345),MAX(0,$F$345-$J$345-$O$345))),2)</f>
        <v>0</v>
      </c>
      <c r="U345">
        <f>ROUND(MAX(0,$Q$345+$R$345-$S$345-$T$345),2)</f>
        <v>0</v>
      </c>
      <c r="V345">
        <f>$Z$344</f>
        <v>0</v>
      </c>
      <c r="W345">
        <f>ROUND(IF($V$345&lt;=0,0,$V$345*$V$3/12),2)</f>
        <v>0</v>
      </c>
      <c r="X345">
        <f>ROUND(IF($V$345&lt;=0,0,MIN($V$4,$V$345+$W$345)),2)</f>
        <v>0</v>
      </c>
      <c r="Y345">
        <f>ROUND(IF($V$345&lt;=0,0,MIN(MAX(0,$V$345+$W$345-$X$345),MAX(0,$F$345-$J$345-$O$345-$T$345))),2)</f>
        <v>0</v>
      </c>
      <c r="Z345">
        <f>ROUND(MAX(0,$V$345+$W$345-$X$345-$Y$345),2)</f>
        <v>0</v>
      </c>
      <c r="AA345">
        <f>$AE$344</f>
        <v>0</v>
      </c>
      <c r="AB345">
        <f>ROUND(IF($AA$345&lt;=0,0,$AA$345*$AA$3/12),2)</f>
        <v>0</v>
      </c>
      <c r="AC345">
        <f>ROUND(IF($AA$345&lt;=0,0,MIN($AA$4,$AA$345+$AB$345)),2)</f>
        <v>0</v>
      </c>
      <c r="AD345">
        <f>ROUND(IF($AA$345&lt;=0,0,MIN(MAX(0,$AA$345+$AB$345-$AC$345),MAX(0,$F$345-$J$345-$O$345-$T$345-$Y$345))),2)</f>
        <v>0</v>
      </c>
      <c r="AE345">
        <f>ROUND(MAX(0,$AA$345+$AB$345-$AC$345-$AD$345),2)</f>
        <v>0</v>
      </c>
      <c r="AF345">
        <f>$AJ$344</f>
        <v>0</v>
      </c>
      <c r="AG345">
        <f>ROUND(IF($AF$345&lt;=0,0,$AF$345*$AF$3/12),2)</f>
        <v>0</v>
      </c>
      <c r="AH345">
        <f>ROUND(IF($AF$345&lt;=0,0,MIN($AF$4,$AF$345+$AG$345)),2)</f>
        <v>0</v>
      </c>
      <c r="AI345">
        <f>ROUND(IF($AF$345&lt;=0,0,MIN(MAX(0,$AF$345+$AG$345-$AH$345),MAX(0,$F$345-$J$345-$O$345-$T$345-$Y$345-$AD$345))),2)</f>
        <v>0</v>
      </c>
      <c r="AJ345">
        <f>ROUND(MAX(0,$AF$345+$AG$345-$AH$345-$AI$345),2)</f>
        <v>0</v>
      </c>
      <c r="AK345">
        <f>$AO$344</f>
        <v>0</v>
      </c>
      <c r="AL345">
        <f>ROUND(IF($AK$345&lt;=0,0,$AK$345*$AK$3/12),2)</f>
        <v>0</v>
      </c>
      <c r="AM345">
        <f>ROUND(IF($AK$345&lt;=0,0,MIN($AK$4,$AK$345+$AL$345)),2)</f>
        <v>0</v>
      </c>
      <c r="AN345">
        <f>ROUND(IF($AK$345&lt;=0,0,MIN(MAX(0,$AK$345+$AL$345-$AM$345),MAX(0,$F$345-$J$345-$O$345-$T$345-$Y$345-$AD$345-$AI$345))),2)</f>
        <v>0</v>
      </c>
      <c r="AO345">
        <f>ROUND(MAX(0,$AK$345+$AL$345-$AM$345-$AN$345),2)</f>
        <v>0</v>
      </c>
      <c r="AP345">
        <f>$AT$344</f>
        <v>0</v>
      </c>
      <c r="AQ345">
        <f>ROUND(IF($AP$345&lt;=0,0,$AP$345*$AP$3/12),2)</f>
        <v>0</v>
      </c>
      <c r="AR345">
        <f>ROUND(IF($AP$345&lt;=0,0,MIN($AP$4,$AP$345+$AQ$345)),2)</f>
        <v>0</v>
      </c>
      <c r="AS345">
        <f>ROUND(IF($AP$345&lt;=0,0,MIN(MAX(0,$AP$345+$AQ$345-$AR$345),MAX(0,$F$345-$J$345-$O$345-$T$345-$Y$345-$AD$345-$AI$345-$AN$345))),2)</f>
        <v>0</v>
      </c>
      <c r="AT345">
        <f>ROUND(MAX(0,$AP$345+$AQ$345-$AR$345-$AS$345),2)</f>
        <v>0</v>
      </c>
      <c r="AU345">
        <f>$AY$344</f>
        <v>0</v>
      </c>
      <c r="AV345">
        <f>ROUND(IF($AU$345&lt;=0,0,$AU$345*$AU$3/12),2)</f>
        <v>0</v>
      </c>
      <c r="AW345">
        <f>ROUND(IF($AU$345&lt;=0,0,MIN($AU$4,$AU$345+$AV$345)),2)</f>
        <v>0</v>
      </c>
      <c r="AX345">
        <f>ROUND(IF($AU$345&lt;=0,0,MIN(MAX(0,$AU$345+$AV$345-$AW$345),MAX(0,$F$345-$J$345-$O$345-$T$345-$Y$345-$AD$345-$AI$345-$AN$345-$AS$345))),2)</f>
        <v>0</v>
      </c>
      <c r="AY345">
        <f>ROUND(MAX(0,$AU$345+$AV$345-$AW$345-$AX$345),2)</f>
        <v>0</v>
      </c>
      <c r="AZ345">
        <f>$BD$344</f>
        <v>0</v>
      </c>
      <c r="BA345">
        <f>ROUND(IF($AZ$345&lt;=0,0,$AZ$345*$AZ$3/12),2)</f>
        <v>0</v>
      </c>
      <c r="BB345">
        <f>ROUND(IF($AZ$345&lt;=0,0,MIN($AZ$4,$AZ$345+$BA$345)),2)</f>
        <v>0</v>
      </c>
      <c r="BC345">
        <f>ROUND(IF($AZ$345&lt;=0,0,MIN(MAX(0,$AZ$345+$BA$345-$BB$345),MAX(0,$F$345-$J$345-$O$345-$T$345-$Y$345-$AD$345-$AI$345-$AN$345-$AS$345-$AX$345))),2)</f>
        <v>0</v>
      </c>
      <c r="BD345">
        <f>ROUND(MAX(0,$AZ$345+$BA$345-$BB$345-$BC$345),2)</f>
        <v>0</v>
      </c>
    </row>
    <row r="346" spans="1:56">
      <c r="A346">
        <f>ROW()-7</f>
        <v>339</v>
      </c>
      <c r="B346">
        <f>EDATE(StartDate,A346-1)</f>
        <v>0</v>
      </c>
      <c r="C346">
        <f>ROUND(SUM($G$346,$L$346,$Q$346,$V$346,$AA$346,$AF$346,$AK$346,$AP$346,$AU$346,$AZ$346)-SUM($K$346,$P$346,$U$346,$Z$346,$AE$346,$AJ$346,$AO$346,$AT$346,$AY$346,$BD$346),2)</f>
        <v>0</v>
      </c>
      <c r="D346">
        <f>ROUND(SUM($H$346,$M$346,$R$346,$W$346,$AB$346,$AG$346,$AL$346,$AQ$346,$AV$346,$BA$346),2)</f>
        <v>0</v>
      </c>
      <c r="E346">
        <f>ROUND(SUM($K$346,$P$346,$U$346,$Z$346,$AE$346,$AJ$346,$AO$346,$AT$346,$AY$346,$BD$346),2)</f>
        <v>0</v>
      </c>
      <c r="F346">
        <f>ROUND(MAX(MonthlyBudget-SUM($I$346,$N$346,$S$346,$X$346,$AC$346,$AH$346,$AM$346,$AR$346,$AW$346,$BB$346),0),2)</f>
        <v>0</v>
      </c>
      <c r="G346">
        <f>$K$345</f>
        <v>0</v>
      </c>
      <c r="H346">
        <f>ROUND(IF($G$346&lt;=0,0,$G$346*$G$3/12),2)</f>
        <v>0</v>
      </c>
      <c r="I346">
        <f>ROUND(IF($G$346&lt;=0,0,MIN($G$4,$G$346+$H$346)),2)</f>
        <v>0</v>
      </c>
      <c r="J346">
        <f>ROUND(IF($G$346&lt;=0,0,MIN(MAX(0,$G$346+$H$346-$I$346),$F$346)),2)</f>
        <v>0</v>
      </c>
      <c r="K346">
        <f>ROUND(MAX(0,$G$346+$H$346-$I$346-$J$346),2)</f>
        <v>0</v>
      </c>
      <c r="L346">
        <f>$P$345</f>
        <v>0</v>
      </c>
      <c r="M346">
        <f>ROUND(IF($L$346&lt;=0,0,$L$346*$L$3/12),2)</f>
        <v>0</v>
      </c>
      <c r="N346">
        <f>ROUND(IF($L$346&lt;=0,0,MIN($L$4,$L$346+$M$346)),2)</f>
        <v>0</v>
      </c>
      <c r="O346">
        <f>ROUND(IF($L$346&lt;=0,0,MIN(MAX(0,$L$346+$M$346-$N$346),MAX(0,$F$346-$J$346))),2)</f>
        <v>0</v>
      </c>
      <c r="P346">
        <f>ROUND(MAX(0,$L$346+$M$346-$N$346-$O$346),2)</f>
        <v>0</v>
      </c>
      <c r="Q346">
        <f>$U$345</f>
        <v>0</v>
      </c>
      <c r="R346">
        <f>ROUND(IF($Q$346&lt;=0,0,$Q$346*$Q$3/12),2)</f>
        <v>0</v>
      </c>
      <c r="S346">
        <f>ROUND(IF($Q$346&lt;=0,0,MIN($Q$4,$Q$346+$R$346)),2)</f>
        <v>0</v>
      </c>
      <c r="T346">
        <f>ROUND(IF($Q$346&lt;=0,0,MIN(MAX(0,$Q$346+$R$346-$S$346),MAX(0,$F$346-$J$346-$O$346))),2)</f>
        <v>0</v>
      </c>
      <c r="U346">
        <f>ROUND(MAX(0,$Q$346+$R$346-$S$346-$T$346),2)</f>
        <v>0</v>
      </c>
      <c r="V346">
        <f>$Z$345</f>
        <v>0</v>
      </c>
      <c r="W346">
        <f>ROUND(IF($V$346&lt;=0,0,$V$346*$V$3/12),2)</f>
        <v>0</v>
      </c>
      <c r="X346">
        <f>ROUND(IF($V$346&lt;=0,0,MIN($V$4,$V$346+$W$346)),2)</f>
        <v>0</v>
      </c>
      <c r="Y346">
        <f>ROUND(IF($V$346&lt;=0,0,MIN(MAX(0,$V$346+$W$346-$X$346),MAX(0,$F$346-$J$346-$O$346-$T$346))),2)</f>
        <v>0</v>
      </c>
      <c r="Z346">
        <f>ROUND(MAX(0,$V$346+$W$346-$X$346-$Y$346),2)</f>
        <v>0</v>
      </c>
      <c r="AA346">
        <f>$AE$345</f>
        <v>0</v>
      </c>
      <c r="AB346">
        <f>ROUND(IF($AA$346&lt;=0,0,$AA$346*$AA$3/12),2)</f>
        <v>0</v>
      </c>
      <c r="AC346">
        <f>ROUND(IF($AA$346&lt;=0,0,MIN($AA$4,$AA$346+$AB$346)),2)</f>
        <v>0</v>
      </c>
      <c r="AD346">
        <f>ROUND(IF($AA$346&lt;=0,0,MIN(MAX(0,$AA$346+$AB$346-$AC$346),MAX(0,$F$346-$J$346-$O$346-$T$346-$Y$346))),2)</f>
        <v>0</v>
      </c>
      <c r="AE346">
        <f>ROUND(MAX(0,$AA$346+$AB$346-$AC$346-$AD$346),2)</f>
        <v>0</v>
      </c>
      <c r="AF346">
        <f>$AJ$345</f>
        <v>0</v>
      </c>
      <c r="AG346">
        <f>ROUND(IF($AF$346&lt;=0,0,$AF$346*$AF$3/12),2)</f>
        <v>0</v>
      </c>
      <c r="AH346">
        <f>ROUND(IF($AF$346&lt;=0,0,MIN($AF$4,$AF$346+$AG$346)),2)</f>
        <v>0</v>
      </c>
      <c r="AI346">
        <f>ROUND(IF($AF$346&lt;=0,0,MIN(MAX(0,$AF$346+$AG$346-$AH$346),MAX(0,$F$346-$J$346-$O$346-$T$346-$Y$346-$AD$346))),2)</f>
        <v>0</v>
      </c>
      <c r="AJ346">
        <f>ROUND(MAX(0,$AF$346+$AG$346-$AH$346-$AI$346),2)</f>
        <v>0</v>
      </c>
      <c r="AK346">
        <f>$AO$345</f>
        <v>0</v>
      </c>
      <c r="AL346">
        <f>ROUND(IF($AK$346&lt;=0,0,$AK$346*$AK$3/12),2)</f>
        <v>0</v>
      </c>
      <c r="AM346">
        <f>ROUND(IF($AK$346&lt;=0,0,MIN($AK$4,$AK$346+$AL$346)),2)</f>
        <v>0</v>
      </c>
      <c r="AN346">
        <f>ROUND(IF($AK$346&lt;=0,0,MIN(MAX(0,$AK$346+$AL$346-$AM$346),MAX(0,$F$346-$J$346-$O$346-$T$346-$Y$346-$AD$346-$AI$346))),2)</f>
        <v>0</v>
      </c>
      <c r="AO346">
        <f>ROUND(MAX(0,$AK$346+$AL$346-$AM$346-$AN$346),2)</f>
        <v>0</v>
      </c>
      <c r="AP346">
        <f>$AT$345</f>
        <v>0</v>
      </c>
      <c r="AQ346">
        <f>ROUND(IF($AP$346&lt;=0,0,$AP$346*$AP$3/12),2)</f>
        <v>0</v>
      </c>
      <c r="AR346">
        <f>ROUND(IF($AP$346&lt;=0,0,MIN($AP$4,$AP$346+$AQ$346)),2)</f>
        <v>0</v>
      </c>
      <c r="AS346">
        <f>ROUND(IF($AP$346&lt;=0,0,MIN(MAX(0,$AP$346+$AQ$346-$AR$346),MAX(0,$F$346-$J$346-$O$346-$T$346-$Y$346-$AD$346-$AI$346-$AN$346))),2)</f>
        <v>0</v>
      </c>
      <c r="AT346">
        <f>ROUND(MAX(0,$AP$346+$AQ$346-$AR$346-$AS$346),2)</f>
        <v>0</v>
      </c>
      <c r="AU346">
        <f>$AY$345</f>
        <v>0</v>
      </c>
      <c r="AV346">
        <f>ROUND(IF($AU$346&lt;=0,0,$AU$346*$AU$3/12),2)</f>
        <v>0</v>
      </c>
      <c r="AW346">
        <f>ROUND(IF($AU$346&lt;=0,0,MIN($AU$4,$AU$346+$AV$346)),2)</f>
        <v>0</v>
      </c>
      <c r="AX346">
        <f>ROUND(IF($AU$346&lt;=0,0,MIN(MAX(0,$AU$346+$AV$346-$AW$346),MAX(0,$F$346-$J$346-$O$346-$T$346-$Y$346-$AD$346-$AI$346-$AN$346-$AS$346))),2)</f>
        <v>0</v>
      </c>
      <c r="AY346">
        <f>ROUND(MAX(0,$AU$346+$AV$346-$AW$346-$AX$346),2)</f>
        <v>0</v>
      </c>
      <c r="AZ346">
        <f>$BD$345</f>
        <v>0</v>
      </c>
      <c r="BA346">
        <f>ROUND(IF($AZ$346&lt;=0,0,$AZ$346*$AZ$3/12),2)</f>
        <v>0</v>
      </c>
      <c r="BB346">
        <f>ROUND(IF($AZ$346&lt;=0,0,MIN($AZ$4,$AZ$346+$BA$346)),2)</f>
        <v>0</v>
      </c>
      <c r="BC346">
        <f>ROUND(IF($AZ$346&lt;=0,0,MIN(MAX(0,$AZ$346+$BA$346-$BB$346),MAX(0,$F$346-$J$346-$O$346-$T$346-$Y$346-$AD$346-$AI$346-$AN$346-$AS$346-$AX$346))),2)</f>
        <v>0</v>
      </c>
      <c r="BD346">
        <f>ROUND(MAX(0,$AZ$346+$BA$346-$BB$346-$BC$346),2)</f>
        <v>0</v>
      </c>
    </row>
    <row r="347" spans="1:56">
      <c r="A347">
        <f>ROW()-7</f>
        <v>340</v>
      </c>
      <c r="B347">
        <f>EDATE(StartDate,A347-1)</f>
        <v>0</v>
      </c>
      <c r="C347">
        <f>ROUND(SUM($G$347,$L$347,$Q$347,$V$347,$AA$347,$AF$347,$AK$347,$AP$347,$AU$347,$AZ$347)-SUM($K$347,$P$347,$U$347,$Z$347,$AE$347,$AJ$347,$AO$347,$AT$347,$AY$347,$BD$347),2)</f>
        <v>0</v>
      </c>
      <c r="D347">
        <f>ROUND(SUM($H$347,$M$347,$R$347,$W$347,$AB$347,$AG$347,$AL$347,$AQ$347,$AV$347,$BA$347),2)</f>
        <v>0</v>
      </c>
      <c r="E347">
        <f>ROUND(SUM($K$347,$P$347,$U$347,$Z$347,$AE$347,$AJ$347,$AO$347,$AT$347,$AY$347,$BD$347),2)</f>
        <v>0</v>
      </c>
      <c r="F347">
        <f>ROUND(MAX(MonthlyBudget-SUM($I$347,$N$347,$S$347,$X$347,$AC$347,$AH$347,$AM$347,$AR$347,$AW$347,$BB$347),0),2)</f>
        <v>0</v>
      </c>
      <c r="G347">
        <f>$K$346</f>
        <v>0</v>
      </c>
      <c r="H347">
        <f>ROUND(IF($G$347&lt;=0,0,$G$347*$G$3/12),2)</f>
        <v>0</v>
      </c>
      <c r="I347">
        <f>ROUND(IF($G$347&lt;=0,0,MIN($G$4,$G$347+$H$347)),2)</f>
        <v>0</v>
      </c>
      <c r="J347">
        <f>ROUND(IF($G$347&lt;=0,0,MIN(MAX(0,$G$347+$H$347-$I$347),$F$347)),2)</f>
        <v>0</v>
      </c>
      <c r="K347">
        <f>ROUND(MAX(0,$G$347+$H$347-$I$347-$J$347),2)</f>
        <v>0</v>
      </c>
      <c r="L347">
        <f>$P$346</f>
        <v>0</v>
      </c>
      <c r="M347">
        <f>ROUND(IF($L$347&lt;=0,0,$L$347*$L$3/12),2)</f>
        <v>0</v>
      </c>
      <c r="N347">
        <f>ROUND(IF($L$347&lt;=0,0,MIN($L$4,$L$347+$M$347)),2)</f>
        <v>0</v>
      </c>
      <c r="O347">
        <f>ROUND(IF($L$347&lt;=0,0,MIN(MAX(0,$L$347+$M$347-$N$347),MAX(0,$F$347-$J$347))),2)</f>
        <v>0</v>
      </c>
      <c r="P347">
        <f>ROUND(MAX(0,$L$347+$M$347-$N$347-$O$347),2)</f>
        <v>0</v>
      </c>
      <c r="Q347">
        <f>$U$346</f>
        <v>0</v>
      </c>
      <c r="R347">
        <f>ROUND(IF($Q$347&lt;=0,0,$Q$347*$Q$3/12),2)</f>
        <v>0</v>
      </c>
      <c r="S347">
        <f>ROUND(IF($Q$347&lt;=0,0,MIN($Q$4,$Q$347+$R$347)),2)</f>
        <v>0</v>
      </c>
      <c r="T347">
        <f>ROUND(IF($Q$347&lt;=0,0,MIN(MAX(0,$Q$347+$R$347-$S$347),MAX(0,$F$347-$J$347-$O$347))),2)</f>
        <v>0</v>
      </c>
      <c r="U347">
        <f>ROUND(MAX(0,$Q$347+$R$347-$S$347-$T$347),2)</f>
        <v>0</v>
      </c>
      <c r="V347">
        <f>$Z$346</f>
        <v>0</v>
      </c>
      <c r="W347">
        <f>ROUND(IF($V$347&lt;=0,0,$V$347*$V$3/12),2)</f>
        <v>0</v>
      </c>
      <c r="X347">
        <f>ROUND(IF($V$347&lt;=0,0,MIN($V$4,$V$347+$W$347)),2)</f>
        <v>0</v>
      </c>
      <c r="Y347">
        <f>ROUND(IF($V$347&lt;=0,0,MIN(MAX(0,$V$347+$W$347-$X$347),MAX(0,$F$347-$J$347-$O$347-$T$347))),2)</f>
        <v>0</v>
      </c>
      <c r="Z347">
        <f>ROUND(MAX(0,$V$347+$W$347-$X$347-$Y$347),2)</f>
        <v>0</v>
      </c>
      <c r="AA347">
        <f>$AE$346</f>
        <v>0</v>
      </c>
      <c r="AB347">
        <f>ROUND(IF($AA$347&lt;=0,0,$AA$347*$AA$3/12),2)</f>
        <v>0</v>
      </c>
      <c r="AC347">
        <f>ROUND(IF($AA$347&lt;=0,0,MIN($AA$4,$AA$347+$AB$347)),2)</f>
        <v>0</v>
      </c>
      <c r="AD347">
        <f>ROUND(IF($AA$347&lt;=0,0,MIN(MAX(0,$AA$347+$AB$347-$AC$347),MAX(0,$F$347-$J$347-$O$347-$T$347-$Y$347))),2)</f>
        <v>0</v>
      </c>
      <c r="AE347">
        <f>ROUND(MAX(0,$AA$347+$AB$347-$AC$347-$AD$347),2)</f>
        <v>0</v>
      </c>
      <c r="AF347">
        <f>$AJ$346</f>
        <v>0</v>
      </c>
      <c r="AG347">
        <f>ROUND(IF($AF$347&lt;=0,0,$AF$347*$AF$3/12),2)</f>
        <v>0</v>
      </c>
      <c r="AH347">
        <f>ROUND(IF($AF$347&lt;=0,0,MIN($AF$4,$AF$347+$AG$347)),2)</f>
        <v>0</v>
      </c>
      <c r="AI347">
        <f>ROUND(IF($AF$347&lt;=0,0,MIN(MAX(0,$AF$347+$AG$347-$AH$347),MAX(0,$F$347-$J$347-$O$347-$T$347-$Y$347-$AD$347))),2)</f>
        <v>0</v>
      </c>
      <c r="AJ347">
        <f>ROUND(MAX(0,$AF$347+$AG$347-$AH$347-$AI$347),2)</f>
        <v>0</v>
      </c>
      <c r="AK347">
        <f>$AO$346</f>
        <v>0</v>
      </c>
      <c r="AL347">
        <f>ROUND(IF($AK$347&lt;=0,0,$AK$347*$AK$3/12),2)</f>
        <v>0</v>
      </c>
      <c r="AM347">
        <f>ROUND(IF($AK$347&lt;=0,0,MIN($AK$4,$AK$347+$AL$347)),2)</f>
        <v>0</v>
      </c>
      <c r="AN347">
        <f>ROUND(IF($AK$347&lt;=0,0,MIN(MAX(0,$AK$347+$AL$347-$AM$347),MAX(0,$F$347-$J$347-$O$347-$T$347-$Y$347-$AD$347-$AI$347))),2)</f>
        <v>0</v>
      </c>
      <c r="AO347">
        <f>ROUND(MAX(0,$AK$347+$AL$347-$AM$347-$AN$347),2)</f>
        <v>0</v>
      </c>
      <c r="AP347">
        <f>$AT$346</f>
        <v>0</v>
      </c>
      <c r="AQ347">
        <f>ROUND(IF($AP$347&lt;=0,0,$AP$347*$AP$3/12),2)</f>
        <v>0</v>
      </c>
      <c r="AR347">
        <f>ROUND(IF($AP$347&lt;=0,0,MIN($AP$4,$AP$347+$AQ$347)),2)</f>
        <v>0</v>
      </c>
      <c r="AS347">
        <f>ROUND(IF($AP$347&lt;=0,0,MIN(MAX(0,$AP$347+$AQ$347-$AR$347),MAX(0,$F$347-$J$347-$O$347-$T$347-$Y$347-$AD$347-$AI$347-$AN$347))),2)</f>
        <v>0</v>
      </c>
      <c r="AT347">
        <f>ROUND(MAX(0,$AP$347+$AQ$347-$AR$347-$AS$347),2)</f>
        <v>0</v>
      </c>
      <c r="AU347">
        <f>$AY$346</f>
        <v>0</v>
      </c>
      <c r="AV347">
        <f>ROUND(IF($AU$347&lt;=0,0,$AU$347*$AU$3/12),2)</f>
        <v>0</v>
      </c>
      <c r="AW347">
        <f>ROUND(IF($AU$347&lt;=0,0,MIN($AU$4,$AU$347+$AV$347)),2)</f>
        <v>0</v>
      </c>
      <c r="AX347">
        <f>ROUND(IF($AU$347&lt;=0,0,MIN(MAX(0,$AU$347+$AV$347-$AW$347),MAX(0,$F$347-$J$347-$O$347-$T$347-$Y$347-$AD$347-$AI$347-$AN$347-$AS$347))),2)</f>
        <v>0</v>
      </c>
      <c r="AY347">
        <f>ROUND(MAX(0,$AU$347+$AV$347-$AW$347-$AX$347),2)</f>
        <v>0</v>
      </c>
      <c r="AZ347">
        <f>$BD$346</f>
        <v>0</v>
      </c>
      <c r="BA347">
        <f>ROUND(IF($AZ$347&lt;=0,0,$AZ$347*$AZ$3/12),2)</f>
        <v>0</v>
      </c>
      <c r="BB347">
        <f>ROUND(IF($AZ$347&lt;=0,0,MIN($AZ$4,$AZ$347+$BA$347)),2)</f>
        <v>0</v>
      </c>
      <c r="BC347">
        <f>ROUND(IF($AZ$347&lt;=0,0,MIN(MAX(0,$AZ$347+$BA$347-$BB$347),MAX(0,$F$347-$J$347-$O$347-$T$347-$Y$347-$AD$347-$AI$347-$AN$347-$AS$347-$AX$347))),2)</f>
        <v>0</v>
      </c>
      <c r="BD347">
        <f>ROUND(MAX(0,$AZ$347+$BA$347-$BB$347-$BC$347),2)</f>
        <v>0</v>
      </c>
    </row>
    <row r="348" spans="1:56">
      <c r="A348">
        <f>ROW()-7</f>
        <v>341</v>
      </c>
      <c r="B348">
        <f>EDATE(StartDate,A348-1)</f>
        <v>0</v>
      </c>
      <c r="C348">
        <f>ROUND(SUM($G$348,$L$348,$Q$348,$V$348,$AA$348,$AF$348,$AK$348,$AP$348,$AU$348,$AZ$348)-SUM($K$348,$P$348,$U$348,$Z$348,$AE$348,$AJ$348,$AO$348,$AT$348,$AY$348,$BD$348),2)</f>
        <v>0</v>
      </c>
      <c r="D348">
        <f>ROUND(SUM($H$348,$M$348,$R$348,$W$348,$AB$348,$AG$348,$AL$348,$AQ$348,$AV$348,$BA$348),2)</f>
        <v>0</v>
      </c>
      <c r="E348">
        <f>ROUND(SUM($K$348,$P$348,$U$348,$Z$348,$AE$348,$AJ$348,$AO$348,$AT$348,$AY$348,$BD$348),2)</f>
        <v>0</v>
      </c>
      <c r="F348">
        <f>ROUND(MAX(MonthlyBudget-SUM($I$348,$N$348,$S$348,$X$348,$AC$348,$AH$348,$AM$348,$AR$348,$AW$348,$BB$348),0),2)</f>
        <v>0</v>
      </c>
      <c r="G348">
        <f>$K$347</f>
        <v>0</v>
      </c>
      <c r="H348">
        <f>ROUND(IF($G$348&lt;=0,0,$G$348*$G$3/12),2)</f>
        <v>0</v>
      </c>
      <c r="I348">
        <f>ROUND(IF($G$348&lt;=0,0,MIN($G$4,$G$348+$H$348)),2)</f>
        <v>0</v>
      </c>
      <c r="J348">
        <f>ROUND(IF($G$348&lt;=0,0,MIN(MAX(0,$G$348+$H$348-$I$348),$F$348)),2)</f>
        <v>0</v>
      </c>
      <c r="K348">
        <f>ROUND(MAX(0,$G$348+$H$348-$I$348-$J$348),2)</f>
        <v>0</v>
      </c>
      <c r="L348">
        <f>$P$347</f>
        <v>0</v>
      </c>
      <c r="M348">
        <f>ROUND(IF($L$348&lt;=0,0,$L$348*$L$3/12),2)</f>
        <v>0</v>
      </c>
      <c r="N348">
        <f>ROUND(IF($L$348&lt;=0,0,MIN($L$4,$L$348+$M$348)),2)</f>
        <v>0</v>
      </c>
      <c r="O348">
        <f>ROUND(IF($L$348&lt;=0,0,MIN(MAX(0,$L$348+$M$348-$N$348),MAX(0,$F$348-$J$348))),2)</f>
        <v>0</v>
      </c>
      <c r="P348">
        <f>ROUND(MAX(0,$L$348+$M$348-$N$348-$O$348),2)</f>
        <v>0</v>
      </c>
      <c r="Q348">
        <f>$U$347</f>
        <v>0</v>
      </c>
      <c r="R348">
        <f>ROUND(IF($Q$348&lt;=0,0,$Q$348*$Q$3/12),2)</f>
        <v>0</v>
      </c>
      <c r="S348">
        <f>ROUND(IF($Q$348&lt;=0,0,MIN($Q$4,$Q$348+$R$348)),2)</f>
        <v>0</v>
      </c>
      <c r="T348">
        <f>ROUND(IF($Q$348&lt;=0,0,MIN(MAX(0,$Q$348+$R$348-$S$348),MAX(0,$F$348-$J$348-$O$348))),2)</f>
        <v>0</v>
      </c>
      <c r="U348">
        <f>ROUND(MAX(0,$Q$348+$R$348-$S$348-$T$348),2)</f>
        <v>0</v>
      </c>
      <c r="V348">
        <f>$Z$347</f>
        <v>0</v>
      </c>
      <c r="W348">
        <f>ROUND(IF($V$348&lt;=0,0,$V$348*$V$3/12),2)</f>
        <v>0</v>
      </c>
      <c r="X348">
        <f>ROUND(IF($V$348&lt;=0,0,MIN($V$4,$V$348+$W$348)),2)</f>
        <v>0</v>
      </c>
      <c r="Y348">
        <f>ROUND(IF($V$348&lt;=0,0,MIN(MAX(0,$V$348+$W$348-$X$348),MAX(0,$F$348-$J$348-$O$348-$T$348))),2)</f>
        <v>0</v>
      </c>
      <c r="Z348">
        <f>ROUND(MAX(0,$V$348+$W$348-$X$348-$Y$348),2)</f>
        <v>0</v>
      </c>
      <c r="AA348">
        <f>$AE$347</f>
        <v>0</v>
      </c>
      <c r="AB348">
        <f>ROUND(IF($AA$348&lt;=0,0,$AA$348*$AA$3/12),2)</f>
        <v>0</v>
      </c>
      <c r="AC348">
        <f>ROUND(IF($AA$348&lt;=0,0,MIN($AA$4,$AA$348+$AB$348)),2)</f>
        <v>0</v>
      </c>
      <c r="AD348">
        <f>ROUND(IF($AA$348&lt;=0,0,MIN(MAX(0,$AA$348+$AB$348-$AC$348),MAX(0,$F$348-$J$348-$O$348-$T$348-$Y$348))),2)</f>
        <v>0</v>
      </c>
      <c r="AE348">
        <f>ROUND(MAX(0,$AA$348+$AB$348-$AC$348-$AD$348),2)</f>
        <v>0</v>
      </c>
      <c r="AF348">
        <f>$AJ$347</f>
        <v>0</v>
      </c>
      <c r="AG348">
        <f>ROUND(IF($AF$348&lt;=0,0,$AF$348*$AF$3/12),2)</f>
        <v>0</v>
      </c>
      <c r="AH348">
        <f>ROUND(IF($AF$348&lt;=0,0,MIN($AF$4,$AF$348+$AG$348)),2)</f>
        <v>0</v>
      </c>
      <c r="AI348">
        <f>ROUND(IF($AF$348&lt;=0,0,MIN(MAX(0,$AF$348+$AG$348-$AH$348),MAX(0,$F$348-$J$348-$O$348-$T$348-$Y$348-$AD$348))),2)</f>
        <v>0</v>
      </c>
      <c r="AJ348">
        <f>ROUND(MAX(0,$AF$348+$AG$348-$AH$348-$AI$348),2)</f>
        <v>0</v>
      </c>
      <c r="AK348">
        <f>$AO$347</f>
        <v>0</v>
      </c>
      <c r="AL348">
        <f>ROUND(IF($AK$348&lt;=0,0,$AK$348*$AK$3/12),2)</f>
        <v>0</v>
      </c>
      <c r="AM348">
        <f>ROUND(IF($AK$348&lt;=0,0,MIN($AK$4,$AK$348+$AL$348)),2)</f>
        <v>0</v>
      </c>
      <c r="AN348">
        <f>ROUND(IF($AK$348&lt;=0,0,MIN(MAX(0,$AK$348+$AL$348-$AM$348),MAX(0,$F$348-$J$348-$O$348-$T$348-$Y$348-$AD$348-$AI$348))),2)</f>
        <v>0</v>
      </c>
      <c r="AO348">
        <f>ROUND(MAX(0,$AK$348+$AL$348-$AM$348-$AN$348),2)</f>
        <v>0</v>
      </c>
      <c r="AP348">
        <f>$AT$347</f>
        <v>0</v>
      </c>
      <c r="AQ348">
        <f>ROUND(IF($AP$348&lt;=0,0,$AP$348*$AP$3/12),2)</f>
        <v>0</v>
      </c>
      <c r="AR348">
        <f>ROUND(IF($AP$348&lt;=0,0,MIN($AP$4,$AP$348+$AQ$348)),2)</f>
        <v>0</v>
      </c>
      <c r="AS348">
        <f>ROUND(IF($AP$348&lt;=0,0,MIN(MAX(0,$AP$348+$AQ$348-$AR$348),MAX(0,$F$348-$J$348-$O$348-$T$348-$Y$348-$AD$348-$AI$348-$AN$348))),2)</f>
        <v>0</v>
      </c>
      <c r="AT348">
        <f>ROUND(MAX(0,$AP$348+$AQ$348-$AR$348-$AS$348),2)</f>
        <v>0</v>
      </c>
      <c r="AU348">
        <f>$AY$347</f>
        <v>0</v>
      </c>
      <c r="AV348">
        <f>ROUND(IF($AU$348&lt;=0,0,$AU$348*$AU$3/12),2)</f>
        <v>0</v>
      </c>
      <c r="AW348">
        <f>ROUND(IF($AU$348&lt;=0,0,MIN($AU$4,$AU$348+$AV$348)),2)</f>
        <v>0</v>
      </c>
      <c r="AX348">
        <f>ROUND(IF($AU$348&lt;=0,0,MIN(MAX(0,$AU$348+$AV$348-$AW$348),MAX(0,$F$348-$J$348-$O$348-$T$348-$Y$348-$AD$348-$AI$348-$AN$348-$AS$348))),2)</f>
        <v>0</v>
      </c>
      <c r="AY348">
        <f>ROUND(MAX(0,$AU$348+$AV$348-$AW$348-$AX$348),2)</f>
        <v>0</v>
      </c>
      <c r="AZ348">
        <f>$BD$347</f>
        <v>0</v>
      </c>
      <c r="BA348">
        <f>ROUND(IF($AZ$348&lt;=0,0,$AZ$348*$AZ$3/12),2)</f>
        <v>0</v>
      </c>
      <c r="BB348">
        <f>ROUND(IF($AZ$348&lt;=0,0,MIN($AZ$4,$AZ$348+$BA$348)),2)</f>
        <v>0</v>
      </c>
      <c r="BC348">
        <f>ROUND(IF($AZ$348&lt;=0,0,MIN(MAX(0,$AZ$348+$BA$348-$BB$348),MAX(0,$F$348-$J$348-$O$348-$T$348-$Y$348-$AD$348-$AI$348-$AN$348-$AS$348-$AX$348))),2)</f>
        <v>0</v>
      </c>
      <c r="BD348">
        <f>ROUND(MAX(0,$AZ$348+$BA$348-$BB$348-$BC$348),2)</f>
        <v>0</v>
      </c>
    </row>
    <row r="349" spans="1:56">
      <c r="A349">
        <f>ROW()-7</f>
        <v>342</v>
      </c>
      <c r="B349">
        <f>EDATE(StartDate,A349-1)</f>
        <v>0</v>
      </c>
      <c r="C349">
        <f>ROUND(SUM($G$349,$L$349,$Q$349,$V$349,$AA$349,$AF$349,$AK$349,$AP$349,$AU$349,$AZ$349)-SUM($K$349,$P$349,$U$349,$Z$349,$AE$349,$AJ$349,$AO$349,$AT$349,$AY$349,$BD$349),2)</f>
        <v>0</v>
      </c>
      <c r="D349">
        <f>ROUND(SUM($H$349,$M$349,$R$349,$W$349,$AB$349,$AG$349,$AL$349,$AQ$349,$AV$349,$BA$349),2)</f>
        <v>0</v>
      </c>
      <c r="E349">
        <f>ROUND(SUM($K$349,$P$349,$U$349,$Z$349,$AE$349,$AJ$349,$AO$349,$AT$349,$AY$349,$BD$349),2)</f>
        <v>0</v>
      </c>
      <c r="F349">
        <f>ROUND(MAX(MonthlyBudget-SUM($I$349,$N$349,$S$349,$X$349,$AC$349,$AH$349,$AM$349,$AR$349,$AW$349,$BB$349),0),2)</f>
        <v>0</v>
      </c>
      <c r="G349">
        <f>$K$348</f>
        <v>0</v>
      </c>
      <c r="H349">
        <f>ROUND(IF($G$349&lt;=0,0,$G$349*$G$3/12),2)</f>
        <v>0</v>
      </c>
      <c r="I349">
        <f>ROUND(IF($G$349&lt;=0,0,MIN($G$4,$G$349+$H$349)),2)</f>
        <v>0</v>
      </c>
      <c r="J349">
        <f>ROUND(IF($G$349&lt;=0,0,MIN(MAX(0,$G$349+$H$349-$I$349),$F$349)),2)</f>
        <v>0</v>
      </c>
      <c r="K349">
        <f>ROUND(MAX(0,$G$349+$H$349-$I$349-$J$349),2)</f>
        <v>0</v>
      </c>
      <c r="L349">
        <f>$P$348</f>
        <v>0</v>
      </c>
      <c r="M349">
        <f>ROUND(IF($L$349&lt;=0,0,$L$349*$L$3/12),2)</f>
        <v>0</v>
      </c>
      <c r="N349">
        <f>ROUND(IF($L$349&lt;=0,0,MIN($L$4,$L$349+$M$349)),2)</f>
        <v>0</v>
      </c>
      <c r="O349">
        <f>ROUND(IF($L$349&lt;=0,0,MIN(MAX(0,$L$349+$M$349-$N$349),MAX(0,$F$349-$J$349))),2)</f>
        <v>0</v>
      </c>
      <c r="P349">
        <f>ROUND(MAX(0,$L$349+$M$349-$N$349-$O$349),2)</f>
        <v>0</v>
      </c>
      <c r="Q349">
        <f>$U$348</f>
        <v>0</v>
      </c>
      <c r="R349">
        <f>ROUND(IF($Q$349&lt;=0,0,$Q$349*$Q$3/12),2)</f>
        <v>0</v>
      </c>
      <c r="S349">
        <f>ROUND(IF($Q$349&lt;=0,0,MIN($Q$4,$Q$349+$R$349)),2)</f>
        <v>0</v>
      </c>
      <c r="T349">
        <f>ROUND(IF($Q$349&lt;=0,0,MIN(MAX(0,$Q$349+$R$349-$S$349),MAX(0,$F$349-$J$349-$O$349))),2)</f>
        <v>0</v>
      </c>
      <c r="U349">
        <f>ROUND(MAX(0,$Q$349+$R$349-$S$349-$T$349),2)</f>
        <v>0</v>
      </c>
      <c r="V349">
        <f>$Z$348</f>
        <v>0</v>
      </c>
      <c r="W349">
        <f>ROUND(IF($V$349&lt;=0,0,$V$349*$V$3/12),2)</f>
        <v>0</v>
      </c>
      <c r="X349">
        <f>ROUND(IF($V$349&lt;=0,0,MIN($V$4,$V$349+$W$349)),2)</f>
        <v>0</v>
      </c>
      <c r="Y349">
        <f>ROUND(IF($V$349&lt;=0,0,MIN(MAX(0,$V$349+$W$349-$X$349),MAX(0,$F$349-$J$349-$O$349-$T$349))),2)</f>
        <v>0</v>
      </c>
      <c r="Z349">
        <f>ROUND(MAX(0,$V$349+$W$349-$X$349-$Y$349),2)</f>
        <v>0</v>
      </c>
      <c r="AA349">
        <f>$AE$348</f>
        <v>0</v>
      </c>
      <c r="AB349">
        <f>ROUND(IF($AA$349&lt;=0,0,$AA$349*$AA$3/12),2)</f>
        <v>0</v>
      </c>
      <c r="AC349">
        <f>ROUND(IF($AA$349&lt;=0,0,MIN($AA$4,$AA$349+$AB$349)),2)</f>
        <v>0</v>
      </c>
      <c r="AD349">
        <f>ROUND(IF($AA$349&lt;=0,0,MIN(MAX(0,$AA$349+$AB$349-$AC$349),MAX(0,$F$349-$J$349-$O$349-$T$349-$Y$349))),2)</f>
        <v>0</v>
      </c>
      <c r="AE349">
        <f>ROUND(MAX(0,$AA$349+$AB$349-$AC$349-$AD$349),2)</f>
        <v>0</v>
      </c>
      <c r="AF349">
        <f>$AJ$348</f>
        <v>0</v>
      </c>
      <c r="AG349">
        <f>ROUND(IF($AF$349&lt;=0,0,$AF$349*$AF$3/12),2)</f>
        <v>0</v>
      </c>
      <c r="AH349">
        <f>ROUND(IF($AF$349&lt;=0,0,MIN($AF$4,$AF$349+$AG$349)),2)</f>
        <v>0</v>
      </c>
      <c r="AI349">
        <f>ROUND(IF($AF$349&lt;=0,0,MIN(MAX(0,$AF$349+$AG$349-$AH$349),MAX(0,$F$349-$J$349-$O$349-$T$349-$Y$349-$AD$349))),2)</f>
        <v>0</v>
      </c>
      <c r="AJ349">
        <f>ROUND(MAX(0,$AF$349+$AG$349-$AH$349-$AI$349),2)</f>
        <v>0</v>
      </c>
      <c r="AK349">
        <f>$AO$348</f>
        <v>0</v>
      </c>
      <c r="AL349">
        <f>ROUND(IF($AK$349&lt;=0,0,$AK$349*$AK$3/12),2)</f>
        <v>0</v>
      </c>
      <c r="AM349">
        <f>ROUND(IF($AK$349&lt;=0,0,MIN($AK$4,$AK$349+$AL$349)),2)</f>
        <v>0</v>
      </c>
      <c r="AN349">
        <f>ROUND(IF($AK$349&lt;=0,0,MIN(MAX(0,$AK$349+$AL$349-$AM$349),MAX(0,$F$349-$J$349-$O$349-$T$349-$Y$349-$AD$349-$AI$349))),2)</f>
        <v>0</v>
      </c>
      <c r="AO349">
        <f>ROUND(MAX(0,$AK$349+$AL$349-$AM$349-$AN$349),2)</f>
        <v>0</v>
      </c>
      <c r="AP349">
        <f>$AT$348</f>
        <v>0</v>
      </c>
      <c r="AQ349">
        <f>ROUND(IF($AP$349&lt;=0,0,$AP$349*$AP$3/12),2)</f>
        <v>0</v>
      </c>
      <c r="AR349">
        <f>ROUND(IF($AP$349&lt;=0,0,MIN($AP$4,$AP$349+$AQ$349)),2)</f>
        <v>0</v>
      </c>
      <c r="AS349">
        <f>ROUND(IF($AP$349&lt;=0,0,MIN(MAX(0,$AP$349+$AQ$349-$AR$349),MAX(0,$F$349-$J$349-$O$349-$T$349-$Y$349-$AD$349-$AI$349-$AN$349))),2)</f>
        <v>0</v>
      </c>
      <c r="AT349">
        <f>ROUND(MAX(0,$AP$349+$AQ$349-$AR$349-$AS$349),2)</f>
        <v>0</v>
      </c>
      <c r="AU349">
        <f>$AY$348</f>
        <v>0</v>
      </c>
      <c r="AV349">
        <f>ROUND(IF($AU$349&lt;=0,0,$AU$349*$AU$3/12),2)</f>
        <v>0</v>
      </c>
      <c r="AW349">
        <f>ROUND(IF($AU$349&lt;=0,0,MIN($AU$4,$AU$349+$AV$349)),2)</f>
        <v>0</v>
      </c>
      <c r="AX349">
        <f>ROUND(IF($AU$349&lt;=0,0,MIN(MAX(0,$AU$349+$AV$349-$AW$349),MAX(0,$F$349-$J$349-$O$349-$T$349-$Y$349-$AD$349-$AI$349-$AN$349-$AS$349))),2)</f>
        <v>0</v>
      </c>
      <c r="AY349">
        <f>ROUND(MAX(0,$AU$349+$AV$349-$AW$349-$AX$349),2)</f>
        <v>0</v>
      </c>
      <c r="AZ349">
        <f>$BD$348</f>
        <v>0</v>
      </c>
      <c r="BA349">
        <f>ROUND(IF($AZ$349&lt;=0,0,$AZ$349*$AZ$3/12),2)</f>
        <v>0</v>
      </c>
      <c r="BB349">
        <f>ROUND(IF($AZ$349&lt;=0,0,MIN($AZ$4,$AZ$349+$BA$349)),2)</f>
        <v>0</v>
      </c>
      <c r="BC349">
        <f>ROUND(IF($AZ$349&lt;=0,0,MIN(MAX(0,$AZ$349+$BA$349-$BB$349),MAX(0,$F$349-$J$349-$O$349-$T$349-$Y$349-$AD$349-$AI$349-$AN$349-$AS$349-$AX$349))),2)</f>
        <v>0</v>
      </c>
      <c r="BD349">
        <f>ROUND(MAX(0,$AZ$349+$BA$349-$BB$349-$BC$349),2)</f>
        <v>0</v>
      </c>
    </row>
    <row r="350" spans="1:56">
      <c r="A350">
        <f>ROW()-7</f>
        <v>343</v>
      </c>
      <c r="B350">
        <f>EDATE(StartDate,A350-1)</f>
        <v>0</v>
      </c>
      <c r="C350">
        <f>ROUND(SUM($G$350,$L$350,$Q$350,$V$350,$AA$350,$AF$350,$AK$350,$AP$350,$AU$350,$AZ$350)-SUM($K$350,$P$350,$U$350,$Z$350,$AE$350,$AJ$350,$AO$350,$AT$350,$AY$350,$BD$350),2)</f>
        <v>0</v>
      </c>
      <c r="D350">
        <f>ROUND(SUM($H$350,$M$350,$R$350,$W$350,$AB$350,$AG$350,$AL$350,$AQ$350,$AV$350,$BA$350),2)</f>
        <v>0</v>
      </c>
      <c r="E350">
        <f>ROUND(SUM($K$350,$P$350,$U$350,$Z$350,$AE$350,$AJ$350,$AO$350,$AT$350,$AY$350,$BD$350),2)</f>
        <v>0</v>
      </c>
      <c r="F350">
        <f>ROUND(MAX(MonthlyBudget-SUM($I$350,$N$350,$S$350,$X$350,$AC$350,$AH$350,$AM$350,$AR$350,$AW$350,$BB$350),0),2)</f>
        <v>0</v>
      </c>
      <c r="G350">
        <f>$K$349</f>
        <v>0</v>
      </c>
      <c r="H350">
        <f>ROUND(IF($G$350&lt;=0,0,$G$350*$G$3/12),2)</f>
        <v>0</v>
      </c>
      <c r="I350">
        <f>ROUND(IF($G$350&lt;=0,0,MIN($G$4,$G$350+$H$350)),2)</f>
        <v>0</v>
      </c>
      <c r="J350">
        <f>ROUND(IF($G$350&lt;=0,0,MIN(MAX(0,$G$350+$H$350-$I$350),$F$350)),2)</f>
        <v>0</v>
      </c>
      <c r="K350">
        <f>ROUND(MAX(0,$G$350+$H$350-$I$350-$J$350),2)</f>
        <v>0</v>
      </c>
      <c r="L350">
        <f>$P$349</f>
        <v>0</v>
      </c>
      <c r="M350">
        <f>ROUND(IF($L$350&lt;=0,0,$L$350*$L$3/12),2)</f>
        <v>0</v>
      </c>
      <c r="N350">
        <f>ROUND(IF($L$350&lt;=0,0,MIN($L$4,$L$350+$M$350)),2)</f>
        <v>0</v>
      </c>
      <c r="O350">
        <f>ROUND(IF($L$350&lt;=0,0,MIN(MAX(0,$L$350+$M$350-$N$350),MAX(0,$F$350-$J$350))),2)</f>
        <v>0</v>
      </c>
      <c r="P350">
        <f>ROUND(MAX(0,$L$350+$M$350-$N$350-$O$350),2)</f>
        <v>0</v>
      </c>
      <c r="Q350">
        <f>$U$349</f>
        <v>0</v>
      </c>
      <c r="R350">
        <f>ROUND(IF($Q$350&lt;=0,0,$Q$350*$Q$3/12),2)</f>
        <v>0</v>
      </c>
      <c r="S350">
        <f>ROUND(IF($Q$350&lt;=0,0,MIN($Q$4,$Q$350+$R$350)),2)</f>
        <v>0</v>
      </c>
      <c r="T350">
        <f>ROUND(IF($Q$350&lt;=0,0,MIN(MAX(0,$Q$350+$R$350-$S$350),MAX(0,$F$350-$J$350-$O$350))),2)</f>
        <v>0</v>
      </c>
      <c r="U350">
        <f>ROUND(MAX(0,$Q$350+$R$350-$S$350-$T$350),2)</f>
        <v>0</v>
      </c>
      <c r="V350">
        <f>$Z$349</f>
        <v>0</v>
      </c>
      <c r="W350">
        <f>ROUND(IF($V$350&lt;=0,0,$V$350*$V$3/12),2)</f>
        <v>0</v>
      </c>
      <c r="X350">
        <f>ROUND(IF($V$350&lt;=0,0,MIN($V$4,$V$350+$W$350)),2)</f>
        <v>0</v>
      </c>
      <c r="Y350">
        <f>ROUND(IF($V$350&lt;=0,0,MIN(MAX(0,$V$350+$W$350-$X$350),MAX(0,$F$350-$J$350-$O$350-$T$350))),2)</f>
        <v>0</v>
      </c>
      <c r="Z350">
        <f>ROUND(MAX(0,$V$350+$W$350-$X$350-$Y$350),2)</f>
        <v>0</v>
      </c>
      <c r="AA350">
        <f>$AE$349</f>
        <v>0</v>
      </c>
      <c r="AB350">
        <f>ROUND(IF($AA$350&lt;=0,0,$AA$350*$AA$3/12),2)</f>
        <v>0</v>
      </c>
      <c r="AC350">
        <f>ROUND(IF($AA$350&lt;=0,0,MIN($AA$4,$AA$350+$AB$350)),2)</f>
        <v>0</v>
      </c>
      <c r="AD350">
        <f>ROUND(IF($AA$350&lt;=0,0,MIN(MAX(0,$AA$350+$AB$350-$AC$350),MAX(0,$F$350-$J$350-$O$350-$T$350-$Y$350))),2)</f>
        <v>0</v>
      </c>
      <c r="AE350">
        <f>ROUND(MAX(0,$AA$350+$AB$350-$AC$350-$AD$350),2)</f>
        <v>0</v>
      </c>
      <c r="AF350">
        <f>$AJ$349</f>
        <v>0</v>
      </c>
      <c r="AG350">
        <f>ROUND(IF($AF$350&lt;=0,0,$AF$350*$AF$3/12),2)</f>
        <v>0</v>
      </c>
      <c r="AH350">
        <f>ROUND(IF($AF$350&lt;=0,0,MIN($AF$4,$AF$350+$AG$350)),2)</f>
        <v>0</v>
      </c>
      <c r="AI350">
        <f>ROUND(IF($AF$350&lt;=0,0,MIN(MAX(0,$AF$350+$AG$350-$AH$350),MAX(0,$F$350-$J$350-$O$350-$T$350-$Y$350-$AD$350))),2)</f>
        <v>0</v>
      </c>
      <c r="AJ350">
        <f>ROUND(MAX(0,$AF$350+$AG$350-$AH$350-$AI$350),2)</f>
        <v>0</v>
      </c>
      <c r="AK350">
        <f>$AO$349</f>
        <v>0</v>
      </c>
      <c r="AL350">
        <f>ROUND(IF($AK$350&lt;=0,0,$AK$350*$AK$3/12),2)</f>
        <v>0</v>
      </c>
      <c r="AM350">
        <f>ROUND(IF($AK$350&lt;=0,0,MIN($AK$4,$AK$350+$AL$350)),2)</f>
        <v>0</v>
      </c>
      <c r="AN350">
        <f>ROUND(IF($AK$350&lt;=0,0,MIN(MAX(0,$AK$350+$AL$350-$AM$350),MAX(0,$F$350-$J$350-$O$350-$T$350-$Y$350-$AD$350-$AI$350))),2)</f>
        <v>0</v>
      </c>
      <c r="AO350">
        <f>ROUND(MAX(0,$AK$350+$AL$350-$AM$350-$AN$350),2)</f>
        <v>0</v>
      </c>
      <c r="AP350">
        <f>$AT$349</f>
        <v>0</v>
      </c>
      <c r="AQ350">
        <f>ROUND(IF($AP$350&lt;=0,0,$AP$350*$AP$3/12),2)</f>
        <v>0</v>
      </c>
      <c r="AR350">
        <f>ROUND(IF($AP$350&lt;=0,0,MIN($AP$4,$AP$350+$AQ$350)),2)</f>
        <v>0</v>
      </c>
      <c r="AS350">
        <f>ROUND(IF($AP$350&lt;=0,0,MIN(MAX(0,$AP$350+$AQ$350-$AR$350),MAX(0,$F$350-$J$350-$O$350-$T$350-$Y$350-$AD$350-$AI$350-$AN$350))),2)</f>
        <v>0</v>
      </c>
      <c r="AT350">
        <f>ROUND(MAX(0,$AP$350+$AQ$350-$AR$350-$AS$350),2)</f>
        <v>0</v>
      </c>
      <c r="AU350">
        <f>$AY$349</f>
        <v>0</v>
      </c>
      <c r="AV350">
        <f>ROUND(IF($AU$350&lt;=0,0,$AU$350*$AU$3/12),2)</f>
        <v>0</v>
      </c>
      <c r="AW350">
        <f>ROUND(IF($AU$350&lt;=0,0,MIN($AU$4,$AU$350+$AV$350)),2)</f>
        <v>0</v>
      </c>
      <c r="AX350">
        <f>ROUND(IF($AU$350&lt;=0,0,MIN(MAX(0,$AU$350+$AV$350-$AW$350),MAX(0,$F$350-$J$350-$O$350-$T$350-$Y$350-$AD$350-$AI$350-$AN$350-$AS$350))),2)</f>
        <v>0</v>
      </c>
      <c r="AY350">
        <f>ROUND(MAX(0,$AU$350+$AV$350-$AW$350-$AX$350),2)</f>
        <v>0</v>
      </c>
      <c r="AZ350">
        <f>$BD$349</f>
        <v>0</v>
      </c>
      <c r="BA350">
        <f>ROUND(IF($AZ$350&lt;=0,0,$AZ$350*$AZ$3/12),2)</f>
        <v>0</v>
      </c>
      <c r="BB350">
        <f>ROUND(IF($AZ$350&lt;=0,0,MIN($AZ$4,$AZ$350+$BA$350)),2)</f>
        <v>0</v>
      </c>
      <c r="BC350">
        <f>ROUND(IF($AZ$350&lt;=0,0,MIN(MAX(0,$AZ$350+$BA$350-$BB$350),MAX(0,$F$350-$J$350-$O$350-$T$350-$Y$350-$AD$350-$AI$350-$AN$350-$AS$350-$AX$350))),2)</f>
        <v>0</v>
      </c>
      <c r="BD350">
        <f>ROUND(MAX(0,$AZ$350+$BA$350-$BB$350-$BC$350),2)</f>
        <v>0</v>
      </c>
    </row>
    <row r="351" spans="1:56">
      <c r="A351">
        <f>ROW()-7</f>
        <v>344</v>
      </c>
      <c r="B351">
        <f>EDATE(StartDate,A351-1)</f>
        <v>0</v>
      </c>
      <c r="C351">
        <f>ROUND(SUM($G$351,$L$351,$Q$351,$V$351,$AA$351,$AF$351,$AK$351,$AP$351,$AU$351,$AZ$351)-SUM($K$351,$P$351,$U$351,$Z$351,$AE$351,$AJ$351,$AO$351,$AT$351,$AY$351,$BD$351),2)</f>
        <v>0</v>
      </c>
      <c r="D351">
        <f>ROUND(SUM($H$351,$M$351,$R$351,$W$351,$AB$351,$AG$351,$AL$351,$AQ$351,$AV$351,$BA$351),2)</f>
        <v>0</v>
      </c>
      <c r="E351">
        <f>ROUND(SUM($K$351,$P$351,$U$351,$Z$351,$AE$351,$AJ$351,$AO$351,$AT$351,$AY$351,$BD$351),2)</f>
        <v>0</v>
      </c>
      <c r="F351">
        <f>ROUND(MAX(MonthlyBudget-SUM($I$351,$N$351,$S$351,$X$351,$AC$351,$AH$351,$AM$351,$AR$351,$AW$351,$BB$351),0),2)</f>
        <v>0</v>
      </c>
      <c r="G351">
        <f>$K$350</f>
        <v>0</v>
      </c>
      <c r="H351">
        <f>ROUND(IF($G$351&lt;=0,0,$G$351*$G$3/12),2)</f>
        <v>0</v>
      </c>
      <c r="I351">
        <f>ROUND(IF($G$351&lt;=0,0,MIN($G$4,$G$351+$H$351)),2)</f>
        <v>0</v>
      </c>
      <c r="J351">
        <f>ROUND(IF($G$351&lt;=0,0,MIN(MAX(0,$G$351+$H$351-$I$351),$F$351)),2)</f>
        <v>0</v>
      </c>
      <c r="K351">
        <f>ROUND(MAX(0,$G$351+$H$351-$I$351-$J$351),2)</f>
        <v>0</v>
      </c>
      <c r="L351">
        <f>$P$350</f>
        <v>0</v>
      </c>
      <c r="M351">
        <f>ROUND(IF($L$351&lt;=0,0,$L$351*$L$3/12),2)</f>
        <v>0</v>
      </c>
      <c r="N351">
        <f>ROUND(IF($L$351&lt;=0,0,MIN($L$4,$L$351+$M$351)),2)</f>
        <v>0</v>
      </c>
      <c r="O351">
        <f>ROUND(IF($L$351&lt;=0,0,MIN(MAX(0,$L$351+$M$351-$N$351),MAX(0,$F$351-$J$351))),2)</f>
        <v>0</v>
      </c>
      <c r="P351">
        <f>ROUND(MAX(0,$L$351+$M$351-$N$351-$O$351),2)</f>
        <v>0</v>
      </c>
      <c r="Q351">
        <f>$U$350</f>
        <v>0</v>
      </c>
      <c r="R351">
        <f>ROUND(IF($Q$351&lt;=0,0,$Q$351*$Q$3/12),2)</f>
        <v>0</v>
      </c>
      <c r="S351">
        <f>ROUND(IF($Q$351&lt;=0,0,MIN($Q$4,$Q$351+$R$351)),2)</f>
        <v>0</v>
      </c>
      <c r="T351">
        <f>ROUND(IF($Q$351&lt;=0,0,MIN(MAX(0,$Q$351+$R$351-$S$351),MAX(0,$F$351-$J$351-$O$351))),2)</f>
        <v>0</v>
      </c>
      <c r="U351">
        <f>ROUND(MAX(0,$Q$351+$R$351-$S$351-$T$351),2)</f>
        <v>0</v>
      </c>
      <c r="V351">
        <f>$Z$350</f>
        <v>0</v>
      </c>
      <c r="W351">
        <f>ROUND(IF($V$351&lt;=0,0,$V$351*$V$3/12),2)</f>
        <v>0</v>
      </c>
      <c r="X351">
        <f>ROUND(IF($V$351&lt;=0,0,MIN($V$4,$V$351+$W$351)),2)</f>
        <v>0</v>
      </c>
      <c r="Y351">
        <f>ROUND(IF($V$351&lt;=0,0,MIN(MAX(0,$V$351+$W$351-$X$351),MAX(0,$F$351-$J$351-$O$351-$T$351))),2)</f>
        <v>0</v>
      </c>
      <c r="Z351">
        <f>ROUND(MAX(0,$V$351+$W$351-$X$351-$Y$351),2)</f>
        <v>0</v>
      </c>
      <c r="AA351">
        <f>$AE$350</f>
        <v>0</v>
      </c>
      <c r="AB351">
        <f>ROUND(IF($AA$351&lt;=0,0,$AA$351*$AA$3/12),2)</f>
        <v>0</v>
      </c>
      <c r="AC351">
        <f>ROUND(IF($AA$351&lt;=0,0,MIN($AA$4,$AA$351+$AB$351)),2)</f>
        <v>0</v>
      </c>
      <c r="AD351">
        <f>ROUND(IF($AA$351&lt;=0,0,MIN(MAX(0,$AA$351+$AB$351-$AC$351),MAX(0,$F$351-$J$351-$O$351-$T$351-$Y$351))),2)</f>
        <v>0</v>
      </c>
      <c r="AE351">
        <f>ROUND(MAX(0,$AA$351+$AB$351-$AC$351-$AD$351),2)</f>
        <v>0</v>
      </c>
      <c r="AF351">
        <f>$AJ$350</f>
        <v>0</v>
      </c>
      <c r="AG351">
        <f>ROUND(IF($AF$351&lt;=0,0,$AF$351*$AF$3/12),2)</f>
        <v>0</v>
      </c>
      <c r="AH351">
        <f>ROUND(IF($AF$351&lt;=0,0,MIN($AF$4,$AF$351+$AG$351)),2)</f>
        <v>0</v>
      </c>
      <c r="AI351">
        <f>ROUND(IF($AF$351&lt;=0,0,MIN(MAX(0,$AF$351+$AG$351-$AH$351),MAX(0,$F$351-$J$351-$O$351-$T$351-$Y$351-$AD$351))),2)</f>
        <v>0</v>
      </c>
      <c r="AJ351">
        <f>ROUND(MAX(0,$AF$351+$AG$351-$AH$351-$AI$351),2)</f>
        <v>0</v>
      </c>
      <c r="AK351">
        <f>$AO$350</f>
        <v>0</v>
      </c>
      <c r="AL351">
        <f>ROUND(IF($AK$351&lt;=0,0,$AK$351*$AK$3/12),2)</f>
        <v>0</v>
      </c>
      <c r="AM351">
        <f>ROUND(IF($AK$351&lt;=0,0,MIN($AK$4,$AK$351+$AL$351)),2)</f>
        <v>0</v>
      </c>
      <c r="AN351">
        <f>ROUND(IF($AK$351&lt;=0,0,MIN(MAX(0,$AK$351+$AL$351-$AM$351),MAX(0,$F$351-$J$351-$O$351-$T$351-$Y$351-$AD$351-$AI$351))),2)</f>
        <v>0</v>
      </c>
      <c r="AO351">
        <f>ROUND(MAX(0,$AK$351+$AL$351-$AM$351-$AN$351),2)</f>
        <v>0</v>
      </c>
      <c r="AP351">
        <f>$AT$350</f>
        <v>0</v>
      </c>
      <c r="AQ351">
        <f>ROUND(IF($AP$351&lt;=0,0,$AP$351*$AP$3/12),2)</f>
        <v>0</v>
      </c>
      <c r="AR351">
        <f>ROUND(IF($AP$351&lt;=0,0,MIN($AP$4,$AP$351+$AQ$351)),2)</f>
        <v>0</v>
      </c>
      <c r="AS351">
        <f>ROUND(IF($AP$351&lt;=0,0,MIN(MAX(0,$AP$351+$AQ$351-$AR$351),MAX(0,$F$351-$J$351-$O$351-$T$351-$Y$351-$AD$351-$AI$351-$AN$351))),2)</f>
        <v>0</v>
      </c>
      <c r="AT351">
        <f>ROUND(MAX(0,$AP$351+$AQ$351-$AR$351-$AS$351),2)</f>
        <v>0</v>
      </c>
      <c r="AU351">
        <f>$AY$350</f>
        <v>0</v>
      </c>
      <c r="AV351">
        <f>ROUND(IF($AU$351&lt;=0,0,$AU$351*$AU$3/12),2)</f>
        <v>0</v>
      </c>
      <c r="AW351">
        <f>ROUND(IF($AU$351&lt;=0,0,MIN($AU$4,$AU$351+$AV$351)),2)</f>
        <v>0</v>
      </c>
      <c r="AX351">
        <f>ROUND(IF($AU$351&lt;=0,0,MIN(MAX(0,$AU$351+$AV$351-$AW$351),MAX(0,$F$351-$J$351-$O$351-$T$351-$Y$351-$AD$351-$AI$351-$AN$351-$AS$351))),2)</f>
        <v>0</v>
      </c>
      <c r="AY351">
        <f>ROUND(MAX(0,$AU$351+$AV$351-$AW$351-$AX$351),2)</f>
        <v>0</v>
      </c>
      <c r="AZ351">
        <f>$BD$350</f>
        <v>0</v>
      </c>
      <c r="BA351">
        <f>ROUND(IF($AZ$351&lt;=0,0,$AZ$351*$AZ$3/12),2)</f>
        <v>0</v>
      </c>
      <c r="BB351">
        <f>ROUND(IF($AZ$351&lt;=0,0,MIN($AZ$4,$AZ$351+$BA$351)),2)</f>
        <v>0</v>
      </c>
      <c r="BC351">
        <f>ROUND(IF($AZ$351&lt;=0,0,MIN(MAX(0,$AZ$351+$BA$351-$BB$351),MAX(0,$F$351-$J$351-$O$351-$T$351-$Y$351-$AD$351-$AI$351-$AN$351-$AS$351-$AX$351))),2)</f>
        <v>0</v>
      </c>
      <c r="BD351">
        <f>ROUND(MAX(0,$AZ$351+$BA$351-$BB$351-$BC$351),2)</f>
        <v>0</v>
      </c>
    </row>
    <row r="352" spans="1:56">
      <c r="A352">
        <f>ROW()-7</f>
        <v>345</v>
      </c>
      <c r="B352">
        <f>EDATE(StartDate,A352-1)</f>
        <v>0</v>
      </c>
      <c r="C352">
        <f>ROUND(SUM($G$352,$L$352,$Q$352,$V$352,$AA$352,$AF$352,$AK$352,$AP$352,$AU$352,$AZ$352)-SUM($K$352,$P$352,$U$352,$Z$352,$AE$352,$AJ$352,$AO$352,$AT$352,$AY$352,$BD$352),2)</f>
        <v>0</v>
      </c>
      <c r="D352">
        <f>ROUND(SUM($H$352,$M$352,$R$352,$W$352,$AB$352,$AG$352,$AL$352,$AQ$352,$AV$352,$BA$352),2)</f>
        <v>0</v>
      </c>
      <c r="E352">
        <f>ROUND(SUM($K$352,$P$352,$U$352,$Z$352,$AE$352,$AJ$352,$AO$352,$AT$352,$AY$352,$BD$352),2)</f>
        <v>0</v>
      </c>
      <c r="F352">
        <f>ROUND(MAX(MonthlyBudget-SUM($I$352,$N$352,$S$352,$X$352,$AC$352,$AH$352,$AM$352,$AR$352,$AW$352,$BB$352),0),2)</f>
        <v>0</v>
      </c>
      <c r="G352">
        <f>$K$351</f>
        <v>0</v>
      </c>
      <c r="H352">
        <f>ROUND(IF($G$352&lt;=0,0,$G$352*$G$3/12),2)</f>
        <v>0</v>
      </c>
      <c r="I352">
        <f>ROUND(IF($G$352&lt;=0,0,MIN($G$4,$G$352+$H$352)),2)</f>
        <v>0</v>
      </c>
      <c r="J352">
        <f>ROUND(IF($G$352&lt;=0,0,MIN(MAX(0,$G$352+$H$352-$I$352),$F$352)),2)</f>
        <v>0</v>
      </c>
      <c r="K352">
        <f>ROUND(MAX(0,$G$352+$H$352-$I$352-$J$352),2)</f>
        <v>0</v>
      </c>
      <c r="L352">
        <f>$P$351</f>
        <v>0</v>
      </c>
      <c r="M352">
        <f>ROUND(IF($L$352&lt;=0,0,$L$352*$L$3/12),2)</f>
        <v>0</v>
      </c>
      <c r="N352">
        <f>ROUND(IF($L$352&lt;=0,0,MIN($L$4,$L$352+$M$352)),2)</f>
        <v>0</v>
      </c>
      <c r="O352">
        <f>ROUND(IF($L$352&lt;=0,0,MIN(MAX(0,$L$352+$M$352-$N$352),MAX(0,$F$352-$J$352))),2)</f>
        <v>0</v>
      </c>
      <c r="P352">
        <f>ROUND(MAX(0,$L$352+$M$352-$N$352-$O$352),2)</f>
        <v>0</v>
      </c>
      <c r="Q352">
        <f>$U$351</f>
        <v>0</v>
      </c>
      <c r="R352">
        <f>ROUND(IF($Q$352&lt;=0,0,$Q$352*$Q$3/12),2)</f>
        <v>0</v>
      </c>
      <c r="S352">
        <f>ROUND(IF($Q$352&lt;=0,0,MIN($Q$4,$Q$352+$R$352)),2)</f>
        <v>0</v>
      </c>
      <c r="T352">
        <f>ROUND(IF($Q$352&lt;=0,0,MIN(MAX(0,$Q$352+$R$352-$S$352),MAX(0,$F$352-$J$352-$O$352))),2)</f>
        <v>0</v>
      </c>
      <c r="U352">
        <f>ROUND(MAX(0,$Q$352+$R$352-$S$352-$T$352),2)</f>
        <v>0</v>
      </c>
      <c r="V352">
        <f>$Z$351</f>
        <v>0</v>
      </c>
      <c r="W352">
        <f>ROUND(IF($V$352&lt;=0,0,$V$352*$V$3/12),2)</f>
        <v>0</v>
      </c>
      <c r="X352">
        <f>ROUND(IF($V$352&lt;=0,0,MIN($V$4,$V$352+$W$352)),2)</f>
        <v>0</v>
      </c>
      <c r="Y352">
        <f>ROUND(IF($V$352&lt;=0,0,MIN(MAX(0,$V$352+$W$352-$X$352),MAX(0,$F$352-$J$352-$O$352-$T$352))),2)</f>
        <v>0</v>
      </c>
      <c r="Z352">
        <f>ROUND(MAX(0,$V$352+$W$352-$X$352-$Y$352),2)</f>
        <v>0</v>
      </c>
      <c r="AA352">
        <f>$AE$351</f>
        <v>0</v>
      </c>
      <c r="AB352">
        <f>ROUND(IF($AA$352&lt;=0,0,$AA$352*$AA$3/12),2)</f>
        <v>0</v>
      </c>
      <c r="AC352">
        <f>ROUND(IF($AA$352&lt;=0,0,MIN($AA$4,$AA$352+$AB$352)),2)</f>
        <v>0</v>
      </c>
      <c r="AD352">
        <f>ROUND(IF($AA$352&lt;=0,0,MIN(MAX(0,$AA$352+$AB$352-$AC$352),MAX(0,$F$352-$J$352-$O$352-$T$352-$Y$352))),2)</f>
        <v>0</v>
      </c>
      <c r="AE352">
        <f>ROUND(MAX(0,$AA$352+$AB$352-$AC$352-$AD$352),2)</f>
        <v>0</v>
      </c>
      <c r="AF352">
        <f>$AJ$351</f>
        <v>0</v>
      </c>
      <c r="AG352">
        <f>ROUND(IF($AF$352&lt;=0,0,$AF$352*$AF$3/12),2)</f>
        <v>0</v>
      </c>
      <c r="AH352">
        <f>ROUND(IF($AF$352&lt;=0,0,MIN($AF$4,$AF$352+$AG$352)),2)</f>
        <v>0</v>
      </c>
      <c r="AI352">
        <f>ROUND(IF($AF$352&lt;=0,0,MIN(MAX(0,$AF$352+$AG$352-$AH$352),MAX(0,$F$352-$J$352-$O$352-$T$352-$Y$352-$AD$352))),2)</f>
        <v>0</v>
      </c>
      <c r="AJ352">
        <f>ROUND(MAX(0,$AF$352+$AG$352-$AH$352-$AI$352),2)</f>
        <v>0</v>
      </c>
      <c r="AK352">
        <f>$AO$351</f>
        <v>0</v>
      </c>
      <c r="AL352">
        <f>ROUND(IF($AK$352&lt;=0,0,$AK$352*$AK$3/12),2)</f>
        <v>0</v>
      </c>
      <c r="AM352">
        <f>ROUND(IF($AK$352&lt;=0,0,MIN($AK$4,$AK$352+$AL$352)),2)</f>
        <v>0</v>
      </c>
      <c r="AN352">
        <f>ROUND(IF($AK$352&lt;=0,0,MIN(MAX(0,$AK$352+$AL$352-$AM$352),MAX(0,$F$352-$J$352-$O$352-$T$352-$Y$352-$AD$352-$AI$352))),2)</f>
        <v>0</v>
      </c>
      <c r="AO352">
        <f>ROUND(MAX(0,$AK$352+$AL$352-$AM$352-$AN$352),2)</f>
        <v>0</v>
      </c>
      <c r="AP352">
        <f>$AT$351</f>
        <v>0</v>
      </c>
      <c r="AQ352">
        <f>ROUND(IF($AP$352&lt;=0,0,$AP$352*$AP$3/12),2)</f>
        <v>0</v>
      </c>
      <c r="AR352">
        <f>ROUND(IF($AP$352&lt;=0,0,MIN($AP$4,$AP$352+$AQ$352)),2)</f>
        <v>0</v>
      </c>
      <c r="AS352">
        <f>ROUND(IF($AP$352&lt;=0,0,MIN(MAX(0,$AP$352+$AQ$352-$AR$352),MAX(0,$F$352-$J$352-$O$352-$T$352-$Y$352-$AD$352-$AI$352-$AN$352))),2)</f>
        <v>0</v>
      </c>
      <c r="AT352">
        <f>ROUND(MAX(0,$AP$352+$AQ$352-$AR$352-$AS$352),2)</f>
        <v>0</v>
      </c>
      <c r="AU352">
        <f>$AY$351</f>
        <v>0</v>
      </c>
      <c r="AV352">
        <f>ROUND(IF($AU$352&lt;=0,0,$AU$352*$AU$3/12),2)</f>
        <v>0</v>
      </c>
      <c r="AW352">
        <f>ROUND(IF($AU$352&lt;=0,0,MIN($AU$4,$AU$352+$AV$352)),2)</f>
        <v>0</v>
      </c>
      <c r="AX352">
        <f>ROUND(IF($AU$352&lt;=0,0,MIN(MAX(0,$AU$352+$AV$352-$AW$352),MAX(0,$F$352-$J$352-$O$352-$T$352-$Y$352-$AD$352-$AI$352-$AN$352-$AS$352))),2)</f>
        <v>0</v>
      </c>
      <c r="AY352">
        <f>ROUND(MAX(0,$AU$352+$AV$352-$AW$352-$AX$352),2)</f>
        <v>0</v>
      </c>
      <c r="AZ352">
        <f>$BD$351</f>
        <v>0</v>
      </c>
      <c r="BA352">
        <f>ROUND(IF($AZ$352&lt;=0,0,$AZ$352*$AZ$3/12),2)</f>
        <v>0</v>
      </c>
      <c r="BB352">
        <f>ROUND(IF($AZ$352&lt;=0,0,MIN($AZ$4,$AZ$352+$BA$352)),2)</f>
        <v>0</v>
      </c>
      <c r="BC352">
        <f>ROUND(IF($AZ$352&lt;=0,0,MIN(MAX(0,$AZ$352+$BA$352-$BB$352),MAX(0,$F$352-$J$352-$O$352-$T$352-$Y$352-$AD$352-$AI$352-$AN$352-$AS$352-$AX$352))),2)</f>
        <v>0</v>
      </c>
      <c r="BD352">
        <f>ROUND(MAX(0,$AZ$352+$BA$352-$BB$352-$BC$352),2)</f>
        <v>0</v>
      </c>
    </row>
    <row r="353" spans="1:56">
      <c r="A353">
        <f>ROW()-7</f>
        <v>346</v>
      </c>
      <c r="B353">
        <f>EDATE(StartDate,A353-1)</f>
        <v>0</v>
      </c>
      <c r="C353">
        <f>ROUND(SUM($G$353,$L$353,$Q$353,$V$353,$AA$353,$AF$353,$AK$353,$AP$353,$AU$353,$AZ$353)-SUM($K$353,$P$353,$U$353,$Z$353,$AE$353,$AJ$353,$AO$353,$AT$353,$AY$353,$BD$353),2)</f>
        <v>0</v>
      </c>
      <c r="D353">
        <f>ROUND(SUM($H$353,$M$353,$R$353,$W$353,$AB$353,$AG$353,$AL$353,$AQ$353,$AV$353,$BA$353),2)</f>
        <v>0</v>
      </c>
      <c r="E353">
        <f>ROUND(SUM($K$353,$P$353,$U$353,$Z$353,$AE$353,$AJ$353,$AO$353,$AT$353,$AY$353,$BD$353),2)</f>
        <v>0</v>
      </c>
      <c r="F353">
        <f>ROUND(MAX(MonthlyBudget-SUM($I$353,$N$353,$S$353,$X$353,$AC$353,$AH$353,$AM$353,$AR$353,$AW$353,$BB$353),0),2)</f>
        <v>0</v>
      </c>
      <c r="G353">
        <f>$K$352</f>
        <v>0</v>
      </c>
      <c r="H353">
        <f>ROUND(IF($G$353&lt;=0,0,$G$353*$G$3/12),2)</f>
        <v>0</v>
      </c>
      <c r="I353">
        <f>ROUND(IF($G$353&lt;=0,0,MIN($G$4,$G$353+$H$353)),2)</f>
        <v>0</v>
      </c>
      <c r="J353">
        <f>ROUND(IF($G$353&lt;=0,0,MIN(MAX(0,$G$353+$H$353-$I$353),$F$353)),2)</f>
        <v>0</v>
      </c>
      <c r="K353">
        <f>ROUND(MAX(0,$G$353+$H$353-$I$353-$J$353),2)</f>
        <v>0</v>
      </c>
      <c r="L353">
        <f>$P$352</f>
        <v>0</v>
      </c>
      <c r="M353">
        <f>ROUND(IF($L$353&lt;=0,0,$L$353*$L$3/12),2)</f>
        <v>0</v>
      </c>
      <c r="N353">
        <f>ROUND(IF($L$353&lt;=0,0,MIN($L$4,$L$353+$M$353)),2)</f>
        <v>0</v>
      </c>
      <c r="O353">
        <f>ROUND(IF($L$353&lt;=0,0,MIN(MAX(0,$L$353+$M$353-$N$353),MAX(0,$F$353-$J$353))),2)</f>
        <v>0</v>
      </c>
      <c r="P353">
        <f>ROUND(MAX(0,$L$353+$M$353-$N$353-$O$353),2)</f>
        <v>0</v>
      </c>
      <c r="Q353">
        <f>$U$352</f>
        <v>0</v>
      </c>
      <c r="R353">
        <f>ROUND(IF($Q$353&lt;=0,0,$Q$353*$Q$3/12),2)</f>
        <v>0</v>
      </c>
      <c r="S353">
        <f>ROUND(IF($Q$353&lt;=0,0,MIN($Q$4,$Q$353+$R$353)),2)</f>
        <v>0</v>
      </c>
      <c r="T353">
        <f>ROUND(IF($Q$353&lt;=0,0,MIN(MAX(0,$Q$353+$R$353-$S$353),MAX(0,$F$353-$J$353-$O$353))),2)</f>
        <v>0</v>
      </c>
      <c r="U353">
        <f>ROUND(MAX(0,$Q$353+$R$353-$S$353-$T$353),2)</f>
        <v>0</v>
      </c>
      <c r="V353">
        <f>$Z$352</f>
        <v>0</v>
      </c>
      <c r="W353">
        <f>ROUND(IF($V$353&lt;=0,0,$V$353*$V$3/12),2)</f>
        <v>0</v>
      </c>
      <c r="X353">
        <f>ROUND(IF($V$353&lt;=0,0,MIN($V$4,$V$353+$W$353)),2)</f>
        <v>0</v>
      </c>
      <c r="Y353">
        <f>ROUND(IF($V$353&lt;=0,0,MIN(MAX(0,$V$353+$W$353-$X$353),MAX(0,$F$353-$J$353-$O$353-$T$353))),2)</f>
        <v>0</v>
      </c>
      <c r="Z353">
        <f>ROUND(MAX(0,$V$353+$W$353-$X$353-$Y$353),2)</f>
        <v>0</v>
      </c>
      <c r="AA353">
        <f>$AE$352</f>
        <v>0</v>
      </c>
      <c r="AB353">
        <f>ROUND(IF($AA$353&lt;=0,0,$AA$353*$AA$3/12),2)</f>
        <v>0</v>
      </c>
      <c r="AC353">
        <f>ROUND(IF($AA$353&lt;=0,0,MIN($AA$4,$AA$353+$AB$353)),2)</f>
        <v>0</v>
      </c>
      <c r="AD353">
        <f>ROUND(IF($AA$353&lt;=0,0,MIN(MAX(0,$AA$353+$AB$353-$AC$353),MAX(0,$F$353-$J$353-$O$353-$T$353-$Y$353))),2)</f>
        <v>0</v>
      </c>
      <c r="AE353">
        <f>ROUND(MAX(0,$AA$353+$AB$353-$AC$353-$AD$353),2)</f>
        <v>0</v>
      </c>
      <c r="AF353">
        <f>$AJ$352</f>
        <v>0</v>
      </c>
      <c r="AG353">
        <f>ROUND(IF($AF$353&lt;=0,0,$AF$353*$AF$3/12),2)</f>
        <v>0</v>
      </c>
      <c r="AH353">
        <f>ROUND(IF($AF$353&lt;=0,0,MIN($AF$4,$AF$353+$AG$353)),2)</f>
        <v>0</v>
      </c>
      <c r="AI353">
        <f>ROUND(IF($AF$353&lt;=0,0,MIN(MAX(0,$AF$353+$AG$353-$AH$353),MAX(0,$F$353-$J$353-$O$353-$T$353-$Y$353-$AD$353))),2)</f>
        <v>0</v>
      </c>
      <c r="AJ353">
        <f>ROUND(MAX(0,$AF$353+$AG$353-$AH$353-$AI$353),2)</f>
        <v>0</v>
      </c>
      <c r="AK353">
        <f>$AO$352</f>
        <v>0</v>
      </c>
      <c r="AL353">
        <f>ROUND(IF($AK$353&lt;=0,0,$AK$353*$AK$3/12),2)</f>
        <v>0</v>
      </c>
      <c r="AM353">
        <f>ROUND(IF($AK$353&lt;=0,0,MIN($AK$4,$AK$353+$AL$353)),2)</f>
        <v>0</v>
      </c>
      <c r="AN353">
        <f>ROUND(IF($AK$353&lt;=0,0,MIN(MAX(0,$AK$353+$AL$353-$AM$353),MAX(0,$F$353-$J$353-$O$353-$T$353-$Y$353-$AD$353-$AI$353))),2)</f>
        <v>0</v>
      </c>
      <c r="AO353">
        <f>ROUND(MAX(0,$AK$353+$AL$353-$AM$353-$AN$353),2)</f>
        <v>0</v>
      </c>
      <c r="AP353">
        <f>$AT$352</f>
        <v>0</v>
      </c>
      <c r="AQ353">
        <f>ROUND(IF($AP$353&lt;=0,0,$AP$353*$AP$3/12),2)</f>
        <v>0</v>
      </c>
      <c r="AR353">
        <f>ROUND(IF($AP$353&lt;=0,0,MIN($AP$4,$AP$353+$AQ$353)),2)</f>
        <v>0</v>
      </c>
      <c r="AS353">
        <f>ROUND(IF($AP$353&lt;=0,0,MIN(MAX(0,$AP$353+$AQ$353-$AR$353),MAX(0,$F$353-$J$353-$O$353-$T$353-$Y$353-$AD$353-$AI$353-$AN$353))),2)</f>
        <v>0</v>
      </c>
      <c r="AT353">
        <f>ROUND(MAX(0,$AP$353+$AQ$353-$AR$353-$AS$353),2)</f>
        <v>0</v>
      </c>
      <c r="AU353">
        <f>$AY$352</f>
        <v>0</v>
      </c>
      <c r="AV353">
        <f>ROUND(IF($AU$353&lt;=0,0,$AU$353*$AU$3/12),2)</f>
        <v>0</v>
      </c>
      <c r="AW353">
        <f>ROUND(IF($AU$353&lt;=0,0,MIN($AU$4,$AU$353+$AV$353)),2)</f>
        <v>0</v>
      </c>
      <c r="AX353">
        <f>ROUND(IF($AU$353&lt;=0,0,MIN(MAX(0,$AU$353+$AV$353-$AW$353),MAX(0,$F$353-$J$353-$O$353-$T$353-$Y$353-$AD$353-$AI$353-$AN$353-$AS$353))),2)</f>
        <v>0</v>
      </c>
      <c r="AY353">
        <f>ROUND(MAX(0,$AU$353+$AV$353-$AW$353-$AX$353),2)</f>
        <v>0</v>
      </c>
      <c r="AZ353">
        <f>$BD$352</f>
        <v>0</v>
      </c>
      <c r="BA353">
        <f>ROUND(IF($AZ$353&lt;=0,0,$AZ$353*$AZ$3/12),2)</f>
        <v>0</v>
      </c>
      <c r="BB353">
        <f>ROUND(IF($AZ$353&lt;=0,0,MIN($AZ$4,$AZ$353+$BA$353)),2)</f>
        <v>0</v>
      </c>
      <c r="BC353">
        <f>ROUND(IF($AZ$353&lt;=0,0,MIN(MAX(0,$AZ$353+$BA$353-$BB$353),MAX(0,$F$353-$J$353-$O$353-$T$353-$Y$353-$AD$353-$AI$353-$AN$353-$AS$353-$AX$353))),2)</f>
        <v>0</v>
      </c>
      <c r="BD353">
        <f>ROUND(MAX(0,$AZ$353+$BA$353-$BB$353-$BC$353),2)</f>
        <v>0</v>
      </c>
    </row>
    <row r="354" spans="1:56">
      <c r="A354">
        <f>ROW()-7</f>
        <v>347</v>
      </c>
      <c r="B354">
        <f>EDATE(StartDate,A354-1)</f>
        <v>0</v>
      </c>
      <c r="C354">
        <f>ROUND(SUM($G$354,$L$354,$Q$354,$V$354,$AA$354,$AF$354,$AK$354,$AP$354,$AU$354,$AZ$354)-SUM($K$354,$P$354,$U$354,$Z$354,$AE$354,$AJ$354,$AO$354,$AT$354,$AY$354,$BD$354),2)</f>
        <v>0</v>
      </c>
      <c r="D354">
        <f>ROUND(SUM($H$354,$M$354,$R$354,$W$354,$AB$354,$AG$354,$AL$354,$AQ$354,$AV$354,$BA$354),2)</f>
        <v>0</v>
      </c>
      <c r="E354">
        <f>ROUND(SUM($K$354,$P$354,$U$354,$Z$354,$AE$354,$AJ$354,$AO$354,$AT$354,$AY$354,$BD$354),2)</f>
        <v>0</v>
      </c>
      <c r="F354">
        <f>ROUND(MAX(MonthlyBudget-SUM($I$354,$N$354,$S$354,$X$354,$AC$354,$AH$354,$AM$354,$AR$354,$AW$354,$BB$354),0),2)</f>
        <v>0</v>
      </c>
      <c r="G354">
        <f>$K$353</f>
        <v>0</v>
      </c>
      <c r="H354">
        <f>ROUND(IF($G$354&lt;=0,0,$G$354*$G$3/12),2)</f>
        <v>0</v>
      </c>
      <c r="I354">
        <f>ROUND(IF($G$354&lt;=0,0,MIN($G$4,$G$354+$H$354)),2)</f>
        <v>0</v>
      </c>
      <c r="J354">
        <f>ROUND(IF($G$354&lt;=0,0,MIN(MAX(0,$G$354+$H$354-$I$354),$F$354)),2)</f>
        <v>0</v>
      </c>
      <c r="K354">
        <f>ROUND(MAX(0,$G$354+$H$354-$I$354-$J$354),2)</f>
        <v>0</v>
      </c>
      <c r="L354">
        <f>$P$353</f>
        <v>0</v>
      </c>
      <c r="M354">
        <f>ROUND(IF($L$354&lt;=0,0,$L$354*$L$3/12),2)</f>
        <v>0</v>
      </c>
      <c r="N354">
        <f>ROUND(IF($L$354&lt;=0,0,MIN($L$4,$L$354+$M$354)),2)</f>
        <v>0</v>
      </c>
      <c r="O354">
        <f>ROUND(IF($L$354&lt;=0,0,MIN(MAX(0,$L$354+$M$354-$N$354),MAX(0,$F$354-$J$354))),2)</f>
        <v>0</v>
      </c>
      <c r="P354">
        <f>ROUND(MAX(0,$L$354+$M$354-$N$354-$O$354),2)</f>
        <v>0</v>
      </c>
      <c r="Q354">
        <f>$U$353</f>
        <v>0</v>
      </c>
      <c r="R354">
        <f>ROUND(IF($Q$354&lt;=0,0,$Q$354*$Q$3/12),2)</f>
        <v>0</v>
      </c>
      <c r="S354">
        <f>ROUND(IF($Q$354&lt;=0,0,MIN($Q$4,$Q$354+$R$354)),2)</f>
        <v>0</v>
      </c>
      <c r="T354">
        <f>ROUND(IF($Q$354&lt;=0,0,MIN(MAX(0,$Q$354+$R$354-$S$354),MAX(0,$F$354-$J$354-$O$354))),2)</f>
        <v>0</v>
      </c>
      <c r="U354">
        <f>ROUND(MAX(0,$Q$354+$R$354-$S$354-$T$354),2)</f>
        <v>0</v>
      </c>
      <c r="V354">
        <f>$Z$353</f>
        <v>0</v>
      </c>
      <c r="W354">
        <f>ROUND(IF($V$354&lt;=0,0,$V$354*$V$3/12),2)</f>
        <v>0</v>
      </c>
      <c r="X354">
        <f>ROUND(IF($V$354&lt;=0,0,MIN($V$4,$V$354+$W$354)),2)</f>
        <v>0</v>
      </c>
      <c r="Y354">
        <f>ROUND(IF($V$354&lt;=0,0,MIN(MAX(0,$V$354+$W$354-$X$354),MAX(0,$F$354-$J$354-$O$354-$T$354))),2)</f>
        <v>0</v>
      </c>
      <c r="Z354">
        <f>ROUND(MAX(0,$V$354+$W$354-$X$354-$Y$354),2)</f>
        <v>0</v>
      </c>
      <c r="AA354">
        <f>$AE$353</f>
        <v>0</v>
      </c>
      <c r="AB354">
        <f>ROUND(IF($AA$354&lt;=0,0,$AA$354*$AA$3/12),2)</f>
        <v>0</v>
      </c>
      <c r="AC354">
        <f>ROUND(IF($AA$354&lt;=0,0,MIN($AA$4,$AA$354+$AB$354)),2)</f>
        <v>0</v>
      </c>
      <c r="AD354">
        <f>ROUND(IF($AA$354&lt;=0,0,MIN(MAX(0,$AA$354+$AB$354-$AC$354),MAX(0,$F$354-$J$354-$O$354-$T$354-$Y$354))),2)</f>
        <v>0</v>
      </c>
      <c r="AE354">
        <f>ROUND(MAX(0,$AA$354+$AB$354-$AC$354-$AD$354),2)</f>
        <v>0</v>
      </c>
      <c r="AF354">
        <f>$AJ$353</f>
        <v>0</v>
      </c>
      <c r="AG354">
        <f>ROUND(IF($AF$354&lt;=0,0,$AF$354*$AF$3/12),2)</f>
        <v>0</v>
      </c>
      <c r="AH354">
        <f>ROUND(IF($AF$354&lt;=0,0,MIN($AF$4,$AF$354+$AG$354)),2)</f>
        <v>0</v>
      </c>
      <c r="AI354">
        <f>ROUND(IF($AF$354&lt;=0,0,MIN(MAX(0,$AF$354+$AG$354-$AH$354),MAX(0,$F$354-$J$354-$O$354-$T$354-$Y$354-$AD$354))),2)</f>
        <v>0</v>
      </c>
      <c r="AJ354">
        <f>ROUND(MAX(0,$AF$354+$AG$354-$AH$354-$AI$354),2)</f>
        <v>0</v>
      </c>
      <c r="AK354">
        <f>$AO$353</f>
        <v>0</v>
      </c>
      <c r="AL354">
        <f>ROUND(IF($AK$354&lt;=0,0,$AK$354*$AK$3/12),2)</f>
        <v>0</v>
      </c>
      <c r="AM354">
        <f>ROUND(IF($AK$354&lt;=0,0,MIN($AK$4,$AK$354+$AL$354)),2)</f>
        <v>0</v>
      </c>
      <c r="AN354">
        <f>ROUND(IF($AK$354&lt;=0,0,MIN(MAX(0,$AK$354+$AL$354-$AM$354),MAX(0,$F$354-$J$354-$O$354-$T$354-$Y$354-$AD$354-$AI$354))),2)</f>
        <v>0</v>
      </c>
      <c r="AO354">
        <f>ROUND(MAX(0,$AK$354+$AL$354-$AM$354-$AN$354),2)</f>
        <v>0</v>
      </c>
      <c r="AP354">
        <f>$AT$353</f>
        <v>0</v>
      </c>
      <c r="AQ354">
        <f>ROUND(IF($AP$354&lt;=0,0,$AP$354*$AP$3/12),2)</f>
        <v>0</v>
      </c>
      <c r="AR354">
        <f>ROUND(IF($AP$354&lt;=0,0,MIN($AP$4,$AP$354+$AQ$354)),2)</f>
        <v>0</v>
      </c>
      <c r="AS354">
        <f>ROUND(IF($AP$354&lt;=0,0,MIN(MAX(0,$AP$354+$AQ$354-$AR$354),MAX(0,$F$354-$J$354-$O$354-$T$354-$Y$354-$AD$354-$AI$354-$AN$354))),2)</f>
        <v>0</v>
      </c>
      <c r="AT354">
        <f>ROUND(MAX(0,$AP$354+$AQ$354-$AR$354-$AS$354),2)</f>
        <v>0</v>
      </c>
      <c r="AU354">
        <f>$AY$353</f>
        <v>0</v>
      </c>
      <c r="AV354">
        <f>ROUND(IF($AU$354&lt;=0,0,$AU$354*$AU$3/12),2)</f>
        <v>0</v>
      </c>
      <c r="AW354">
        <f>ROUND(IF($AU$354&lt;=0,0,MIN($AU$4,$AU$354+$AV$354)),2)</f>
        <v>0</v>
      </c>
      <c r="AX354">
        <f>ROUND(IF($AU$354&lt;=0,0,MIN(MAX(0,$AU$354+$AV$354-$AW$354),MAX(0,$F$354-$J$354-$O$354-$T$354-$Y$354-$AD$354-$AI$354-$AN$354-$AS$354))),2)</f>
        <v>0</v>
      </c>
      <c r="AY354">
        <f>ROUND(MAX(0,$AU$354+$AV$354-$AW$354-$AX$354),2)</f>
        <v>0</v>
      </c>
      <c r="AZ354">
        <f>$BD$353</f>
        <v>0</v>
      </c>
      <c r="BA354">
        <f>ROUND(IF($AZ$354&lt;=0,0,$AZ$354*$AZ$3/12),2)</f>
        <v>0</v>
      </c>
      <c r="BB354">
        <f>ROUND(IF($AZ$354&lt;=0,0,MIN($AZ$4,$AZ$354+$BA$354)),2)</f>
        <v>0</v>
      </c>
      <c r="BC354">
        <f>ROUND(IF($AZ$354&lt;=0,0,MIN(MAX(0,$AZ$354+$BA$354-$BB$354),MAX(0,$F$354-$J$354-$O$354-$T$354-$Y$354-$AD$354-$AI$354-$AN$354-$AS$354-$AX$354))),2)</f>
        <v>0</v>
      </c>
      <c r="BD354">
        <f>ROUND(MAX(0,$AZ$354+$BA$354-$BB$354-$BC$354),2)</f>
        <v>0</v>
      </c>
    </row>
    <row r="355" spans="1:56">
      <c r="A355">
        <f>ROW()-7</f>
        <v>348</v>
      </c>
      <c r="B355">
        <f>EDATE(StartDate,A355-1)</f>
        <v>0</v>
      </c>
      <c r="C355">
        <f>ROUND(SUM($G$355,$L$355,$Q$355,$V$355,$AA$355,$AF$355,$AK$355,$AP$355,$AU$355,$AZ$355)-SUM($K$355,$P$355,$U$355,$Z$355,$AE$355,$AJ$355,$AO$355,$AT$355,$AY$355,$BD$355),2)</f>
        <v>0</v>
      </c>
      <c r="D355">
        <f>ROUND(SUM($H$355,$M$355,$R$355,$W$355,$AB$355,$AG$355,$AL$355,$AQ$355,$AV$355,$BA$355),2)</f>
        <v>0</v>
      </c>
      <c r="E355">
        <f>ROUND(SUM($K$355,$P$355,$U$355,$Z$355,$AE$355,$AJ$355,$AO$355,$AT$355,$AY$355,$BD$355),2)</f>
        <v>0</v>
      </c>
      <c r="F355">
        <f>ROUND(MAX(MonthlyBudget-SUM($I$355,$N$355,$S$355,$X$355,$AC$355,$AH$355,$AM$355,$AR$355,$AW$355,$BB$355),0),2)</f>
        <v>0</v>
      </c>
      <c r="G355">
        <f>$K$354</f>
        <v>0</v>
      </c>
      <c r="H355">
        <f>ROUND(IF($G$355&lt;=0,0,$G$355*$G$3/12),2)</f>
        <v>0</v>
      </c>
      <c r="I355">
        <f>ROUND(IF($G$355&lt;=0,0,MIN($G$4,$G$355+$H$355)),2)</f>
        <v>0</v>
      </c>
      <c r="J355">
        <f>ROUND(IF($G$355&lt;=0,0,MIN(MAX(0,$G$355+$H$355-$I$355),$F$355)),2)</f>
        <v>0</v>
      </c>
      <c r="K355">
        <f>ROUND(MAX(0,$G$355+$H$355-$I$355-$J$355),2)</f>
        <v>0</v>
      </c>
      <c r="L355">
        <f>$P$354</f>
        <v>0</v>
      </c>
      <c r="M355">
        <f>ROUND(IF($L$355&lt;=0,0,$L$355*$L$3/12),2)</f>
        <v>0</v>
      </c>
      <c r="N355">
        <f>ROUND(IF($L$355&lt;=0,0,MIN($L$4,$L$355+$M$355)),2)</f>
        <v>0</v>
      </c>
      <c r="O355">
        <f>ROUND(IF($L$355&lt;=0,0,MIN(MAX(0,$L$355+$M$355-$N$355),MAX(0,$F$355-$J$355))),2)</f>
        <v>0</v>
      </c>
      <c r="P355">
        <f>ROUND(MAX(0,$L$355+$M$355-$N$355-$O$355),2)</f>
        <v>0</v>
      </c>
      <c r="Q355">
        <f>$U$354</f>
        <v>0</v>
      </c>
      <c r="R355">
        <f>ROUND(IF($Q$355&lt;=0,0,$Q$355*$Q$3/12),2)</f>
        <v>0</v>
      </c>
      <c r="S355">
        <f>ROUND(IF($Q$355&lt;=0,0,MIN($Q$4,$Q$355+$R$355)),2)</f>
        <v>0</v>
      </c>
      <c r="T355">
        <f>ROUND(IF($Q$355&lt;=0,0,MIN(MAX(0,$Q$355+$R$355-$S$355),MAX(0,$F$355-$J$355-$O$355))),2)</f>
        <v>0</v>
      </c>
      <c r="U355">
        <f>ROUND(MAX(0,$Q$355+$R$355-$S$355-$T$355),2)</f>
        <v>0</v>
      </c>
      <c r="V355">
        <f>$Z$354</f>
        <v>0</v>
      </c>
      <c r="W355">
        <f>ROUND(IF($V$355&lt;=0,0,$V$355*$V$3/12),2)</f>
        <v>0</v>
      </c>
      <c r="X355">
        <f>ROUND(IF($V$355&lt;=0,0,MIN($V$4,$V$355+$W$355)),2)</f>
        <v>0</v>
      </c>
      <c r="Y355">
        <f>ROUND(IF($V$355&lt;=0,0,MIN(MAX(0,$V$355+$W$355-$X$355),MAX(0,$F$355-$J$355-$O$355-$T$355))),2)</f>
        <v>0</v>
      </c>
      <c r="Z355">
        <f>ROUND(MAX(0,$V$355+$W$355-$X$355-$Y$355),2)</f>
        <v>0</v>
      </c>
      <c r="AA355">
        <f>$AE$354</f>
        <v>0</v>
      </c>
      <c r="AB355">
        <f>ROUND(IF($AA$355&lt;=0,0,$AA$355*$AA$3/12),2)</f>
        <v>0</v>
      </c>
      <c r="AC355">
        <f>ROUND(IF($AA$355&lt;=0,0,MIN($AA$4,$AA$355+$AB$355)),2)</f>
        <v>0</v>
      </c>
      <c r="AD355">
        <f>ROUND(IF($AA$355&lt;=0,0,MIN(MAX(0,$AA$355+$AB$355-$AC$355),MAX(0,$F$355-$J$355-$O$355-$T$355-$Y$355))),2)</f>
        <v>0</v>
      </c>
      <c r="AE355">
        <f>ROUND(MAX(0,$AA$355+$AB$355-$AC$355-$AD$355),2)</f>
        <v>0</v>
      </c>
      <c r="AF355">
        <f>$AJ$354</f>
        <v>0</v>
      </c>
      <c r="AG355">
        <f>ROUND(IF($AF$355&lt;=0,0,$AF$355*$AF$3/12),2)</f>
        <v>0</v>
      </c>
      <c r="AH355">
        <f>ROUND(IF($AF$355&lt;=0,0,MIN($AF$4,$AF$355+$AG$355)),2)</f>
        <v>0</v>
      </c>
      <c r="AI355">
        <f>ROUND(IF($AF$355&lt;=0,0,MIN(MAX(0,$AF$355+$AG$355-$AH$355),MAX(0,$F$355-$J$355-$O$355-$T$355-$Y$355-$AD$355))),2)</f>
        <v>0</v>
      </c>
      <c r="AJ355">
        <f>ROUND(MAX(0,$AF$355+$AG$355-$AH$355-$AI$355),2)</f>
        <v>0</v>
      </c>
      <c r="AK355">
        <f>$AO$354</f>
        <v>0</v>
      </c>
      <c r="AL355">
        <f>ROUND(IF($AK$355&lt;=0,0,$AK$355*$AK$3/12),2)</f>
        <v>0</v>
      </c>
      <c r="AM355">
        <f>ROUND(IF($AK$355&lt;=0,0,MIN($AK$4,$AK$355+$AL$355)),2)</f>
        <v>0</v>
      </c>
      <c r="AN355">
        <f>ROUND(IF($AK$355&lt;=0,0,MIN(MAX(0,$AK$355+$AL$355-$AM$355),MAX(0,$F$355-$J$355-$O$355-$T$355-$Y$355-$AD$355-$AI$355))),2)</f>
        <v>0</v>
      </c>
      <c r="AO355">
        <f>ROUND(MAX(0,$AK$355+$AL$355-$AM$355-$AN$355),2)</f>
        <v>0</v>
      </c>
      <c r="AP355">
        <f>$AT$354</f>
        <v>0</v>
      </c>
      <c r="AQ355">
        <f>ROUND(IF($AP$355&lt;=0,0,$AP$355*$AP$3/12),2)</f>
        <v>0</v>
      </c>
      <c r="AR355">
        <f>ROUND(IF($AP$355&lt;=0,0,MIN($AP$4,$AP$355+$AQ$355)),2)</f>
        <v>0</v>
      </c>
      <c r="AS355">
        <f>ROUND(IF($AP$355&lt;=0,0,MIN(MAX(0,$AP$355+$AQ$355-$AR$355),MAX(0,$F$355-$J$355-$O$355-$T$355-$Y$355-$AD$355-$AI$355-$AN$355))),2)</f>
        <v>0</v>
      </c>
      <c r="AT355">
        <f>ROUND(MAX(0,$AP$355+$AQ$355-$AR$355-$AS$355),2)</f>
        <v>0</v>
      </c>
      <c r="AU355">
        <f>$AY$354</f>
        <v>0</v>
      </c>
      <c r="AV355">
        <f>ROUND(IF($AU$355&lt;=0,0,$AU$355*$AU$3/12),2)</f>
        <v>0</v>
      </c>
      <c r="AW355">
        <f>ROUND(IF($AU$355&lt;=0,0,MIN($AU$4,$AU$355+$AV$355)),2)</f>
        <v>0</v>
      </c>
      <c r="AX355">
        <f>ROUND(IF($AU$355&lt;=0,0,MIN(MAX(0,$AU$355+$AV$355-$AW$355),MAX(0,$F$355-$J$355-$O$355-$T$355-$Y$355-$AD$355-$AI$355-$AN$355-$AS$355))),2)</f>
        <v>0</v>
      </c>
      <c r="AY355">
        <f>ROUND(MAX(0,$AU$355+$AV$355-$AW$355-$AX$355),2)</f>
        <v>0</v>
      </c>
      <c r="AZ355">
        <f>$BD$354</f>
        <v>0</v>
      </c>
      <c r="BA355">
        <f>ROUND(IF($AZ$355&lt;=0,0,$AZ$355*$AZ$3/12),2)</f>
        <v>0</v>
      </c>
      <c r="BB355">
        <f>ROUND(IF($AZ$355&lt;=0,0,MIN($AZ$4,$AZ$355+$BA$355)),2)</f>
        <v>0</v>
      </c>
      <c r="BC355">
        <f>ROUND(IF($AZ$355&lt;=0,0,MIN(MAX(0,$AZ$355+$BA$355-$BB$355),MAX(0,$F$355-$J$355-$O$355-$T$355-$Y$355-$AD$355-$AI$355-$AN$355-$AS$355-$AX$355))),2)</f>
        <v>0</v>
      </c>
      <c r="BD355">
        <f>ROUND(MAX(0,$AZ$355+$BA$355-$BB$355-$BC$355),2)</f>
        <v>0</v>
      </c>
    </row>
    <row r="356" spans="1:56">
      <c r="A356">
        <f>ROW()-7</f>
        <v>349</v>
      </c>
      <c r="B356">
        <f>EDATE(StartDate,A356-1)</f>
        <v>0</v>
      </c>
      <c r="C356">
        <f>ROUND(SUM($G$356,$L$356,$Q$356,$V$356,$AA$356,$AF$356,$AK$356,$AP$356,$AU$356,$AZ$356)-SUM($K$356,$P$356,$U$356,$Z$356,$AE$356,$AJ$356,$AO$356,$AT$356,$AY$356,$BD$356),2)</f>
        <v>0</v>
      </c>
      <c r="D356">
        <f>ROUND(SUM($H$356,$M$356,$R$356,$W$356,$AB$356,$AG$356,$AL$356,$AQ$356,$AV$356,$BA$356),2)</f>
        <v>0</v>
      </c>
      <c r="E356">
        <f>ROUND(SUM($K$356,$P$356,$U$356,$Z$356,$AE$356,$AJ$356,$AO$356,$AT$356,$AY$356,$BD$356),2)</f>
        <v>0</v>
      </c>
      <c r="F356">
        <f>ROUND(MAX(MonthlyBudget-SUM($I$356,$N$356,$S$356,$X$356,$AC$356,$AH$356,$AM$356,$AR$356,$AW$356,$BB$356),0),2)</f>
        <v>0</v>
      </c>
      <c r="G356">
        <f>$K$355</f>
        <v>0</v>
      </c>
      <c r="H356">
        <f>ROUND(IF($G$356&lt;=0,0,$G$356*$G$3/12),2)</f>
        <v>0</v>
      </c>
      <c r="I356">
        <f>ROUND(IF($G$356&lt;=0,0,MIN($G$4,$G$356+$H$356)),2)</f>
        <v>0</v>
      </c>
      <c r="J356">
        <f>ROUND(IF($G$356&lt;=0,0,MIN(MAX(0,$G$356+$H$356-$I$356),$F$356)),2)</f>
        <v>0</v>
      </c>
      <c r="K356">
        <f>ROUND(MAX(0,$G$356+$H$356-$I$356-$J$356),2)</f>
        <v>0</v>
      </c>
      <c r="L356">
        <f>$P$355</f>
        <v>0</v>
      </c>
      <c r="M356">
        <f>ROUND(IF($L$356&lt;=0,0,$L$356*$L$3/12),2)</f>
        <v>0</v>
      </c>
      <c r="N356">
        <f>ROUND(IF($L$356&lt;=0,0,MIN($L$4,$L$356+$M$356)),2)</f>
        <v>0</v>
      </c>
      <c r="O356">
        <f>ROUND(IF($L$356&lt;=0,0,MIN(MAX(0,$L$356+$M$356-$N$356),MAX(0,$F$356-$J$356))),2)</f>
        <v>0</v>
      </c>
      <c r="P356">
        <f>ROUND(MAX(0,$L$356+$M$356-$N$356-$O$356),2)</f>
        <v>0</v>
      </c>
      <c r="Q356">
        <f>$U$355</f>
        <v>0</v>
      </c>
      <c r="R356">
        <f>ROUND(IF($Q$356&lt;=0,0,$Q$356*$Q$3/12),2)</f>
        <v>0</v>
      </c>
      <c r="S356">
        <f>ROUND(IF($Q$356&lt;=0,0,MIN($Q$4,$Q$356+$R$356)),2)</f>
        <v>0</v>
      </c>
      <c r="T356">
        <f>ROUND(IF($Q$356&lt;=0,0,MIN(MAX(0,$Q$356+$R$356-$S$356),MAX(0,$F$356-$J$356-$O$356))),2)</f>
        <v>0</v>
      </c>
      <c r="U356">
        <f>ROUND(MAX(0,$Q$356+$R$356-$S$356-$T$356),2)</f>
        <v>0</v>
      </c>
      <c r="V356">
        <f>$Z$355</f>
        <v>0</v>
      </c>
      <c r="W356">
        <f>ROUND(IF($V$356&lt;=0,0,$V$356*$V$3/12),2)</f>
        <v>0</v>
      </c>
      <c r="X356">
        <f>ROUND(IF($V$356&lt;=0,0,MIN($V$4,$V$356+$W$356)),2)</f>
        <v>0</v>
      </c>
      <c r="Y356">
        <f>ROUND(IF($V$356&lt;=0,0,MIN(MAX(0,$V$356+$W$356-$X$356),MAX(0,$F$356-$J$356-$O$356-$T$356))),2)</f>
        <v>0</v>
      </c>
      <c r="Z356">
        <f>ROUND(MAX(0,$V$356+$W$356-$X$356-$Y$356),2)</f>
        <v>0</v>
      </c>
      <c r="AA356">
        <f>$AE$355</f>
        <v>0</v>
      </c>
      <c r="AB356">
        <f>ROUND(IF($AA$356&lt;=0,0,$AA$356*$AA$3/12),2)</f>
        <v>0</v>
      </c>
      <c r="AC356">
        <f>ROUND(IF($AA$356&lt;=0,0,MIN($AA$4,$AA$356+$AB$356)),2)</f>
        <v>0</v>
      </c>
      <c r="AD356">
        <f>ROUND(IF($AA$356&lt;=0,0,MIN(MAX(0,$AA$356+$AB$356-$AC$356),MAX(0,$F$356-$J$356-$O$356-$T$356-$Y$356))),2)</f>
        <v>0</v>
      </c>
      <c r="AE356">
        <f>ROUND(MAX(0,$AA$356+$AB$356-$AC$356-$AD$356),2)</f>
        <v>0</v>
      </c>
      <c r="AF356">
        <f>$AJ$355</f>
        <v>0</v>
      </c>
      <c r="AG356">
        <f>ROUND(IF($AF$356&lt;=0,0,$AF$356*$AF$3/12),2)</f>
        <v>0</v>
      </c>
      <c r="AH356">
        <f>ROUND(IF($AF$356&lt;=0,0,MIN($AF$4,$AF$356+$AG$356)),2)</f>
        <v>0</v>
      </c>
      <c r="AI356">
        <f>ROUND(IF($AF$356&lt;=0,0,MIN(MAX(0,$AF$356+$AG$356-$AH$356),MAX(0,$F$356-$J$356-$O$356-$T$356-$Y$356-$AD$356))),2)</f>
        <v>0</v>
      </c>
      <c r="AJ356">
        <f>ROUND(MAX(0,$AF$356+$AG$356-$AH$356-$AI$356),2)</f>
        <v>0</v>
      </c>
      <c r="AK356">
        <f>$AO$355</f>
        <v>0</v>
      </c>
      <c r="AL356">
        <f>ROUND(IF($AK$356&lt;=0,0,$AK$356*$AK$3/12),2)</f>
        <v>0</v>
      </c>
      <c r="AM356">
        <f>ROUND(IF($AK$356&lt;=0,0,MIN($AK$4,$AK$356+$AL$356)),2)</f>
        <v>0</v>
      </c>
      <c r="AN356">
        <f>ROUND(IF($AK$356&lt;=0,0,MIN(MAX(0,$AK$356+$AL$356-$AM$356),MAX(0,$F$356-$J$356-$O$356-$T$356-$Y$356-$AD$356-$AI$356))),2)</f>
        <v>0</v>
      </c>
      <c r="AO356">
        <f>ROUND(MAX(0,$AK$356+$AL$356-$AM$356-$AN$356),2)</f>
        <v>0</v>
      </c>
      <c r="AP356">
        <f>$AT$355</f>
        <v>0</v>
      </c>
      <c r="AQ356">
        <f>ROUND(IF($AP$356&lt;=0,0,$AP$356*$AP$3/12),2)</f>
        <v>0</v>
      </c>
      <c r="AR356">
        <f>ROUND(IF($AP$356&lt;=0,0,MIN($AP$4,$AP$356+$AQ$356)),2)</f>
        <v>0</v>
      </c>
      <c r="AS356">
        <f>ROUND(IF($AP$356&lt;=0,0,MIN(MAX(0,$AP$356+$AQ$356-$AR$356),MAX(0,$F$356-$J$356-$O$356-$T$356-$Y$356-$AD$356-$AI$356-$AN$356))),2)</f>
        <v>0</v>
      </c>
      <c r="AT356">
        <f>ROUND(MAX(0,$AP$356+$AQ$356-$AR$356-$AS$356),2)</f>
        <v>0</v>
      </c>
      <c r="AU356">
        <f>$AY$355</f>
        <v>0</v>
      </c>
      <c r="AV356">
        <f>ROUND(IF($AU$356&lt;=0,0,$AU$356*$AU$3/12),2)</f>
        <v>0</v>
      </c>
      <c r="AW356">
        <f>ROUND(IF($AU$356&lt;=0,0,MIN($AU$4,$AU$356+$AV$356)),2)</f>
        <v>0</v>
      </c>
      <c r="AX356">
        <f>ROUND(IF($AU$356&lt;=0,0,MIN(MAX(0,$AU$356+$AV$356-$AW$356),MAX(0,$F$356-$J$356-$O$356-$T$356-$Y$356-$AD$356-$AI$356-$AN$356-$AS$356))),2)</f>
        <v>0</v>
      </c>
      <c r="AY356">
        <f>ROUND(MAX(0,$AU$356+$AV$356-$AW$356-$AX$356),2)</f>
        <v>0</v>
      </c>
      <c r="AZ356">
        <f>$BD$355</f>
        <v>0</v>
      </c>
      <c r="BA356">
        <f>ROUND(IF($AZ$356&lt;=0,0,$AZ$356*$AZ$3/12),2)</f>
        <v>0</v>
      </c>
      <c r="BB356">
        <f>ROUND(IF($AZ$356&lt;=0,0,MIN($AZ$4,$AZ$356+$BA$356)),2)</f>
        <v>0</v>
      </c>
      <c r="BC356">
        <f>ROUND(IF($AZ$356&lt;=0,0,MIN(MAX(0,$AZ$356+$BA$356-$BB$356),MAX(0,$F$356-$J$356-$O$356-$T$356-$Y$356-$AD$356-$AI$356-$AN$356-$AS$356-$AX$356))),2)</f>
        <v>0</v>
      </c>
      <c r="BD356">
        <f>ROUND(MAX(0,$AZ$356+$BA$356-$BB$356-$BC$356),2)</f>
        <v>0</v>
      </c>
    </row>
    <row r="357" spans="1:56">
      <c r="A357">
        <f>ROW()-7</f>
        <v>350</v>
      </c>
      <c r="B357">
        <f>EDATE(StartDate,A357-1)</f>
        <v>0</v>
      </c>
      <c r="C357">
        <f>ROUND(SUM($G$357,$L$357,$Q$357,$V$357,$AA$357,$AF$357,$AK$357,$AP$357,$AU$357,$AZ$357)-SUM($K$357,$P$357,$U$357,$Z$357,$AE$357,$AJ$357,$AO$357,$AT$357,$AY$357,$BD$357),2)</f>
        <v>0</v>
      </c>
      <c r="D357">
        <f>ROUND(SUM($H$357,$M$357,$R$357,$W$357,$AB$357,$AG$357,$AL$357,$AQ$357,$AV$357,$BA$357),2)</f>
        <v>0</v>
      </c>
      <c r="E357">
        <f>ROUND(SUM($K$357,$P$357,$U$357,$Z$357,$AE$357,$AJ$357,$AO$357,$AT$357,$AY$357,$BD$357),2)</f>
        <v>0</v>
      </c>
      <c r="F357">
        <f>ROUND(MAX(MonthlyBudget-SUM($I$357,$N$357,$S$357,$X$357,$AC$357,$AH$357,$AM$357,$AR$357,$AW$357,$BB$357),0),2)</f>
        <v>0</v>
      </c>
      <c r="G357">
        <f>$K$356</f>
        <v>0</v>
      </c>
      <c r="H357">
        <f>ROUND(IF($G$357&lt;=0,0,$G$357*$G$3/12),2)</f>
        <v>0</v>
      </c>
      <c r="I357">
        <f>ROUND(IF($G$357&lt;=0,0,MIN($G$4,$G$357+$H$357)),2)</f>
        <v>0</v>
      </c>
      <c r="J357">
        <f>ROUND(IF($G$357&lt;=0,0,MIN(MAX(0,$G$357+$H$357-$I$357),$F$357)),2)</f>
        <v>0</v>
      </c>
      <c r="K357">
        <f>ROUND(MAX(0,$G$357+$H$357-$I$357-$J$357),2)</f>
        <v>0</v>
      </c>
      <c r="L357">
        <f>$P$356</f>
        <v>0</v>
      </c>
      <c r="M357">
        <f>ROUND(IF($L$357&lt;=0,0,$L$357*$L$3/12),2)</f>
        <v>0</v>
      </c>
      <c r="N357">
        <f>ROUND(IF($L$357&lt;=0,0,MIN($L$4,$L$357+$M$357)),2)</f>
        <v>0</v>
      </c>
      <c r="O357">
        <f>ROUND(IF($L$357&lt;=0,0,MIN(MAX(0,$L$357+$M$357-$N$357),MAX(0,$F$357-$J$357))),2)</f>
        <v>0</v>
      </c>
      <c r="P357">
        <f>ROUND(MAX(0,$L$357+$M$357-$N$357-$O$357),2)</f>
        <v>0</v>
      </c>
      <c r="Q357">
        <f>$U$356</f>
        <v>0</v>
      </c>
      <c r="R357">
        <f>ROUND(IF($Q$357&lt;=0,0,$Q$357*$Q$3/12),2)</f>
        <v>0</v>
      </c>
      <c r="S357">
        <f>ROUND(IF($Q$357&lt;=0,0,MIN($Q$4,$Q$357+$R$357)),2)</f>
        <v>0</v>
      </c>
      <c r="T357">
        <f>ROUND(IF($Q$357&lt;=0,0,MIN(MAX(0,$Q$357+$R$357-$S$357),MAX(0,$F$357-$J$357-$O$357))),2)</f>
        <v>0</v>
      </c>
      <c r="U357">
        <f>ROUND(MAX(0,$Q$357+$R$357-$S$357-$T$357),2)</f>
        <v>0</v>
      </c>
      <c r="V357">
        <f>$Z$356</f>
        <v>0</v>
      </c>
      <c r="W357">
        <f>ROUND(IF($V$357&lt;=0,0,$V$357*$V$3/12),2)</f>
        <v>0</v>
      </c>
      <c r="X357">
        <f>ROUND(IF($V$357&lt;=0,0,MIN($V$4,$V$357+$W$357)),2)</f>
        <v>0</v>
      </c>
      <c r="Y357">
        <f>ROUND(IF($V$357&lt;=0,0,MIN(MAX(0,$V$357+$W$357-$X$357),MAX(0,$F$357-$J$357-$O$357-$T$357))),2)</f>
        <v>0</v>
      </c>
      <c r="Z357">
        <f>ROUND(MAX(0,$V$357+$W$357-$X$357-$Y$357),2)</f>
        <v>0</v>
      </c>
      <c r="AA357">
        <f>$AE$356</f>
        <v>0</v>
      </c>
      <c r="AB357">
        <f>ROUND(IF($AA$357&lt;=0,0,$AA$357*$AA$3/12),2)</f>
        <v>0</v>
      </c>
      <c r="AC357">
        <f>ROUND(IF($AA$357&lt;=0,0,MIN($AA$4,$AA$357+$AB$357)),2)</f>
        <v>0</v>
      </c>
      <c r="AD357">
        <f>ROUND(IF($AA$357&lt;=0,0,MIN(MAX(0,$AA$357+$AB$357-$AC$357),MAX(0,$F$357-$J$357-$O$357-$T$357-$Y$357))),2)</f>
        <v>0</v>
      </c>
      <c r="AE357">
        <f>ROUND(MAX(0,$AA$357+$AB$357-$AC$357-$AD$357),2)</f>
        <v>0</v>
      </c>
      <c r="AF357">
        <f>$AJ$356</f>
        <v>0</v>
      </c>
      <c r="AG357">
        <f>ROUND(IF($AF$357&lt;=0,0,$AF$357*$AF$3/12),2)</f>
        <v>0</v>
      </c>
      <c r="AH357">
        <f>ROUND(IF($AF$357&lt;=0,0,MIN($AF$4,$AF$357+$AG$357)),2)</f>
        <v>0</v>
      </c>
      <c r="AI357">
        <f>ROUND(IF($AF$357&lt;=0,0,MIN(MAX(0,$AF$357+$AG$357-$AH$357),MAX(0,$F$357-$J$357-$O$357-$T$357-$Y$357-$AD$357))),2)</f>
        <v>0</v>
      </c>
      <c r="AJ357">
        <f>ROUND(MAX(0,$AF$357+$AG$357-$AH$357-$AI$357),2)</f>
        <v>0</v>
      </c>
      <c r="AK357">
        <f>$AO$356</f>
        <v>0</v>
      </c>
      <c r="AL357">
        <f>ROUND(IF($AK$357&lt;=0,0,$AK$357*$AK$3/12),2)</f>
        <v>0</v>
      </c>
      <c r="AM357">
        <f>ROUND(IF($AK$357&lt;=0,0,MIN($AK$4,$AK$357+$AL$357)),2)</f>
        <v>0</v>
      </c>
      <c r="AN357">
        <f>ROUND(IF($AK$357&lt;=0,0,MIN(MAX(0,$AK$357+$AL$357-$AM$357),MAX(0,$F$357-$J$357-$O$357-$T$357-$Y$357-$AD$357-$AI$357))),2)</f>
        <v>0</v>
      </c>
      <c r="AO357">
        <f>ROUND(MAX(0,$AK$357+$AL$357-$AM$357-$AN$357),2)</f>
        <v>0</v>
      </c>
      <c r="AP357">
        <f>$AT$356</f>
        <v>0</v>
      </c>
      <c r="AQ357">
        <f>ROUND(IF($AP$357&lt;=0,0,$AP$357*$AP$3/12),2)</f>
        <v>0</v>
      </c>
      <c r="AR357">
        <f>ROUND(IF($AP$357&lt;=0,0,MIN($AP$4,$AP$357+$AQ$357)),2)</f>
        <v>0</v>
      </c>
      <c r="AS357">
        <f>ROUND(IF($AP$357&lt;=0,0,MIN(MAX(0,$AP$357+$AQ$357-$AR$357),MAX(0,$F$357-$J$357-$O$357-$T$357-$Y$357-$AD$357-$AI$357-$AN$357))),2)</f>
        <v>0</v>
      </c>
      <c r="AT357">
        <f>ROUND(MAX(0,$AP$357+$AQ$357-$AR$357-$AS$357),2)</f>
        <v>0</v>
      </c>
      <c r="AU357">
        <f>$AY$356</f>
        <v>0</v>
      </c>
      <c r="AV357">
        <f>ROUND(IF($AU$357&lt;=0,0,$AU$357*$AU$3/12),2)</f>
        <v>0</v>
      </c>
      <c r="AW357">
        <f>ROUND(IF($AU$357&lt;=0,0,MIN($AU$4,$AU$357+$AV$357)),2)</f>
        <v>0</v>
      </c>
      <c r="AX357">
        <f>ROUND(IF($AU$357&lt;=0,0,MIN(MAX(0,$AU$357+$AV$357-$AW$357),MAX(0,$F$357-$J$357-$O$357-$T$357-$Y$357-$AD$357-$AI$357-$AN$357-$AS$357))),2)</f>
        <v>0</v>
      </c>
      <c r="AY357">
        <f>ROUND(MAX(0,$AU$357+$AV$357-$AW$357-$AX$357),2)</f>
        <v>0</v>
      </c>
      <c r="AZ357">
        <f>$BD$356</f>
        <v>0</v>
      </c>
      <c r="BA357">
        <f>ROUND(IF($AZ$357&lt;=0,0,$AZ$357*$AZ$3/12),2)</f>
        <v>0</v>
      </c>
      <c r="BB357">
        <f>ROUND(IF($AZ$357&lt;=0,0,MIN($AZ$4,$AZ$357+$BA$357)),2)</f>
        <v>0</v>
      </c>
      <c r="BC357">
        <f>ROUND(IF($AZ$357&lt;=0,0,MIN(MAX(0,$AZ$357+$BA$357-$BB$357),MAX(0,$F$357-$J$357-$O$357-$T$357-$Y$357-$AD$357-$AI$357-$AN$357-$AS$357-$AX$357))),2)</f>
        <v>0</v>
      </c>
      <c r="BD357">
        <f>ROUND(MAX(0,$AZ$357+$BA$357-$BB$357-$BC$357),2)</f>
        <v>0</v>
      </c>
    </row>
    <row r="358" spans="1:56">
      <c r="A358">
        <f>ROW()-7</f>
        <v>351</v>
      </c>
      <c r="B358">
        <f>EDATE(StartDate,A358-1)</f>
        <v>0</v>
      </c>
      <c r="C358">
        <f>ROUND(SUM($G$358,$L$358,$Q$358,$V$358,$AA$358,$AF$358,$AK$358,$AP$358,$AU$358,$AZ$358)-SUM($K$358,$P$358,$U$358,$Z$358,$AE$358,$AJ$358,$AO$358,$AT$358,$AY$358,$BD$358),2)</f>
        <v>0</v>
      </c>
      <c r="D358">
        <f>ROUND(SUM($H$358,$M$358,$R$358,$W$358,$AB$358,$AG$358,$AL$358,$AQ$358,$AV$358,$BA$358),2)</f>
        <v>0</v>
      </c>
      <c r="E358">
        <f>ROUND(SUM($K$358,$P$358,$U$358,$Z$358,$AE$358,$AJ$358,$AO$358,$AT$358,$AY$358,$BD$358),2)</f>
        <v>0</v>
      </c>
      <c r="F358">
        <f>ROUND(MAX(MonthlyBudget-SUM($I$358,$N$358,$S$358,$X$358,$AC$358,$AH$358,$AM$358,$AR$358,$AW$358,$BB$358),0),2)</f>
        <v>0</v>
      </c>
      <c r="G358">
        <f>$K$357</f>
        <v>0</v>
      </c>
      <c r="H358">
        <f>ROUND(IF($G$358&lt;=0,0,$G$358*$G$3/12),2)</f>
        <v>0</v>
      </c>
      <c r="I358">
        <f>ROUND(IF($G$358&lt;=0,0,MIN($G$4,$G$358+$H$358)),2)</f>
        <v>0</v>
      </c>
      <c r="J358">
        <f>ROUND(IF($G$358&lt;=0,0,MIN(MAX(0,$G$358+$H$358-$I$358),$F$358)),2)</f>
        <v>0</v>
      </c>
      <c r="K358">
        <f>ROUND(MAX(0,$G$358+$H$358-$I$358-$J$358),2)</f>
        <v>0</v>
      </c>
      <c r="L358">
        <f>$P$357</f>
        <v>0</v>
      </c>
      <c r="M358">
        <f>ROUND(IF($L$358&lt;=0,0,$L$358*$L$3/12),2)</f>
        <v>0</v>
      </c>
      <c r="N358">
        <f>ROUND(IF($L$358&lt;=0,0,MIN($L$4,$L$358+$M$358)),2)</f>
        <v>0</v>
      </c>
      <c r="O358">
        <f>ROUND(IF($L$358&lt;=0,0,MIN(MAX(0,$L$358+$M$358-$N$358),MAX(0,$F$358-$J$358))),2)</f>
        <v>0</v>
      </c>
      <c r="P358">
        <f>ROUND(MAX(0,$L$358+$M$358-$N$358-$O$358),2)</f>
        <v>0</v>
      </c>
      <c r="Q358">
        <f>$U$357</f>
        <v>0</v>
      </c>
      <c r="R358">
        <f>ROUND(IF($Q$358&lt;=0,0,$Q$358*$Q$3/12),2)</f>
        <v>0</v>
      </c>
      <c r="S358">
        <f>ROUND(IF($Q$358&lt;=0,0,MIN($Q$4,$Q$358+$R$358)),2)</f>
        <v>0</v>
      </c>
      <c r="T358">
        <f>ROUND(IF($Q$358&lt;=0,0,MIN(MAX(0,$Q$358+$R$358-$S$358),MAX(0,$F$358-$J$358-$O$358))),2)</f>
        <v>0</v>
      </c>
      <c r="U358">
        <f>ROUND(MAX(0,$Q$358+$R$358-$S$358-$T$358),2)</f>
        <v>0</v>
      </c>
      <c r="V358">
        <f>$Z$357</f>
        <v>0</v>
      </c>
      <c r="W358">
        <f>ROUND(IF($V$358&lt;=0,0,$V$358*$V$3/12),2)</f>
        <v>0</v>
      </c>
      <c r="X358">
        <f>ROUND(IF($V$358&lt;=0,0,MIN($V$4,$V$358+$W$358)),2)</f>
        <v>0</v>
      </c>
      <c r="Y358">
        <f>ROUND(IF($V$358&lt;=0,0,MIN(MAX(0,$V$358+$W$358-$X$358),MAX(0,$F$358-$J$358-$O$358-$T$358))),2)</f>
        <v>0</v>
      </c>
      <c r="Z358">
        <f>ROUND(MAX(0,$V$358+$W$358-$X$358-$Y$358),2)</f>
        <v>0</v>
      </c>
      <c r="AA358">
        <f>$AE$357</f>
        <v>0</v>
      </c>
      <c r="AB358">
        <f>ROUND(IF($AA$358&lt;=0,0,$AA$358*$AA$3/12),2)</f>
        <v>0</v>
      </c>
      <c r="AC358">
        <f>ROUND(IF($AA$358&lt;=0,0,MIN($AA$4,$AA$358+$AB$358)),2)</f>
        <v>0</v>
      </c>
      <c r="AD358">
        <f>ROUND(IF($AA$358&lt;=0,0,MIN(MAX(0,$AA$358+$AB$358-$AC$358),MAX(0,$F$358-$J$358-$O$358-$T$358-$Y$358))),2)</f>
        <v>0</v>
      </c>
      <c r="AE358">
        <f>ROUND(MAX(0,$AA$358+$AB$358-$AC$358-$AD$358),2)</f>
        <v>0</v>
      </c>
      <c r="AF358">
        <f>$AJ$357</f>
        <v>0</v>
      </c>
      <c r="AG358">
        <f>ROUND(IF($AF$358&lt;=0,0,$AF$358*$AF$3/12),2)</f>
        <v>0</v>
      </c>
      <c r="AH358">
        <f>ROUND(IF($AF$358&lt;=0,0,MIN($AF$4,$AF$358+$AG$358)),2)</f>
        <v>0</v>
      </c>
      <c r="AI358">
        <f>ROUND(IF($AF$358&lt;=0,0,MIN(MAX(0,$AF$358+$AG$358-$AH$358),MAX(0,$F$358-$J$358-$O$358-$T$358-$Y$358-$AD$358))),2)</f>
        <v>0</v>
      </c>
      <c r="AJ358">
        <f>ROUND(MAX(0,$AF$358+$AG$358-$AH$358-$AI$358),2)</f>
        <v>0</v>
      </c>
      <c r="AK358">
        <f>$AO$357</f>
        <v>0</v>
      </c>
      <c r="AL358">
        <f>ROUND(IF($AK$358&lt;=0,0,$AK$358*$AK$3/12),2)</f>
        <v>0</v>
      </c>
      <c r="AM358">
        <f>ROUND(IF($AK$358&lt;=0,0,MIN($AK$4,$AK$358+$AL$358)),2)</f>
        <v>0</v>
      </c>
      <c r="AN358">
        <f>ROUND(IF($AK$358&lt;=0,0,MIN(MAX(0,$AK$358+$AL$358-$AM$358),MAX(0,$F$358-$J$358-$O$358-$T$358-$Y$358-$AD$358-$AI$358))),2)</f>
        <v>0</v>
      </c>
      <c r="AO358">
        <f>ROUND(MAX(0,$AK$358+$AL$358-$AM$358-$AN$358),2)</f>
        <v>0</v>
      </c>
      <c r="AP358">
        <f>$AT$357</f>
        <v>0</v>
      </c>
      <c r="AQ358">
        <f>ROUND(IF($AP$358&lt;=0,0,$AP$358*$AP$3/12),2)</f>
        <v>0</v>
      </c>
      <c r="AR358">
        <f>ROUND(IF($AP$358&lt;=0,0,MIN($AP$4,$AP$358+$AQ$358)),2)</f>
        <v>0</v>
      </c>
      <c r="AS358">
        <f>ROUND(IF($AP$358&lt;=0,0,MIN(MAX(0,$AP$358+$AQ$358-$AR$358),MAX(0,$F$358-$J$358-$O$358-$T$358-$Y$358-$AD$358-$AI$358-$AN$358))),2)</f>
        <v>0</v>
      </c>
      <c r="AT358">
        <f>ROUND(MAX(0,$AP$358+$AQ$358-$AR$358-$AS$358),2)</f>
        <v>0</v>
      </c>
      <c r="AU358">
        <f>$AY$357</f>
        <v>0</v>
      </c>
      <c r="AV358">
        <f>ROUND(IF($AU$358&lt;=0,0,$AU$358*$AU$3/12),2)</f>
        <v>0</v>
      </c>
      <c r="AW358">
        <f>ROUND(IF($AU$358&lt;=0,0,MIN($AU$4,$AU$358+$AV$358)),2)</f>
        <v>0</v>
      </c>
      <c r="AX358">
        <f>ROUND(IF($AU$358&lt;=0,0,MIN(MAX(0,$AU$358+$AV$358-$AW$358),MAX(0,$F$358-$J$358-$O$358-$T$358-$Y$358-$AD$358-$AI$358-$AN$358-$AS$358))),2)</f>
        <v>0</v>
      </c>
      <c r="AY358">
        <f>ROUND(MAX(0,$AU$358+$AV$358-$AW$358-$AX$358),2)</f>
        <v>0</v>
      </c>
      <c r="AZ358">
        <f>$BD$357</f>
        <v>0</v>
      </c>
      <c r="BA358">
        <f>ROUND(IF($AZ$358&lt;=0,0,$AZ$358*$AZ$3/12),2)</f>
        <v>0</v>
      </c>
      <c r="BB358">
        <f>ROUND(IF($AZ$358&lt;=0,0,MIN($AZ$4,$AZ$358+$BA$358)),2)</f>
        <v>0</v>
      </c>
      <c r="BC358">
        <f>ROUND(IF($AZ$358&lt;=0,0,MIN(MAX(0,$AZ$358+$BA$358-$BB$358),MAX(0,$F$358-$J$358-$O$358-$T$358-$Y$358-$AD$358-$AI$358-$AN$358-$AS$358-$AX$358))),2)</f>
        <v>0</v>
      </c>
      <c r="BD358">
        <f>ROUND(MAX(0,$AZ$358+$BA$358-$BB$358-$BC$358),2)</f>
        <v>0</v>
      </c>
    </row>
    <row r="359" spans="1:56">
      <c r="A359">
        <f>ROW()-7</f>
        <v>352</v>
      </c>
      <c r="B359">
        <f>EDATE(StartDate,A359-1)</f>
        <v>0</v>
      </c>
      <c r="C359">
        <f>ROUND(SUM($G$359,$L$359,$Q$359,$V$359,$AA$359,$AF$359,$AK$359,$AP$359,$AU$359,$AZ$359)-SUM($K$359,$P$359,$U$359,$Z$359,$AE$359,$AJ$359,$AO$359,$AT$359,$AY$359,$BD$359),2)</f>
        <v>0</v>
      </c>
      <c r="D359">
        <f>ROUND(SUM($H$359,$M$359,$R$359,$W$359,$AB$359,$AG$359,$AL$359,$AQ$359,$AV$359,$BA$359),2)</f>
        <v>0</v>
      </c>
      <c r="E359">
        <f>ROUND(SUM($K$359,$P$359,$U$359,$Z$359,$AE$359,$AJ$359,$AO$359,$AT$359,$AY$359,$BD$359),2)</f>
        <v>0</v>
      </c>
      <c r="F359">
        <f>ROUND(MAX(MonthlyBudget-SUM($I$359,$N$359,$S$359,$X$359,$AC$359,$AH$359,$AM$359,$AR$359,$AW$359,$BB$359),0),2)</f>
        <v>0</v>
      </c>
      <c r="G359">
        <f>$K$358</f>
        <v>0</v>
      </c>
      <c r="H359">
        <f>ROUND(IF($G$359&lt;=0,0,$G$359*$G$3/12),2)</f>
        <v>0</v>
      </c>
      <c r="I359">
        <f>ROUND(IF($G$359&lt;=0,0,MIN($G$4,$G$359+$H$359)),2)</f>
        <v>0</v>
      </c>
      <c r="J359">
        <f>ROUND(IF($G$359&lt;=0,0,MIN(MAX(0,$G$359+$H$359-$I$359),$F$359)),2)</f>
        <v>0</v>
      </c>
      <c r="K359">
        <f>ROUND(MAX(0,$G$359+$H$359-$I$359-$J$359),2)</f>
        <v>0</v>
      </c>
      <c r="L359">
        <f>$P$358</f>
        <v>0</v>
      </c>
      <c r="M359">
        <f>ROUND(IF($L$359&lt;=0,0,$L$359*$L$3/12),2)</f>
        <v>0</v>
      </c>
      <c r="N359">
        <f>ROUND(IF($L$359&lt;=0,0,MIN($L$4,$L$359+$M$359)),2)</f>
        <v>0</v>
      </c>
      <c r="O359">
        <f>ROUND(IF($L$359&lt;=0,0,MIN(MAX(0,$L$359+$M$359-$N$359),MAX(0,$F$359-$J$359))),2)</f>
        <v>0</v>
      </c>
      <c r="P359">
        <f>ROUND(MAX(0,$L$359+$M$359-$N$359-$O$359),2)</f>
        <v>0</v>
      </c>
      <c r="Q359">
        <f>$U$358</f>
        <v>0</v>
      </c>
      <c r="R359">
        <f>ROUND(IF($Q$359&lt;=0,0,$Q$359*$Q$3/12),2)</f>
        <v>0</v>
      </c>
      <c r="S359">
        <f>ROUND(IF($Q$359&lt;=0,0,MIN($Q$4,$Q$359+$R$359)),2)</f>
        <v>0</v>
      </c>
      <c r="T359">
        <f>ROUND(IF($Q$359&lt;=0,0,MIN(MAX(0,$Q$359+$R$359-$S$359),MAX(0,$F$359-$J$359-$O$359))),2)</f>
        <v>0</v>
      </c>
      <c r="U359">
        <f>ROUND(MAX(0,$Q$359+$R$359-$S$359-$T$359),2)</f>
        <v>0</v>
      </c>
      <c r="V359">
        <f>$Z$358</f>
        <v>0</v>
      </c>
      <c r="W359">
        <f>ROUND(IF($V$359&lt;=0,0,$V$359*$V$3/12),2)</f>
        <v>0</v>
      </c>
      <c r="X359">
        <f>ROUND(IF($V$359&lt;=0,0,MIN($V$4,$V$359+$W$359)),2)</f>
        <v>0</v>
      </c>
      <c r="Y359">
        <f>ROUND(IF($V$359&lt;=0,0,MIN(MAX(0,$V$359+$W$359-$X$359),MAX(0,$F$359-$J$359-$O$359-$T$359))),2)</f>
        <v>0</v>
      </c>
      <c r="Z359">
        <f>ROUND(MAX(0,$V$359+$W$359-$X$359-$Y$359),2)</f>
        <v>0</v>
      </c>
      <c r="AA359">
        <f>$AE$358</f>
        <v>0</v>
      </c>
      <c r="AB359">
        <f>ROUND(IF($AA$359&lt;=0,0,$AA$359*$AA$3/12),2)</f>
        <v>0</v>
      </c>
      <c r="AC359">
        <f>ROUND(IF($AA$359&lt;=0,0,MIN($AA$4,$AA$359+$AB$359)),2)</f>
        <v>0</v>
      </c>
      <c r="AD359">
        <f>ROUND(IF($AA$359&lt;=0,0,MIN(MAX(0,$AA$359+$AB$359-$AC$359),MAX(0,$F$359-$J$359-$O$359-$T$359-$Y$359))),2)</f>
        <v>0</v>
      </c>
      <c r="AE359">
        <f>ROUND(MAX(0,$AA$359+$AB$359-$AC$359-$AD$359),2)</f>
        <v>0</v>
      </c>
      <c r="AF359">
        <f>$AJ$358</f>
        <v>0</v>
      </c>
      <c r="AG359">
        <f>ROUND(IF($AF$359&lt;=0,0,$AF$359*$AF$3/12),2)</f>
        <v>0</v>
      </c>
      <c r="AH359">
        <f>ROUND(IF($AF$359&lt;=0,0,MIN($AF$4,$AF$359+$AG$359)),2)</f>
        <v>0</v>
      </c>
      <c r="AI359">
        <f>ROUND(IF($AF$359&lt;=0,0,MIN(MAX(0,$AF$359+$AG$359-$AH$359),MAX(0,$F$359-$J$359-$O$359-$T$359-$Y$359-$AD$359))),2)</f>
        <v>0</v>
      </c>
      <c r="AJ359">
        <f>ROUND(MAX(0,$AF$359+$AG$359-$AH$359-$AI$359),2)</f>
        <v>0</v>
      </c>
      <c r="AK359">
        <f>$AO$358</f>
        <v>0</v>
      </c>
      <c r="AL359">
        <f>ROUND(IF($AK$359&lt;=0,0,$AK$359*$AK$3/12),2)</f>
        <v>0</v>
      </c>
      <c r="AM359">
        <f>ROUND(IF($AK$359&lt;=0,0,MIN($AK$4,$AK$359+$AL$359)),2)</f>
        <v>0</v>
      </c>
      <c r="AN359">
        <f>ROUND(IF($AK$359&lt;=0,0,MIN(MAX(0,$AK$359+$AL$359-$AM$359),MAX(0,$F$359-$J$359-$O$359-$T$359-$Y$359-$AD$359-$AI$359))),2)</f>
        <v>0</v>
      </c>
      <c r="AO359">
        <f>ROUND(MAX(0,$AK$359+$AL$359-$AM$359-$AN$359),2)</f>
        <v>0</v>
      </c>
      <c r="AP359">
        <f>$AT$358</f>
        <v>0</v>
      </c>
      <c r="AQ359">
        <f>ROUND(IF($AP$359&lt;=0,0,$AP$359*$AP$3/12),2)</f>
        <v>0</v>
      </c>
      <c r="AR359">
        <f>ROUND(IF($AP$359&lt;=0,0,MIN($AP$4,$AP$359+$AQ$359)),2)</f>
        <v>0</v>
      </c>
      <c r="AS359">
        <f>ROUND(IF($AP$359&lt;=0,0,MIN(MAX(0,$AP$359+$AQ$359-$AR$359),MAX(0,$F$359-$J$359-$O$359-$T$359-$Y$359-$AD$359-$AI$359-$AN$359))),2)</f>
        <v>0</v>
      </c>
      <c r="AT359">
        <f>ROUND(MAX(0,$AP$359+$AQ$359-$AR$359-$AS$359),2)</f>
        <v>0</v>
      </c>
      <c r="AU359">
        <f>$AY$358</f>
        <v>0</v>
      </c>
      <c r="AV359">
        <f>ROUND(IF($AU$359&lt;=0,0,$AU$359*$AU$3/12),2)</f>
        <v>0</v>
      </c>
      <c r="AW359">
        <f>ROUND(IF($AU$359&lt;=0,0,MIN($AU$4,$AU$359+$AV$359)),2)</f>
        <v>0</v>
      </c>
      <c r="AX359">
        <f>ROUND(IF($AU$359&lt;=0,0,MIN(MAX(0,$AU$359+$AV$359-$AW$359),MAX(0,$F$359-$J$359-$O$359-$T$359-$Y$359-$AD$359-$AI$359-$AN$359-$AS$359))),2)</f>
        <v>0</v>
      </c>
      <c r="AY359">
        <f>ROUND(MAX(0,$AU$359+$AV$359-$AW$359-$AX$359),2)</f>
        <v>0</v>
      </c>
      <c r="AZ359">
        <f>$BD$358</f>
        <v>0</v>
      </c>
      <c r="BA359">
        <f>ROUND(IF($AZ$359&lt;=0,0,$AZ$359*$AZ$3/12),2)</f>
        <v>0</v>
      </c>
      <c r="BB359">
        <f>ROUND(IF($AZ$359&lt;=0,0,MIN($AZ$4,$AZ$359+$BA$359)),2)</f>
        <v>0</v>
      </c>
      <c r="BC359">
        <f>ROUND(IF($AZ$359&lt;=0,0,MIN(MAX(0,$AZ$359+$BA$359-$BB$359),MAX(0,$F$359-$J$359-$O$359-$T$359-$Y$359-$AD$359-$AI$359-$AN$359-$AS$359-$AX$359))),2)</f>
        <v>0</v>
      </c>
      <c r="BD359">
        <f>ROUND(MAX(0,$AZ$359+$BA$359-$BB$359-$BC$359),2)</f>
        <v>0</v>
      </c>
    </row>
    <row r="360" spans="1:56">
      <c r="A360">
        <f>ROW()-7</f>
        <v>353</v>
      </c>
      <c r="B360">
        <f>EDATE(StartDate,A360-1)</f>
        <v>0</v>
      </c>
      <c r="C360">
        <f>ROUND(SUM($G$360,$L$360,$Q$360,$V$360,$AA$360,$AF$360,$AK$360,$AP$360,$AU$360,$AZ$360)-SUM($K$360,$P$360,$U$360,$Z$360,$AE$360,$AJ$360,$AO$360,$AT$360,$AY$360,$BD$360),2)</f>
        <v>0</v>
      </c>
      <c r="D360">
        <f>ROUND(SUM($H$360,$M$360,$R$360,$W$360,$AB$360,$AG$360,$AL$360,$AQ$360,$AV$360,$BA$360),2)</f>
        <v>0</v>
      </c>
      <c r="E360">
        <f>ROUND(SUM($K$360,$P$360,$U$360,$Z$360,$AE$360,$AJ$360,$AO$360,$AT$360,$AY$360,$BD$360),2)</f>
        <v>0</v>
      </c>
      <c r="F360">
        <f>ROUND(MAX(MonthlyBudget-SUM($I$360,$N$360,$S$360,$X$360,$AC$360,$AH$360,$AM$360,$AR$360,$AW$360,$BB$360),0),2)</f>
        <v>0</v>
      </c>
      <c r="G360">
        <f>$K$359</f>
        <v>0</v>
      </c>
      <c r="H360">
        <f>ROUND(IF($G$360&lt;=0,0,$G$360*$G$3/12),2)</f>
        <v>0</v>
      </c>
      <c r="I360">
        <f>ROUND(IF($G$360&lt;=0,0,MIN($G$4,$G$360+$H$360)),2)</f>
        <v>0</v>
      </c>
      <c r="J360">
        <f>ROUND(IF($G$360&lt;=0,0,MIN(MAX(0,$G$360+$H$360-$I$360),$F$360)),2)</f>
        <v>0</v>
      </c>
      <c r="K360">
        <f>ROUND(MAX(0,$G$360+$H$360-$I$360-$J$360),2)</f>
        <v>0</v>
      </c>
      <c r="L360">
        <f>$P$359</f>
        <v>0</v>
      </c>
      <c r="M360">
        <f>ROUND(IF($L$360&lt;=0,0,$L$360*$L$3/12),2)</f>
        <v>0</v>
      </c>
      <c r="N360">
        <f>ROUND(IF($L$360&lt;=0,0,MIN($L$4,$L$360+$M$360)),2)</f>
        <v>0</v>
      </c>
      <c r="O360">
        <f>ROUND(IF($L$360&lt;=0,0,MIN(MAX(0,$L$360+$M$360-$N$360),MAX(0,$F$360-$J$360))),2)</f>
        <v>0</v>
      </c>
      <c r="P360">
        <f>ROUND(MAX(0,$L$360+$M$360-$N$360-$O$360),2)</f>
        <v>0</v>
      </c>
      <c r="Q360">
        <f>$U$359</f>
        <v>0</v>
      </c>
      <c r="R360">
        <f>ROUND(IF($Q$360&lt;=0,0,$Q$360*$Q$3/12),2)</f>
        <v>0</v>
      </c>
      <c r="S360">
        <f>ROUND(IF($Q$360&lt;=0,0,MIN($Q$4,$Q$360+$R$360)),2)</f>
        <v>0</v>
      </c>
      <c r="T360">
        <f>ROUND(IF($Q$360&lt;=0,0,MIN(MAX(0,$Q$360+$R$360-$S$360),MAX(0,$F$360-$J$360-$O$360))),2)</f>
        <v>0</v>
      </c>
      <c r="U360">
        <f>ROUND(MAX(0,$Q$360+$R$360-$S$360-$T$360),2)</f>
        <v>0</v>
      </c>
      <c r="V360">
        <f>$Z$359</f>
        <v>0</v>
      </c>
      <c r="W360">
        <f>ROUND(IF($V$360&lt;=0,0,$V$360*$V$3/12),2)</f>
        <v>0</v>
      </c>
      <c r="X360">
        <f>ROUND(IF($V$360&lt;=0,0,MIN($V$4,$V$360+$W$360)),2)</f>
        <v>0</v>
      </c>
      <c r="Y360">
        <f>ROUND(IF($V$360&lt;=0,0,MIN(MAX(0,$V$360+$W$360-$X$360),MAX(0,$F$360-$J$360-$O$360-$T$360))),2)</f>
        <v>0</v>
      </c>
      <c r="Z360">
        <f>ROUND(MAX(0,$V$360+$W$360-$X$360-$Y$360),2)</f>
        <v>0</v>
      </c>
      <c r="AA360">
        <f>$AE$359</f>
        <v>0</v>
      </c>
      <c r="AB360">
        <f>ROUND(IF($AA$360&lt;=0,0,$AA$360*$AA$3/12),2)</f>
        <v>0</v>
      </c>
      <c r="AC360">
        <f>ROUND(IF($AA$360&lt;=0,0,MIN($AA$4,$AA$360+$AB$360)),2)</f>
        <v>0</v>
      </c>
      <c r="AD360">
        <f>ROUND(IF($AA$360&lt;=0,0,MIN(MAX(0,$AA$360+$AB$360-$AC$360),MAX(0,$F$360-$J$360-$O$360-$T$360-$Y$360))),2)</f>
        <v>0</v>
      </c>
      <c r="AE360">
        <f>ROUND(MAX(0,$AA$360+$AB$360-$AC$360-$AD$360),2)</f>
        <v>0</v>
      </c>
      <c r="AF360">
        <f>$AJ$359</f>
        <v>0</v>
      </c>
      <c r="AG360">
        <f>ROUND(IF($AF$360&lt;=0,0,$AF$360*$AF$3/12),2)</f>
        <v>0</v>
      </c>
      <c r="AH360">
        <f>ROUND(IF($AF$360&lt;=0,0,MIN($AF$4,$AF$360+$AG$360)),2)</f>
        <v>0</v>
      </c>
      <c r="AI360">
        <f>ROUND(IF($AF$360&lt;=0,0,MIN(MAX(0,$AF$360+$AG$360-$AH$360),MAX(0,$F$360-$J$360-$O$360-$T$360-$Y$360-$AD$360))),2)</f>
        <v>0</v>
      </c>
      <c r="AJ360">
        <f>ROUND(MAX(0,$AF$360+$AG$360-$AH$360-$AI$360),2)</f>
        <v>0</v>
      </c>
      <c r="AK360">
        <f>$AO$359</f>
        <v>0</v>
      </c>
      <c r="AL360">
        <f>ROUND(IF($AK$360&lt;=0,0,$AK$360*$AK$3/12),2)</f>
        <v>0</v>
      </c>
      <c r="AM360">
        <f>ROUND(IF($AK$360&lt;=0,0,MIN($AK$4,$AK$360+$AL$360)),2)</f>
        <v>0</v>
      </c>
      <c r="AN360">
        <f>ROUND(IF($AK$360&lt;=0,0,MIN(MAX(0,$AK$360+$AL$360-$AM$360),MAX(0,$F$360-$J$360-$O$360-$T$360-$Y$360-$AD$360-$AI$360))),2)</f>
        <v>0</v>
      </c>
      <c r="AO360">
        <f>ROUND(MAX(0,$AK$360+$AL$360-$AM$360-$AN$360),2)</f>
        <v>0</v>
      </c>
      <c r="AP360">
        <f>$AT$359</f>
        <v>0</v>
      </c>
      <c r="AQ360">
        <f>ROUND(IF($AP$360&lt;=0,0,$AP$360*$AP$3/12),2)</f>
        <v>0</v>
      </c>
      <c r="AR360">
        <f>ROUND(IF($AP$360&lt;=0,0,MIN($AP$4,$AP$360+$AQ$360)),2)</f>
        <v>0</v>
      </c>
      <c r="AS360">
        <f>ROUND(IF($AP$360&lt;=0,0,MIN(MAX(0,$AP$360+$AQ$360-$AR$360),MAX(0,$F$360-$J$360-$O$360-$T$360-$Y$360-$AD$360-$AI$360-$AN$360))),2)</f>
        <v>0</v>
      </c>
      <c r="AT360">
        <f>ROUND(MAX(0,$AP$360+$AQ$360-$AR$360-$AS$360),2)</f>
        <v>0</v>
      </c>
      <c r="AU360">
        <f>$AY$359</f>
        <v>0</v>
      </c>
      <c r="AV360">
        <f>ROUND(IF($AU$360&lt;=0,0,$AU$360*$AU$3/12),2)</f>
        <v>0</v>
      </c>
      <c r="AW360">
        <f>ROUND(IF($AU$360&lt;=0,0,MIN($AU$4,$AU$360+$AV$360)),2)</f>
        <v>0</v>
      </c>
      <c r="AX360">
        <f>ROUND(IF($AU$360&lt;=0,0,MIN(MAX(0,$AU$360+$AV$360-$AW$360),MAX(0,$F$360-$J$360-$O$360-$T$360-$Y$360-$AD$360-$AI$360-$AN$360-$AS$360))),2)</f>
        <v>0</v>
      </c>
      <c r="AY360">
        <f>ROUND(MAX(0,$AU$360+$AV$360-$AW$360-$AX$360),2)</f>
        <v>0</v>
      </c>
      <c r="AZ360">
        <f>$BD$359</f>
        <v>0</v>
      </c>
      <c r="BA360">
        <f>ROUND(IF($AZ$360&lt;=0,0,$AZ$360*$AZ$3/12),2)</f>
        <v>0</v>
      </c>
      <c r="BB360">
        <f>ROUND(IF($AZ$360&lt;=0,0,MIN($AZ$4,$AZ$360+$BA$360)),2)</f>
        <v>0</v>
      </c>
      <c r="BC360">
        <f>ROUND(IF($AZ$360&lt;=0,0,MIN(MAX(0,$AZ$360+$BA$360-$BB$360),MAX(0,$F$360-$J$360-$O$360-$T$360-$Y$360-$AD$360-$AI$360-$AN$360-$AS$360-$AX$360))),2)</f>
        <v>0</v>
      </c>
      <c r="BD360">
        <f>ROUND(MAX(0,$AZ$360+$BA$360-$BB$360-$BC$360),2)</f>
        <v>0</v>
      </c>
    </row>
    <row r="361" spans="1:56">
      <c r="A361">
        <f>ROW()-7</f>
        <v>354</v>
      </c>
      <c r="B361">
        <f>EDATE(StartDate,A361-1)</f>
        <v>0</v>
      </c>
      <c r="C361">
        <f>ROUND(SUM($G$361,$L$361,$Q$361,$V$361,$AA$361,$AF$361,$AK$361,$AP$361,$AU$361,$AZ$361)-SUM($K$361,$P$361,$U$361,$Z$361,$AE$361,$AJ$361,$AO$361,$AT$361,$AY$361,$BD$361),2)</f>
        <v>0</v>
      </c>
      <c r="D361">
        <f>ROUND(SUM($H$361,$M$361,$R$361,$W$361,$AB$361,$AG$361,$AL$361,$AQ$361,$AV$361,$BA$361),2)</f>
        <v>0</v>
      </c>
      <c r="E361">
        <f>ROUND(SUM($K$361,$P$361,$U$361,$Z$361,$AE$361,$AJ$361,$AO$361,$AT$361,$AY$361,$BD$361),2)</f>
        <v>0</v>
      </c>
      <c r="F361">
        <f>ROUND(MAX(MonthlyBudget-SUM($I$361,$N$361,$S$361,$X$361,$AC$361,$AH$361,$AM$361,$AR$361,$AW$361,$BB$361),0),2)</f>
        <v>0</v>
      </c>
      <c r="G361">
        <f>$K$360</f>
        <v>0</v>
      </c>
      <c r="H361">
        <f>ROUND(IF($G$361&lt;=0,0,$G$361*$G$3/12),2)</f>
        <v>0</v>
      </c>
      <c r="I361">
        <f>ROUND(IF($G$361&lt;=0,0,MIN($G$4,$G$361+$H$361)),2)</f>
        <v>0</v>
      </c>
      <c r="J361">
        <f>ROUND(IF($G$361&lt;=0,0,MIN(MAX(0,$G$361+$H$361-$I$361),$F$361)),2)</f>
        <v>0</v>
      </c>
      <c r="K361">
        <f>ROUND(MAX(0,$G$361+$H$361-$I$361-$J$361),2)</f>
        <v>0</v>
      </c>
      <c r="L361">
        <f>$P$360</f>
        <v>0</v>
      </c>
      <c r="M361">
        <f>ROUND(IF($L$361&lt;=0,0,$L$361*$L$3/12),2)</f>
        <v>0</v>
      </c>
      <c r="N361">
        <f>ROUND(IF($L$361&lt;=0,0,MIN($L$4,$L$361+$M$361)),2)</f>
        <v>0</v>
      </c>
      <c r="O361">
        <f>ROUND(IF($L$361&lt;=0,0,MIN(MAX(0,$L$361+$M$361-$N$361),MAX(0,$F$361-$J$361))),2)</f>
        <v>0</v>
      </c>
      <c r="P361">
        <f>ROUND(MAX(0,$L$361+$M$361-$N$361-$O$361),2)</f>
        <v>0</v>
      </c>
      <c r="Q361">
        <f>$U$360</f>
        <v>0</v>
      </c>
      <c r="R361">
        <f>ROUND(IF($Q$361&lt;=0,0,$Q$361*$Q$3/12),2)</f>
        <v>0</v>
      </c>
      <c r="S361">
        <f>ROUND(IF($Q$361&lt;=0,0,MIN($Q$4,$Q$361+$R$361)),2)</f>
        <v>0</v>
      </c>
      <c r="T361">
        <f>ROUND(IF($Q$361&lt;=0,0,MIN(MAX(0,$Q$361+$R$361-$S$361),MAX(0,$F$361-$J$361-$O$361))),2)</f>
        <v>0</v>
      </c>
      <c r="U361">
        <f>ROUND(MAX(0,$Q$361+$R$361-$S$361-$T$361),2)</f>
        <v>0</v>
      </c>
      <c r="V361">
        <f>$Z$360</f>
        <v>0</v>
      </c>
      <c r="W361">
        <f>ROUND(IF($V$361&lt;=0,0,$V$361*$V$3/12),2)</f>
        <v>0</v>
      </c>
      <c r="X361">
        <f>ROUND(IF($V$361&lt;=0,0,MIN($V$4,$V$361+$W$361)),2)</f>
        <v>0</v>
      </c>
      <c r="Y361">
        <f>ROUND(IF($V$361&lt;=0,0,MIN(MAX(0,$V$361+$W$361-$X$361),MAX(0,$F$361-$J$361-$O$361-$T$361))),2)</f>
        <v>0</v>
      </c>
      <c r="Z361">
        <f>ROUND(MAX(0,$V$361+$W$361-$X$361-$Y$361),2)</f>
        <v>0</v>
      </c>
      <c r="AA361">
        <f>$AE$360</f>
        <v>0</v>
      </c>
      <c r="AB361">
        <f>ROUND(IF($AA$361&lt;=0,0,$AA$361*$AA$3/12),2)</f>
        <v>0</v>
      </c>
      <c r="AC361">
        <f>ROUND(IF($AA$361&lt;=0,0,MIN($AA$4,$AA$361+$AB$361)),2)</f>
        <v>0</v>
      </c>
      <c r="AD361">
        <f>ROUND(IF($AA$361&lt;=0,0,MIN(MAX(0,$AA$361+$AB$361-$AC$361),MAX(0,$F$361-$J$361-$O$361-$T$361-$Y$361))),2)</f>
        <v>0</v>
      </c>
      <c r="AE361">
        <f>ROUND(MAX(0,$AA$361+$AB$361-$AC$361-$AD$361),2)</f>
        <v>0</v>
      </c>
      <c r="AF361">
        <f>$AJ$360</f>
        <v>0</v>
      </c>
      <c r="AG361">
        <f>ROUND(IF($AF$361&lt;=0,0,$AF$361*$AF$3/12),2)</f>
        <v>0</v>
      </c>
      <c r="AH361">
        <f>ROUND(IF($AF$361&lt;=0,0,MIN($AF$4,$AF$361+$AG$361)),2)</f>
        <v>0</v>
      </c>
      <c r="AI361">
        <f>ROUND(IF($AF$361&lt;=0,0,MIN(MAX(0,$AF$361+$AG$361-$AH$361),MAX(0,$F$361-$J$361-$O$361-$T$361-$Y$361-$AD$361))),2)</f>
        <v>0</v>
      </c>
      <c r="AJ361">
        <f>ROUND(MAX(0,$AF$361+$AG$361-$AH$361-$AI$361),2)</f>
        <v>0</v>
      </c>
      <c r="AK361">
        <f>$AO$360</f>
        <v>0</v>
      </c>
      <c r="AL361">
        <f>ROUND(IF($AK$361&lt;=0,0,$AK$361*$AK$3/12),2)</f>
        <v>0</v>
      </c>
      <c r="AM361">
        <f>ROUND(IF($AK$361&lt;=0,0,MIN($AK$4,$AK$361+$AL$361)),2)</f>
        <v>0</v>
      </c>
      <c r="AN361">
        <f>ROUND(IF($AK$361&lt;=0,0,MIN(MAX(0,$AK$361+$AL$361-$AM$361),MAX(0,$F$361-$J$361-$O$361-$T$361-$Y$361-$AD$361-$AI$361))),2)</f>
        <v>0</v>
      </c>
      <c r="AO361">
        <f>ROUND(MAX(0,$AK$361+$AL$361-$AM$361-$AN$361),2)</f>
        <v>0</v>
      </c>
      <c r="AP361">
        <f>$AT$360</f>
        <v>0</v>
      </c>
      <c r="AQ361">
        <f>ROUND(IF($AP$361&lt;=0,0,$AP$361*$AP$3/12),2)</f>
        <v>0</v>
      </c>
      <c r="AR361">
        <f>ROUND(IF($AP$361&lt;=0,0,MIN($AP$4,$AP$361+$AQ$361)),2)</f>
        <v>0</v>
      </c>
      <c r="AS361">
        <f>ROUND(IF($AP$361&lt;=0,0,MIN(MAX(0,$AP$361+$AQ$361-$AR$361),MAX(0,$F$361-$J$361-$O$361-$T$361-$Y$361-$AD$361-$AI$361-$AN$361))),2)</f>
        <v>0</v>
      </c>
      <c r="AT361">
        <f>ROUND(MAX(0,$AP$361+$AQ$361-$AR$361-$AS$361),2)</f>
        <v>0</v>
      </c>
      <c r="AU361">
        <f>$AY$360</f>
        <v>0</v>
      </c>
      <c r="AV361">
        <f>ROUND(IF($AU$361&lt;=0,0,$AU$361*$AU$3/12),2)</f>
        <v>0</v>
      </c>
      <c r="AW361">
        <f>ROUND(IF($AU$361&lt;=0,0,MIN($AU$4,$AU$361+$AV$361)),2)</f>
        <v>0</v>
      </c>
      <c r="AX361">
        <f>ROUND(IF($AU$361&lt;=0,0,MIN(MAX(0,$AU$361+$AV$361-$AW$361),MAX(0,$F$361-$J$361-$O$361-$T$361-$Y$361-$AD$361-$AI$361-$AN$361-$AS$361))),2)</f>
        <v>0</v>
      </c>
      <c r="AY361">
        <f>ROUND(MAX(0,$AU$361+$AV$361-$AW$361-$AX$361),2)</f>
        <v>0</v>
      </c>
      <c r="AZ361">
        <f>$BD$360</f>
        <v>0</v>
      </c>
      <c r="BA361">
        <f>ROUND(IF($AZ$361&lt;=0,0,$AZ$361*$AZ$3/12),2)</f>
        <v>0</v>
      </c>
      <c r="BB361">
        <f>ROUND(IF($AZ$361&lt;=0,0,MIN($AZ$4,$AZ$361+$BA$361)),2)</f>
        <v>0</v>
      </c>
      <c r="BC361">
        <f>ROUND(IF($AZ$361&lt;=0,0,MIN(MAX(0,$AZ$361+$BA$361-$BB$361),MAX(0,$F$361-$J$361-$O$361-$T$361-$Y$361-$AD$361-$AI$361-$AN$361-$AS$361-$AX$361))),2)</f>
        <v>0</v>
      </c>
      <c r="BD361">
        <f>ROUND(MAX(0,$AZ$361+$BA$361-$BB$361-$BC$361),2)</f>
        <v>0</v>
      </c>
    </row>
    <row r="362" spans="1:56">
      <c r="A362">
        <f>ROW()-7</f>
        <v>355</v>
      </c>
      <c r="B362">
        <f>EDATE(StartDate,A362-1)</f>
        <v>0</v>
      </c>
      <c r="C362">
        <f>ROUND(SUM($G$362,$L$362,$Q$362,$V$362,$AA$362,$AF$362,$AK$362,$AP$362,$AU$362,$AZ$362)-SUM($K$362,$P$362,$U$362,$Z$362,$AE$362,$AJ$362,$AO$362,$AT$362,$AY$362,$BD$362),2)</f>
        <v>0</v>
      </c>
      <c r="D362">
        <f>ROUND(SUM($H$362,$M$362,$R$362,$W$362,$AB$362,$AG$362,$AL$362,$AQ$362,$AV$362,$BA$362),2)</f>
        <v>0</v>
      </c>
      <c r="E362">
        <f>ROUND(SUM($K$362,$P$362,$U$362,$Z$362,$AE$362,$AJ$362,$AO$362,$AT$362,$AY$362,$BD$362),2)</f>
        <v>0</v>
      </c>
      <c r="F362">
        <f>ROUND(MAX(MonthlyBudget-SUM($I$362,$N$362,$S$362,$X$362,$AC$362,$AH$362,$AM$362,$AR$362,$AW$362,$BB$362),0),2)</f>
        <v>0</v>
      </c>
      <c r="G362">
        <f>$K$361</f>
        <v>0</v>
      </c>
      <c r="H362">
        <f>ROUND(IF($G$362&lt;=0,0,$G$362*$G$3/12),2)</f>
        <v>0</v>
      </c>
      <c r="I362">
        <f>ROUND(IF($G$362&lt;=0,0,MIN($G$4,$G$362+$H$362)),2)</f>
        <v>0</v>
      </c>
      <c r="J362">
        <f>ROUND(IF($G$362&lt;=0,0,MIN(MAX(0,$G$362+$H$362-$I$362),$F$362)),2)</f>
        <v>0</v>
      </c>
      <c r="K362">
        <f>ROUND(MAX(0,$G$362+$H$362-$I$362-$J$362),2)</f>
        <v>0</v>
      </c>
      <c r="L362">
        <f>$P$361</f>
        <v>0</v>
      </c>
      <c r="M362">
        <f>ROUND(IF($L$362&lt;=0,0,$L$362*$L$3/12),2)</f>
        <v>0</v>
      </c>
      <c r="N362">
        <f>ROUND(IF($L$362&lt;=0,0,MIN($L$4,$L$362+$M$362)),2)</f>
        <v>0</v>
      </c>
      <c r="O362">
        <f>ROUND(IF($L$362&lt;=0,0,MIN(MAX(0,$L$362+$M$362-$N$362),MAX(0,$F$362-$J$362))),2)</f>
        <v>0</v>
      </c>
      <c r="P362">
        <f>ROUND(MAX(0,$L$362+$M$362-$N$362-$O$362),2)</f>
        <v>0</v>
      </c>
      <c r="Q362">
        <f>$U$361</f>
        <v>0</v>
      </c>
      <c r="R362">
        <f>ROUND(IF($Q$362&lt;=0,0,$Q$362*$Q$3/12),2)</f>
        <v>0</v>
      </c>
      <c r="S362">
        <f>ROUND(IF($Q$362&lt;=0,0,MIN($Q$4,$Q$362+$R$362)),2)</f>
        <v>0</v>
      </c>
      <c r="T362">
        <f>ROUND(IF($Q$362&lt;=0,0,MIN(MAX(0,$Q$362+$R$362-$S$362),MAX(0,$F$362-$J$362-$O$362))),2)</f>
        <v>0</v>
      </c>
      <c r="U362">
        <f>ROUND(MAX(0,$Q$362+$R$362-$S$362-$T$362),2)</f>
        <v>0</v>
      </c>
      <c r="V362">
        <f>$Z$361</f>
        <v>0</v>
      </c>
      <c r="W362">
        <f>ROUND(IF($V$362&lt;=0,0,$V$362*$V$3/12),2)</f>
        <v>0</v>
      </c>
      <c r="X362">
        <f>ROUND(IF($V$362&lt;=0,0,MIN($V$4,$V$362+$W$362)),2)</f>
        <v>0</v>
      </c>
      <c r="Y362">
        <f>ROUND(IF($V$362&lt;=0,0,MIN(MAX(0,$V$362+$W$362-$X$362),MAX(0,$F$362-$J$362-$O$362-$T$362))),2)</f>
        <v>0</v>
      </c>
      <c r="Z362">
        <f>ROUND(MAX(0,$V$362+$W$362-$X$362-$Y$362),2)</f>
        <v>0</v>
      </c>
      <c r="AA362">
        <f>$AE$361</f>
        <v>0</v>
      </c>
      <c r="AB362">
        <f>ROUND(IF($AA$362&lt;=0,0,$AA$362*$AA$3/12),2)</f>
        <v>0</v>
      </c>
      <c r="AC362">
        <f>ROUND(IF($AA$362&lt;=0,0,MIN($AA$4,$AA$362+$AB$362)),2)</f>
        <v>0</v>
      </c>
      <c r="AD362">
        <f>ROUND(IF($AA$362&lt;=0,0,MIN(MAX(0,$AA$362+$AB$362-$AC$362),MAX(0,$F$362-$J$362-$O$362-$T$362-$Y$362))),2)</f>
        <v>0</v>
      </c>
      <c r="AE362">
        <f>ROUND(MAX(0,$AA$362+$AB$362-$AC$362-$AD$362),2)</f>
        <v>0</v>
      </c>
      <c r="AF362">
        <f>$AJ$361</f>
        <v>0</v>
      </c>
      <c r="AG362">
        <f>ROUND(IF($AF$362&lt;=0,0,$AF$362*$AF$3/12),2)</f>
        <v>0</v>
      </c>
      <c r="AH362">
        <f>ROUND(IF($AF$362&lt;=0,0,MIN($AF$4,$AF$362+$AG$362)),2)</f>
        <v>0</v>
      </c>
      <c r="AI362">
        <f>ROUND(IF($AF$362&lt;=0,0,MIN(MAX(0,$AF$362+$AG$362-$AH$362),MAX(0,$F$362-$J$362-$O$362-$T$362-$Y$362-$AD$362))),2)</f>
        <v>0</v>
      </c>
      <c r="AJ362">
        <f>ROUND(MAX(0,$AF$362+$AG$362-$AH$362-$AI$362),2)</f>
        <v>0</v>
      </c>
      <c r="AK362">
        <f>$AO$361</f>
        <v>0</v>
      </c>
      <c r="AL362">
        <f>ROUND(IF($AK$362&lt;=0,0,$AK$362*$AK$3/12),2)</f>
        <v>0</v>
      </c>
      <c r="AM362">
        <f>ROUND(IF($AK$362&lt;=0,0,MIN($AK$4,$AK$362+$AL$362)),2)</f>
        <v>0</v>
      </c>
      <c r="AN362">
        <f>ROUND(IF($AK$362&lt;=0,0,MIN(MAX(0,$AK$362+$AL$362-$AM$362),MAX(0,$F$362-$J$362-$O$362-$T$362-$Y$362-$AD$362-$AI$362))),2)</f>
        <v>0</v>
      </c>
      <c r="AO362">
        <f>ROUND(MAX(0,$AK$362+$AL$362-$AM$362-$AN$362),2)</f>
        <v>0</v>
      </c>
      <c r="AP362">
        <f>$AT$361</f>
        <v>0</v>
      </c>
      <c r="AQ362">
        <f>ROUND(IF($AP$362&lt;=0,0,$AP$362*$AP$3/12),2)</f>
        <v>0</v>
      </c>
      <c r="AR362">
        <f>ROUND(IF($AP$362&lt;=0,0,MIN($AP$4,$AP$362+$AQ$362)),2)</f>
        <v>0</v>
      </c>
      <c r="AS362">
        <f>ROUND(IF($AP$362&lt;=0,0,MIN(MAX(0,$AP$362+$AQ$362-$AR$362),MAX(0,$F$362-$J$362-$O$362-$T$362-$Y$362-$AD$362-$AI$362-$AN$362))),2)</f>
        <v>0</v>
      </c>
      <c r="AT362">
        <f>ROUND(MAX(0,$AP$362+$AQ$362-$AR$362-$AS$362),2)</f>
        <v>0</v>
      </c>
      <c r="AU362">
        <f>$AY$361</f>
        <v>0</v>
      </c>
      <c r="AV362">
        <f>ROUND(IF($AU$362&lt;=0,0,$AU$362*$AU$3/12),2)</f>
        <v>0</v>
      </c>
      <c r="AW362">
        <f>ROUND(IF($AU$362&lt;=0,0,MIN($AU$4,$AU$362+$AV$362)),2)</f>
        <v>0</v>
      </c>
      <c r="AX362">
        <f>ROUND(IF($AU$362&lt;=0,0,MIN(MAX(0,$AU$362+$AV$362-$AW$362),MAX(0,$F$362-$J$362-$O$362-$T$362-$Y$362-$AD$362-$AI$362-$AN$362-$AS$362))),2)</f>
        <v>0</v>
      </c>
      <c r="AY362">
        <f>ROUND(MAX(0,$AU$362+$AV$362-$AW$362-$AX$362),2)</f>
        <v>0</v>
      </c>
      <c r="AZ362">
        <f>$BD$361</f>
        <v>0</v>
      </c>
      <c r="BA362">
        <f>ROUND(IF($AZ$362&lt;=0,0,$AZ$362*$AZ$3/12),2)</f>
        <v>0</v>
      </c>
      <c r="BB362">
        <f>ROUND(IF($AZ$362&lt;=0,0,MIN($AZ$4,$AZ$362+$BA$362)),2)</f>
        <v>0</v>
      </c>
      <c r="BC362">
        <f>ROUND(IF($AZ$362&lt;=0,0,MIN(MAX(0,$AZ$362+$BA$362-$BB$362),MAX(0,$F$362-$J$362-$O$362-$T$362-$Y$362-$AD$362-$AI$362-$AN$362-$AS$362-$AX$362))),2)</f>
        <v>0</v>
      </c>
      <c r="BD362">
        <f>ROUND(MAX(0,$AZ$362+$BA$362-$BB$362-$BC$362),2)</f>
        <v>0</v>
      </c>
    </row>
    <row r="363" spans="1:56">
      <c r="A363">
        <f>ROW()-7</f>
        <v>356</v>
      </c>
      <c r="B363">
        <f>EDATE(StartDate,A363-1)</f>
        <v>0</v>
      </c>
      <c r="C363">
        <f>ROUND(SUM($G$363,$L$363,$Q$363,$V$363,$AA$363,$AF$363,$AK$363,$AP$363,$AU$363,$AZ$363)-SUM($K$363,$P$363,$U$363,$Z$363,$AE$363,$AJ$363,$AO$363,$AT$363,$AY$363,$BD$363),2)</f>
        <v>0</v>
      </c>
      <c r="D363">
        <f>ROUND(SUM($H$363,$M$363,$R$363,$W$363,$AB$363,$AG$363,$AL$363,$AQ$363,$AV$363,$BA$363),2)</f>
        <v>0</v>
      </c>
      <c r="E363">
        <f>ROUND(SUM($K$363,$P$363,$U$363,$Z$363,$AE$363,$AJ$363,$AO$363,$AT$363,$AY$363,$BD$363),2)</f>
        <v>0</v>
      </c>
      <c r="F363">
        <f>ROUND(MAX(MonthlyBudget-SUM($I$363,$N$363,$S$363,$X$363,$AC$363,$AH$363,$AM$363,$AR$363,$AW$363,$BB$363),0),2)</f>
        <v>0</v>
      </c>
      <c r="G363">
        <f>$K$362</f>
        <v>0</v>
      </c>
      <c r="H363">
        <f>ROUND(IF($G$363&lt;=0,0,$G$363*$G$3/12),2)</f>
        <v>0</v>
      </c>
      <c r="I363">
        <f>ROUND(IF($G$363&lt;=0,0,MIN($G$4,$G$363+$H$363)),2)</f>
        <v>0</v>
      </c>
      <c r="J363">
        <f>ROUND(IF($G$363&lt;=0,0,MIN(MAX(0,$G$363+$H$363-$I$363),$F$363)),2)</f>
        <v>0</v>
      </c>
      <c r="K363">
        <f>ROUND(MAX(0,$G$363+$H$363-$I$363-$J$363),2)</f>
        <v>0</v>
      </c>
      <c r="L363">
        <f>$P$362</f>
        <v>0</v>
      </c>
      <c r="M363">
        <f>ROUND(IF($L$363&lt;=0,0,$L$363*$L$3/12),2)</f>
        <v>0</v>
      </c>
      <c r="N363">
        <f>ROUND(IF($L$363&lt;=0,0,MIN($L$4,$L$363+$M$363)),2)</f>
        <v>0</v>
      </c>
      <c r="O363">
        <f>ROUND(IF($L$363&lt;=0,0,MIN(MAX(0,$L$363+$M$363-$N$363),MAX(0,$F$363-$J$363))),2)</f>
        <v>0</v>
      </c>
      <c r="P363">
        <f>ROUND(MAX(0,$L$363+$M$363-$N$363-$O$363),2)</f>
        <v>0</v>
      </c>
      <c r="Q363">
        <f>$U$362</f>
        <v>0</v>
      </c>
      <c r="R363">
        <f>ROUND(IF($Q$363&lt;=0,0,$Q$363*$Q$3/12),2)</f>
        <v>0</v>
      </c>
      <c r="S363">
        <f>ROUND(IF($Q$363&lt;=0,0,MIN($Q$4,$Q$363+$R$363)),2)</f>
        <v>0</v>
      </c>
      <c r="T363">
        <f>ROUND(IF($Q$363&lt;=0,0,MIN(MAX(0,$Q$363+$R$363-$S$363),MAX(0,$F$363-$J$363-$O$363))),2)</f>
        <v>0</v>
      </c>
      <c r="U363">
        <f>ROUND(MAX(0,$Q$363+$R$363-$S$363-$T$363),2)</f>
        <v>0</v>
      </c>
      <c r="V363">
        <f>$Z$362</f>
        <v>0</v>
      </c>
      <c r="W363">
        <f>ROUND(IF($V$363&lt;=0,0,$V$363*$V$3/12),2)</f>
        <v>0</v>
      </c>
      <c r="X363">
        <f>ROUND(IF($V$363&lt;=0,0,MIN($V$4,$V$363+$W$363)),2)</f>
        <v>0</v>
      </c>
      <c r="Y363">
        <f>ROUND(IF($V$363&lt;=0,0,MIN(MAX(0,$V$363+$W$363-$X$363),MAX(0,$F$363-$J$363-$O$363-$T$363))),2)</f>
        <v>0</v>
      </c>
      <c r="Z363">
        <f>ROUND(MAX(0,$V$363+$W$363-$X$363-$Y$363),2)</f>
        <v>0</v>
      </c>
      <c r="AA363">
        <f>$AE$362</f>
        <v>0</v>
      </c>
      <c r="AB363">
        <f>ROUND(IF($AA$363&lt;=0,0,$AA$363*$AA$3/12),2)</f>
        <v>0</v>
      </c>
      <c r="AC363">
        <f>ROUND(IF($AA$363&lt;=0,0,MIN($AA$4,$AA$363+$AB$363)),2)</f>
        <v>0</v>
      </c>
      <c r="AD363">
        <f>ROUND(IF($AA$363&lt;=0,0,MIN(MAX(0,$AA$363+$AB$363-$AC$363),MAX(0,$F$363-$J$363-$O$363-$T$363-$Y$363))),2)</f>
        <v>0</v>
      </c>
      <c r="AE363">
        <f>ROUND(MAX(0,$AA$363+$AB$363-$AC$363-$AD$363),2)</f>
        <v>0</v>
      </c>
      <c r="AF363">
        <f>$AJ$362</f>
        <v>0</v>
      </c>
      <c r="AG363">
        <f>ROUND(IF($AF$363&lt;=0,0,$AF$363*$AF$3/12),2)</f>
        <v>0</v>
      </c>
      <c r="AH363">
        <f>ROUND(IF($AF$363&lt;=0,0,MIN($AF$4,$AF$363+$AG$363)),2)</f>
        <v>0</v>
      </c>
      <c r="AI363">
        <f>ROUND(IF($AF$363&lt;=0,0,MIN(MAX(0,$AF$363+$AG$363-$AH$363),MAX(0,$F$363-$J$363-$O$363-$T$363-$Y$363-$AD$363))),2)</f>
        <v>0</v>
      </c>
      <c r="AJ363">
        <f>ROUND(MAX(0,$AF$363+$AG$363-$AH$363-$AI$363),2)</f>
        <v>0</v>
      </c>
      <c r="AK363">
        <f>$AO$362</f>
        <v>0</v>
      </c>
      <c r="AL363">
        <f>ROUND(IF($AK$363&lt;=0,0,$AK$363*$AK$3/12),2)</f>
        <v>0</v>
      </c>
      <c r="AM363">
        <f>ROUND(IF($AK$363&lt;=0,0,MIN($AK$4,$AK$363+$AL$363)),2)</f>
        <v>0</v>
      </c>
      <c r="AN363">
        <f>ROUND(IF($AK$363&lt;=0,0,MIN(MAX(0,$AK$363+$AL$363-$AM$363),MAX(0,$F$363-$J$363-$O$363-$T$363-$Y$363-$AD$363-$AI$363))),2)</f>
        <v>0</v>
      </c>
      <c r="AO363">
        <f>ROUND(MAX(0,$AK$363+$AL$363-$AM$363-$AN$363),2)</f>
        <v>0</v>
      </c>
      <c r="AP363">
        <f>$AT$362</f>
        <v>0</v>
      </c>
      <c r="AQ363">
        <f>ROUND(IF($AP$363&lt;=0,0,$AP$363*$AP$3/12),2)</f>
        <v>0</v>
      </c>
      <c r="AR363">
        <f>ROUND(IF($AP$363&lt;=0,0,MIN($AP$4,$AP$363+$AQ$363)),2)</f>
        <v>0</v>
      </c>
      <c r="AS363">
        <f>ROUND(IF($AP$363&lt;=0,0,MIN(MAX(0,$AP$363+$AQ$363-$AR$363),MAX(0,$F$363-$J$363-$O$363-$T$363-$Y$363-$AD$363-$AI$363-$AN$363))),2)</f>
        <v>0</v>
      </c>
      <c r="AT363">
        <f>ROUND(MAX(0,$AP$363+$AQ$363-$AR$363-$AS$363),2)</f>
        <v>0</v>
      </c>
      <c r="AU363">
        <f>$AY$362</f>
        <v>0</v>
      </c>
      <c r="AV363">
        <f>ROUND(IF($AU$363&lt;=0,0,$AU$363*$AU$3/12),2)</f>
        <v>0</v>
      </c>
      <c r="AW363">
        <f>ROUND(IF($AU$363&lt;=0,0,MIN($AU$4,$AU$363+$AV$363)),2)</f>
        <v>0</v>
      </c>
      <c r="AX363">
        <f>ROUND(IF($AU$363&lt;=0,0,MIN(MAX(0,$AU$363+$AV$363-$AW$363),MAX(0,$F$363-$J$363-$O$363-$T$363-$Y$363-$AD$363-$AI$363-$AN$363-$AS$363))),2)</f>
        <v>0</v>
      </c>
      <c r="AY363">
        <f>ROUND(MAX(0,$AU$363+$AV$363-$AW$363-$AX$363),2)</f>
        <v>0</v>
      </c>
      <c r="AZ363">
        <f>$BD$362</f>
        <v>0</v>
      </c>
      <c r="BA363">
        <f>ROUND(IF($AZ$363&lt;=0,0,$AZ$363*$AZ$3/12),2)</f>
        <v>0</v>
      </c>
      <c r="BB363">
        <f>ROUND(IF($AZ$363&lt;=0,0,MIN($AZ$4,$AZ$363+$BA$363)),2)</f>
        <v>0</v>
      </c>
      <c r="BC363">
        <f>ROUND(IF($AZ$363&lt;=0,0,MIN(MAX(0,$AZ$363+$BA$363-$BB$363),MAX(0,$F$363-$J$363-$O$363-$T$363-$Y$363-$AD$363-$AI$363-$AN$363-$AS$363-$AX$363))),2)</f>
        <v>0</v>
      </c>
      <c r="BD363">
        <f>ROUND(MAX(0,$AZ$363+$BA$363-$BB$363-$BC$363),2)</f>
        <v>0</v>
      </c>
    </row>
    <row r="364" spans="1:56">
      <c r="A364">
        <f>ROW()-7</f>
        <v>357</v>
      </c>
      <c r="B364">
        <f>EDATE(StartDate,A364-1)</f>
        <v>0</v>
      </c>
      <c r="C364">
        <f>ROUND(SUM($G$364,$L$364,$Q$364,$V$364,$AA$364,$AF$364,$AK$364,$AP$364,$AU$364,$AZ$364)-SUM($K$364,$P$364,$U$364,$Z$364,$AE$364,$AJ$364,$AO$364,$AT$364,$AY$364,$BD$364),2)</f>
        <v>0</v>
      </c>
      <c r="D364">
        <f>ROUND(SUM($H$364,$M$364,$R$364,$W$364,$AB$364,$AG$364,$AL$364,$AQ$364,$AV$364,$BA$364),2)</f>
        <v>0</v>
      </c>
      <c r="E364">
        <f>ROUND(SUM($K$364,$P$364,$U$364,$Z$364,$AE$364,$AJ$364,$AO$364,$AT$364,$AY$364,$BD$364),2)</f>
        <v>0</v>
      </c>
      <c r="F364">
        <f>ROUND(MAX(MonthlyBudget-SUM($I$364,$N$364,$S$364,$X$364,$AC$364,$AH$364,$AM$364,$AR$364,$AW$364,$BB$364),0),2)</f>
        <v>0</v>
      </c>
      <c r="G364">
        <f>$K$363</f>
        <v>0</v>
      </c>
      <c r="H364">
        <f>ROUND(IF($G$364&lt;=0,0,$G$364*$G$3/12),2)</f>
        <v>0</v>
      </c>
      <c r="I364">
        <f>ROUND(IF($G$364&lt;=0,0,MIN($G$4,$G$364+$H$364)),2)</f>
        <v>0</v>
      </c>
      <c r="J364">
        <f>ROUND(IF($G$364&lt;=0,0,MIN(MAX(0,$G$364+$H$364-$I$364),$F$364)),2)</f>
        <v>0</v>
      </c>
      <c r="K364">
        <f>ROUND(MAX(0,$G$364+$H$364-$I$364-$J$364),2)</f>
        <v>0</v>
      </c>
      <c r="L364">
        <f>$P$363</f>
        <v>0</v>
      </c>
      <c r="M364">
        <f>ROUND(IF($L$364&lt;=0,0,$L$364*$L$3/12),2)</f>
        <v>0</v>
      </c>
      <c r="N364">
        <f>ROUND(IF($L$364&lt;=0,0,MIN($L$4,$L$364+$M$364)),2)</f>
        <v>0</v>
      </c>
      <c r="O364">
        <f>ROUND(IF($L$364&lt;=0,0,MIN(MAX(0,$L$364+$M$364-$N$364),MAX(0,$F$364-$J$364))),2)</f>
        <v>0</v>
      </c>
      <c r="P364">
        <f>ROUND(MAX(0,$L$364+$M$364-$N$364-$O$364),2)</f>
        <v>0</v>
      </c>
      <c r="Q364">
        <f>$U$363</f>
        <v>0</v>
      </c>
      <c r="R364">
        <f>ROUND(IF($Q$364&lt;=0,0,$Q$364*$Q$3/12),2)</f>
        <v>0</v>
      </c>
      <c r="S364">
        <f>ROUND(IF($Q$364&lt;=0,0,MIN($Q$4,$Q$364+$R$364)),2)</f>
        <v>0</v>
      </c>
      <c r="T364">
        <f>ROUND(IF($Q$364&lt;=0,0,MIN(MAX(0,$Q$364+$R$364-$S$364),MAX(0,$F$364-$J$364-$O$364))),2)</f>
        <v>0</v>
      </c>
      <c r="U364">
        <f>ROUND(MAX(0,$Q$364+$R$364-$S$364-$T$364),2)</f>
        <v>0</v>
      </c>
      <c r="V364">
        <f>$Z$363</f>
        <v>0</v>
      </c>
      <c r="W364">
        <f>ROUND(IF($V$364&lt;=0,0,$V$364*$V$3/12),2)</f>
        <v>0</v>
      </c>
      <c r="X364">
        <f>ROUND(IF($V$364&lt;=0,0,MIN($V$4,$V$364+$W$364)),2)</f>
        <v>0</v>
      </c>
      <c r="Y364">
        <f>ROUND(IF($V$364&lt;=0,0,MIN(MAX(0,$V$364+$W$364-$X$364),MAX(0,$F$364-$J$364-$O$364-$T$364))),2)</f>
        <v>0</v>
      </c>
      <c r="Z364">
        <f>ROUND(MAX(0,$V$364+$W$364-$X$364-$Y$364),2)</f>
        <v>0</v>
      </c>
      <c r="AA364">
        <f>$AE$363</f>
        <v>0</v>
      </c>
      <c r="AB364">
        <f>ROUND(IF($AA$364&lt;=0,0,$AA$364*$AA$3/12),2)</f>
        <v>0</v>
      </c>
      <c r="AC364">
        <f>ROUND(IF($AA$364&lt;=0,0,MIN($AA$4,$AA$364+$AB$364)),2)</f>
        <v>0</v>
      </c>
      <c r="AD364">
        <f>ROUND(IF($AA$364&lt;=0,0,MIN(MAX(0,$AA$364+$AB$364-$AC$364),MAX(0,$F$364-$J$364-$O$364-$T$364-$Y$364))),2)</f>
        <v>0</v>
      </c>
      <c r="AE364">
        <f>ROUND(MAX(0,$AA$364+$AB$364-$AC$364-$AD$364),2)</f>
        <v>0</v>
      </c>
      <c r="AF364">
        <f>$AJ$363</f>
        <v>0</v>
      </c>
      <c r="AG364">
        <f>ROUND(IF($AF$364&lt;=0,0,$AF$364*$AF$3/12),2)</f>
        <v>0</v>
      </c>
      <c r="AH364">
        <f>ROUND(IF($AF$364&lt;=0,0,MIN($AF$4,$AF$364+$AG$364)),2)</f>
        <v>0</v>
      </c>
      <c r="AI364">
        <f>ROUND(IF($AF$364&lt;=0,0,MIN(MAX(0,$AF$364+$AG$364-$AH$364),MAX(0,$F$364-$J$364-$O$364-$T$364-$Y$364-$AD$364))),2)</f>
        <v>0</v>
      </c>
      <c r="AJ364">
        <f>ROUND(MAX(0,$AF$364+$AG$364-$AH$364-$AI$364),2)</f>
        <v>0</v>
      </c>
      <c r="AK364">
        <f>$AO$363</f>
        <v>0</v>
      </c>
      <c r="AL364">
        <f>ROUND(IF($AK$364&lt;=0,0,$AK$364*$AK$3/12),2)</f>
        <v>0</v>
      </c>
      <c r="AM364">
        <f>ROUND(IF($AK$364&lt;=0,0,MIN($AK$4,$AK$364+$AL$364)),2)</f>
        <v>0</v>
      </c>
      <c r="AN364">
        <f>ROUND(IF($AK$364&lt;=0,0,MIN(MAX(0,$AK$364+$AL$364-$AM$364),MAX(0,$F$364-$J$364-$O$364-$T$364-$Y$364-$AD$364-$AI$364))),2)</f>
        <v>0</v>
      </c>
      <c r="AO364">
        <f>ROUND(MAX(0,$AK$364+$AL$364-$AM$364-$AN$364),2)</f>
        <v>0</v>
      </c>
      <c r="AP364">
        <f>$AT$363</f>
        <v>0</v>
      </c>
      <c r="AQ364">
        <f>ROUND(IF($AP$364&lt;=0,0,$AP$364*$AP$3/12),2)</f>
        <v>0</v>
      </c>
      <c r="AR364">
        <f>ROUND(IF($AP$364&lt;=0,0,MIN($AP$4,$AP$364+$AQ$364)),2)</f>
        <v>0</v>
      </c>
      <c r="AS364">
        <f>ROUND(IF($AP$364&lt;=0,0,MIN(MAX(0,$AP$364+$AQ$364-$AR$364),MAX(0,$F$364-$J$364-$O$364-$T$364-$Y$364-$AD$364-$AI$364-$AN$364))),2)</f>
        <v>0</v>
      </c>
      <c r="AT364">
        <f>ROUND(MAX(0,$AP$364+$AQ$364-$AR$364-$AS$364),2)</f>
        <v>0</v>
      </c>
      <c r="AU364">
        <f>$AY$363</f>
        <v>0</v>
      </c>
      <c r="AV364">
        <f>ROUND(IF($AU$364&lt;=0,0,$AU$364*$AU$3/12),2)</f>
        <v>0</v>
      </c>
      <c r="AW364">
        <f>ROUND(IF($AU$364&lt;=0,0,MIN($AU$4,$AU$364+$AV$364)),2)</f>
        <v>0</v>
      </c>
      <c r="AX364">
        <f>ROUND(IF($AU$364&lt;=0,0,MIN(MAX(0,$AU$364+$AV$364-$AW$364),MAX(0,$F$364-$J$364-$O$364-$T$364-$Y$364-$AD$364-$AI$364-$AN$364-$AS$364))),2)</f>
        <v>0</v>
      </c>
      <c r="AY364">
        <f>ROUND(MAX(0,$AU$364+$AV$364-$AW$364-$AX$364),2)</f>
        <v>0</v>
      </c>
      <c r="AZ364">
        <f>$BD$363</f>
        <v>0</v>
      </c>
      <c r="BA364">
        <f>ROUND(IF($AZ$364&lt;=0,0,$AZ$364*$AZ$3/12),2)</f>
        <v>0</v>
      </c>
      <c r="BB364">
        <f>ROUND(IF($AZ$364&lt;=0,0,MIN($AZ$4,$AZ$364+$BA$364)),2)</f>
        <v>0</v>
      </c>
      <c r="BC364">
        <f>ROUND(IF($AZ$364&lt;=0,0,MIN(MAX(0,$AZ$364+$BA$364-$BB$364),MAX(0,$F$364-$J$364-$O$364-$T$364-$Y$364-$AD$364-$AI$364-$AN$364-$AS$364-$AX$364))),2)</f>
        <v>0</v>
      </c>
      <c r="BD364">
        <f>ROUND(MAX(0,$AZ$364+$BA$364-$BB$364-$BC$364),2)</f>
        <v>0</v>
      </c>
    </row>
    <row r="365" spans="1:56">
      <c r="A365">
        <f>ROW()-7</f>
        <v>358</v>
      </c>
      <c r="B365">
        <f>EDATE(StartDate,A365-1)</f>
        <v>0</v>
      </c>
      <c r="C365">
        <f>ROUND(SUM($G$365,$L$365,$Q$365,$V$365,$AA$365,$AF$365,$AK$365,$AP$365,$AU$365,$AZ$365)-SUM($K$365,$P$365,$U$365,$Z$365,$AE$365,$AJ$365,$AO$365,$AT$365,$AY$365,$BD$365),2)</f>
        <v>0</v>
      </c>
      <c r="D365">
        <f>ROUND(SUM($H$365,$M$365,$R$365,$W$365,$AB$365,$AG$365,$AL$365,$AQ$365,$AV$365,$BA$365),2)</f>
        <v>0</v>
      </c>
      <c r="E365">
        <f>ROUND(SUM($K$365,$P$365,$U$365,$Z$365,$AE$365,$AJ$365,$AO$365,$AT$365,$AY$365,$BD$365),2)</f>
        <v>0</v>
      </c>
      <c r="F365">
        <f>ROUND(MAX(MonthlyBudget-SUM($I$365,$N$365,$S$365,$X$365,$AC$365,$AH$365,$AM$365,$AR$365,$AW$365,$BB$365),0),2)</f>
        <v>0</v>
      </c>
      <c r="G365">
        <f>$K$364</f>
        <v>0</v>
      </c>
      <c r="H365">
        <f>ROUND(IF($G$365&lt;=0,0,$G$365*$G$3/12),2)</f>
        <v>0</v>
      </c>
      <c r="I365">
        <f>ROUND(IF($G$365&lt;=0,0,MIN($G$4,$G$365+$H$365)),2)</f>
        <v>0</v>
      </c>
      <c r="J365">
        <f>ROUND(IF($G$365&lt;=0,0,MIN(MAX(0,$G$365+$H$365-$I$365),$F$365)),2)</f>
        <v>0</v>
      </c>
      <c r="K365">
        <f>ROUND(MAX(0,$G$365+$H$365-$I$365-$J$365),2)</f>
        <v>0</v>
      </c>
      <c r="L365">
        <f>$P$364</f>
        <v>0</v>
      </c>
      <c r="M365">
        <f>ROUND(IF($L$365&lt;=0,0,$L$365*$L$3/12),2)</f>
        <v>0</v>
      </c>
      <c r="N365">
        <f>ROUND(IF($L$365&lt;=0,0,MIN($L$4,$L$365+$M$365)),2)</f>
        <v>0</v>
      </c>
      <c r="O365">
        <f>ROUND(IF($L$365&lt;=0,0,MIN(MAX(0,$L$365+$M$365-$N$365),MAX(0,$F$365-$J$365))),2)</f>
        <v>0</v>
      </c>
      <c r="P365">
        <f>ROUND(MAX(0,$L$365+$M$365-$N$365-$O$365),2)</f>
        <v>0</v>
      </c>
      <c r="Q365">
        <f>$U$364</f>
        <v>0</v>
      </c>
      <c r="R365">
        <f>ROUND(IF($Q$365&lt;=0,0,$Q$365*$Q$3/12),2)</f>
        <v>0</v>
      </c>
      <c r="S365">
        <f>ROUND(IF($Q$365&lt;=0,0,MIN($Q$4,$Q$365+$R$365)),2)</f>
        <v>0</v>
      </c>
      <c r="T365">
        <f>ROUND(IF($Q$365&lt;=0,0,MIN(MAX(0,$Q$365+$R$365-$S$365),MAX(0,$F$365-$J$365-$O$365))),2)</f>
        <v>0</v>
      </c>
      <c r="U365">
        <f>ROUND(MAX(0,$Q$365+$R$365-$S$365-$T$365),2)</f>
        <v>0</v>
      </c>
      <c r="V365">
        <f>$Z$364</f>
        <v>0</v>
      </c>
      <c r="W365">
        <f>ROUND(IF($V$365&lt;=0,0,$V$365*$V$3/12),2)</f>
        <v>0</v>
      </c>
      <c r="X365">
        <f>ROUND(IF($V$365&lt;=0,0,MIN($V$4,$V$365+$W$365)),2)</f>
        <v>0</v>
      </c>
      <c r="Y365">
        <f>ROUND(IF($V$365&lt;=0,0,MIN(MAX(0,$V$365+$W$365-$X$365),MAX(0,$F$365-$J$365-$O$365-$T$365))),2)</f>
        <v>0</v>
      </c>
      <c r="Z365">
        <f>ROUND(MAX(0,$V$365+$W$365-$X$365-$Y$365),2)</f>
        <v>0</v>
      </c>
      <c r="AA365">
        <f>$AE$364</f>
        <v>0</v>
      </c>
      <c r="AB365">
        <f>ROUND(IF($AA$365&lt;=0,0,$AA$365*$AA$3/12),2)</f>
        <v>0</v>
      </c>
      <c r="AC365">
        <f>ROUND(IF($AA$365&lt;=0,0,MIN($AA$4,$AA$365+$AB$365)),2)</f>
        <v>0</v>
      </c>
      <c r="AD365">
        <f>ROUND(IF($AA$365&lt;=0,0,MIN(MAX(0,$AA$365+$AB$365-$AC$365),MAX(0,$F$365-$J$365-$O$365-$T$365-$Y$365))),2)</f>
        <v>0</v>
      </c>
      <c r="AE365">
        <f>ROUND(MAX(0,$AA$365+$AB$365-$AC$365-$AD$365),2)</f>
        <v>0</v>
      </c>
      <c r="AF365">
        <f>$AJ$364</f>
        <v>0</v>
      </c>
      <c r="AG365">
        <f>ROUND(IF($AF$365&lt;=0,0,$AF$365*$AF$3/12),2)</f>
        <v>0</v>
      </c>
      <c r="AH365">
        <f>ROUND(IF($AF$365&lt;=0,0,MIN($AF$4,$AF$365+$AG$365)),2)</f>
        <v>0</v>
      </c>
      <c r="AI365">
        <f>ROUND(IF($AF$365&lt;=0,0,MIN(MAX(0,$AF$365+$AG$365-$AH$365),MAX(0,$F$365-$J$365-$O$365-$T$365-$Y$365-$AD$365))),2)</f>
        <v>0</v>
      </c>
      <c r="AJ365">
        <f>ROUND(MAX(0,$AF$365+$AG$365-$AH$365-$AI$365),2)</f>
        <v>0</v>
      </c>
      <c r="AK365">
        <f>$AO$364</f>
        <v>0</v>
      </c>
      <c r="AL365">
        <f>ROUND(IF($AK$365&lt;=0,0,$AK$365*$AK$3/12),2)</f>
        <v>0</v>
      </c>
      <c r="AM365">
        <f>ROUND(IF($AK$365&lt;=0,0,MIN($AK$4,$AK$365+$AL$365)),2)</f>
        <v>0</v>
      </c>
      <c r="AN365">
        <f>ROUND(IF($AK$365&lt;=0,0,MIN(MAX(0,$AK$365+$AL$365-$AM$365),MAX(0,$F$365-$J$365-$O$365-$T$365-$Y$365-$AD$365-$AI$365))),2)</f>
        <v>0</v>
      </c>
      <c r="AO365">
        <f>ROUND(MAX(0,$AK$365+$AL$365-$AM$365-$AN$365),2)</f>
        <v>0</v>
      </c>
      <c r="AP365">
        <f>$AT$364</f>
        <v>0</v>
      </c>
      <c r="AQ365">
        <f>ROUND(IF($AP$365&lt;=0,0,$AP$365*$AP$3/12),2)</f>
        <v>0</v>
      </c>
      <c r="AR365">
        <f>ROUND(IF($AP$365&lt;=0,0,MIN($AP$4,$AP$365+$AQ$365)),2)</f>
        <v>0</v>
      </c>
      <c r="AS365">
        <f>ROUND(IF($AP$365&lt;=0,0,MIN(MAX(0,$AP$365+$AQ$365-$AR$365),MAX(0,$F$365-$J$365-$O$365-$T$365-$Y$365-$AD$365-$AI$365-$AN$365))),2)</f>
        <v>0</v>
      </c>
      <c r="AT365">
        <f>ROUND(MAX(0,$AP$365+$AQ$365-$AR$365-$AS$365),2)</f>
        <v>0</v>
      </c>
      <c r="AU365">
        <f>$AY$364</f>
        <v>0</v>
      </c>
      <c r="AV365">
        <f>ROUND(IF($AU$365&lt;=0,0,$AU$365*$AU$3/12),2)</f>
        <v>0</v>
      </c>
      <c r="AW365">
        <f>ROUND(IF($AU$365&lt;=0,0,MIN($AU$4,$AU$365+$AV$365)),2)</f>
        <v>0</v>
      </c>
      <c r="AX365">
        <f>ROUND(IF($AU$365&lt;=0,0,MIN(MAX(0,$AU$365+$AV$365-$AW$365),MAX(0,$F$365-$J$365-$O$365-$T$365-$Y$365-$AD$365-$AI$365-$AN$365-$AS$365))),2)</f>
        <v>0</v>
      </c>
      <c r="AY365">
        <f>ROUND(MAX(0,$AU$365+$AV$365-$AW$365-$AX$365),2)</f>
        <v>0</v>
      </c>
      <c r="AZ365">
        <f>$BD$364</f>
        <v>0</v>
      </c>
      <c r="BA365">
        <f>ROUND(IF($AZ$365&lt;=0,0,$AZ$365*$AZ$3/12),2)</f>
        <v>0</v>
      </c>
      <c r="BB365">
        <f>ROUND(IF($AZ$365&lt;=0,0,MIN($AZ$4,$AZ$365+$BA$365)),2)</f>
        <v>0</v>
      </c>
      <c r="BC365">
        <f>ROUND(IF($AZ$365&lt;=0,0,MIN(MAX(0,$AZ$365+$BA$365-$BB$365),MAX(0,$F$365-$J$365-$O$365-$T$365-$Y$365-$AD$365-$AI$365-$AN$365-$AS$365-$AX$365))),2)</f>
        <v>0</v>
      </c>
      <c r="BD365">
        <f>ROUND(MAX(0,$AZ$365+$BA$365-$BB$365-$BC$365),2)</f>
        <v>0</v>
      </c>
    </row>
    <row r="366" spans="1:56">
      <c r="A366">
        <f>ROW()-7</f>
        <v>359</v>
      </c>
      <c r="B366">
        <f>EDATE(StartDate,A366-1)</f>
        <v>0</v>
      </c>
      <c r="C366">
        <f>ROUND(SUM($G$366,$L$366,$Q$366,$V$366,$AA$366,$AF$366,$AK$366,$AP$366,$AU$366,$AZ$366)-SUM($K$366,$P$366,$U$366,$Z$366,$AE$366,$AJ$366,$AO$366,$AT$366,$AY$366,$BD$366),2)</f>
        <v>0</v>
      </c>
      <c r="D366">
        <f>ROUND(SUM($H$366,$M$366,$R$366,$W$366,$AB$366,$AG$366,$AL$366,$AQ$366,$AV$366,$BA$366),2)</f>
        <v>0</v>
      </c>
      <c r="E366">
        <f>ROUND(SUM($K$366,$P$366,$U$366,$Z$366,$AE$366,$AJ$366,$AO$366,$AT$366,$AY$366,$BD$366),2)</f>
        <v>0</v>
      </c>
      <c r="F366">
        <f>ROUND(MAX(MonthlyBudget-SUM($I$366,$N$366,$S$366,$X$366,$AC$366,$AH$366,$AM$366,$AR$366,$AW$366,$BB$366),0),2)</f>
        <v>0</v>
      </c>
      <c r="G366">
        <f>$K$365</f>
        <v>0</v>
      </c>
      <c r="H366">
        <f>ROUND(IF($G$366&lt;=0,0,$G$366*$G$3/12),2)</f>
        <v>0</v>
      </c>
      <c r="I366">
        <f>ROUND(IF($G$366&lt;=0,0,MIN($G$4,$G$366+$H$366)),2)</f>
        <v>0</v>
      </c>
      <c r="J366">
        <f>ROUND(IF($G$366&lt;=0,0,MIN(MAX(0,$G$366+$H$366-$I$366),$F$366)),2)</f>
        <v>0</v>
      </c>
      <c r="K366">
        <f>ROUND(MAX(0,$G$366+$H$366-$I$366-$J$366),2)</f>
        <v>0</v>
      </c>
      <c r="L366">
        <f>$P$365</f>
        <v>0</v>
      </c>
      <c r="M366">
        <f>ROUND(IF($L$366&lt;=0,0,$L$366*$L$3/12),2)</f>
        <v>0</v>
      </c>
      <c r="N366">
        <f>ROUND(IF($L$366&lt;=0,0,MIN($L$4,$L$366+$M$366)),2)</f>
        <v>0</v>
      </c>
      <c r="O366">
        <f>ROUND(IF($L$366&lt;=0,0,MIN(MAX(0,$L$366+$M$366-$N$366),MAX(0,$F$366-$J$366))),2)</f>
        <v>0</v>
      </c>
      <c r="P366">
        <f>ROUND(MAX(0,$L$366+$M$366-$N$366-$O$366),2)</f>
        <v>0</v>
      </c>
      <c r="Q366">
        <f>$U$365</f>
        <v>0</v>
      </c>
      <c r="R366">
        <f>ROUND(IF($Q$366&lt;=0,0,$Q$366*$Q$3/12),2)</f>
        <v>0</v>
      </c>
      <c r="S366">
        <f>ROUND(IF($Q$366&lt;=0,0,MIN($Q$4,$Q$366+$R$366)),2)</f>
        <v>0</v>
      </c>
      <c r="T366">
        <f>ROUND(IF($Q$366&lt;=0,0,MIN(MAX(0,$Q$366+$R$366-$S$366),MAX(0,$F$366-$J$366-$O$366))),2)</f>
        <v>0</v>
      </c>
      <c r="U366">
        <f>ROUND(MAX(0,$Q$366+$R$366-$S$366-$T$366),2)</f>
        <v>0</v>
      </c>
      <c r="V366">
        <f>$Z$365</f>
        <v>0</v>
      </c>
      <c r="W366">
        <f>ROUND(IF($V$366&lt;=0,0,$V$366*$V$3/12),2)</f>
        <v>0</v>
      </c>
      <c r="X366">
        <f>ROUND(IF($V$366&lt;=0,0,MIN($V$4,$V$366+$W$366)),2)</f>
        <v>0</v>
      </c>
      <c r="Y366">
        <f>ROUND(IF($V$366&lt;=0,0,MIN(MAX(0,$V$366+$W$366-$X$366),MAX(0,$F$366-$J$366-$O$366-$T$366))),2)</f>
        <v>0</v>
      </c>
      <c r="Z366">
        <f>ROUND(MAX(0,$V$366+$W$366-$X$366-$Y$366),2)</f>
        <v>0</v>
      </c>
      <c r="AA366">
        <f>$AE$365</f>
        <v>0</v>
      </c>
      <c r="AB366">
        <f>ROUND(IF($AA$366&lt;=0,0,$AA$366*$AA$3/12),2)</f>
        <v>0</v>
      </c>
      <c r="AC366">
        <f>ROUND(IF($AA$366&lt;=0,0,MIN($AA$4,$AA$366+$AB$366)),2)</f>
        <v>0</v>
      </c>
      <c r="AD366">
        <f>ROUND(IF($AA$366&lt;=0,0,MIN(MAX(0,$AA$366+$AB$366-$AC$366),MAX(0,$F$366-$J$366-$O$366-$T$366-$Y$366))),2)</f>
        <v>0</v>
      </c>
      <c r="AE366">
        <f>ROUND(MAX(0,$AA$366+$AB$366-$AC$366-$AD$366),2)</f>
        <v>0</v>
      </c>
      <c r="AF366">
        <f>$AJ$365</f>
        <v>0</v>
      </c>
      <c r="AG366">
        <f>ROUND(IF($AF$366&lt;=0,0,$AF$366*$AF$3/12),2)</f>
        <v>0</v>
      </c>
      <c r="AH366">
        <f>ROUND(IF($AF$366&lt;=0,0,MIN($AF$4,$AF$366+$AG$366)),2)</f>
        <v>0</v>
      </c>
      <c r="AI366">
        <f>ROUND(IF($AF$366&lt;=0,0,MIN(MAX(0,$AF$366+$AG$366-$AH$366),MAX(0,$F$366-$J$366-$O$366-$T$366-$Y$366-$AD$366))),2)</f>
        <v>0</v>
      </c>
      <c r="AJ366">
        <f>ROUND(MAX(0,$AF$366+$AG$366-$AH$366-$AI$366),2)</f>
        <v>0</v>
      </c>
      <c r="AK366">
        <f>$AO$365</f>
        <v>0</v>
      </c>
      <c r="AL366">
        <f>ROUND(IF($AK$366&lt;=0,0,$AK$366*$AK$3/12),2)</f>
        <v>0</v>
      </c>
      <c r="AM366">
        <f>ROUND(IF($AK$366&lt;=0,0,MIN($AK$4,$AK$366+$AL$366)),2)</f>
        <v>0</v>
      </c>
      <c r="AN366">
        <f>ROUND(IF($AK$366&lt;=0,0,MIN(MAX(0,$AK$366+$AL$366-$AM$366),MAX(0,$F$366-$J$366-$O$366-$T$366-$Y$366-$AD$366-$AI$366))),2)</f>
        <v>0</v>
      </c>
      <c r="AO366">
        <f>ROUND(MAX(0,$AK$366+$AL$366-$AM$366-$AN$366),2)</f>
        <v>0</v>
      </c>
      <c r="AP366">
        <f>$AT$365</f>
        <v>0</v>
      </c>
      <c r="AQ366">
        <f>ROUND(IF($AP$366&lt;=0,0,$AP$366*$AP$3/12),2)</f>
        <v>0</v>
      </c>
      <c r="AR366">
        <f>ROUND(IF($AP$366&lt;=0,0,MIN($AP$4,$AP$366+$AQ$366)),2)</f>
        <v>0</v>
      </c>
      <c r="AS366">
        <f>ROUND(IF($AP$366&lt;=0,0,MIN(MAX(0,$AP$366+$AQ$366-$AR$366),MAX(0,$F$366-$J$366-$O$366-$T$366-$Y$366-$AD$366-$AI$366-$AN$366))),2)</f>
        <v>0</v>
      </c>
      <c r="AT366">
        <f>ROUND(MAX(0,$AP$366+$AQ$366-$AR$366-$AS$366),2)</f>
        <v>0</v>
      </c>
      <c r="AU366">
        <f>$AY$365</f>
        <v>0</v>
      </c>
      <c r="AV366">
        <f>ROUND(IF($AU$366&lt;=0,0,$AU$366*$AU$3/12),2)</f>
        <v>0</v>
      </c>
      <c r="AW366">
        <f>ROUND(IF($AU$366&lt;=0,0,MIN($AU$4,$AU$366+$AV$366)),2)</f>
        <v>0</v>
      </c>
      <c r="AX366">
        <f>ROUND(IF($AU$366&lt;=0,0,MIN(MAX(0,$AU$366+$AV$366-$AW$366),MAX(0,$F$366-$J$366-$O$366-$T$366-$Y$366-$AD$366-$AI$366-$AN$366-$AS$366))),2)</f>
        <v>0</v>
      </c>
      <c r="AY366">
        <f>ROUND(MAX(0,$AU$366+$AV$366-$AW$366-$AX$366),2)</f>
        <v>0</v>
      </c>
      <c r="AZ366">
        <f>$BD$365</f>
        <v>0</v>
      </c>
      <c r="BA366">
        <f>ROUND(IF($AZ$366&lt;=0,0,$AZ$366*$AZ$3/12),2)</f>
        <v>0</v>
      </c>
      <c r="BB366">
        <f>ROUND(IF($AZ$366&lt;=0,0,MIN($AZ$4,$AZ$366+$BA$366)),2)</f>
        <v>0</v>
      </c>
      <c r="BC366">
        <f>ROUND(IF($AZ$366&lt;=0,0,MIN(MAX(0,$AZ$366+$BA$366-$BB$366),MAX(0,$F$366-$J$366-$O$366-$T$366-$Y$366-$AD$366-$AI$366-$AN$366-$AS$366-$AX$366))),2)</f>
        <v>0</v>
      </c>
      <c r="BD366">
        <f>ROUND(MAX(0,$AZ$366+$BA$366-$BB$366-$BC$366),2)</f>
        <v>0</v>
      </c>
    </row>
    <row r="367" spans="1:56">
      <c r="A367">
        <f>ROW()-7</f>
        <v>360</v>
      </c>
      <c r="B367">
        <f>EDATE(StartDate,A367-1)</f>
        <v>0</v>
      </c>
      <c r="C367">
        <f>ROUND(SUM($G$367,$L$367,$Q$367,$V$367,$AA$367,$AF$367,$AK$367,$AP$367,$AU$367,$AZ$367)-SUM($K$367,$P$367,$U$367,$Z$367,$AE$367,$AJ$367,$AO$367,$AT$367,$AY$367,$BD$367),2)</f>
        <v>0</v>
      </c>
      <c r="D367">
        <f>ROUND(SUM($H$367,$M$367,$R$367,$W$367,$AB$367,$AG$367,$AL$367,$AQ$367,$AV$367,$BA$367),2)</f>
        <v>0</v>
      </c>
      <c r="E367">
        <f>ROUND(SUM($K$367,$P$367,$U$367,$Z$367,$AE$367,$AJ$367,$AO$367,$AT$367,$AY$367,$BD$367),2)</f>
        <v>0</v>
      </c>
      <c r="F367">
        <f>ROUND(MAX(MonthlyBudget-SUM($I$367,$N$367,$S$367,$X$367,$AC$367,$AH$367,$AM$367,$AR$367,$AW$367,$BB$367),0),2)</f>
        <v>0</v>
      </c>
      <c r="G367">
        <f>$K$366</f>
        <v>0</v>
      </c>
      <c r="H367">
        <f>ROUND(IF($G$367&lt;=0,0,$G$367*$G$3/12),2)</f>
        <v>0</v>
      </c>
      <c r="I367">
        <f>ROUND(IF($G$367&lt;=0,0,MIN($G$4,$G$367+$H$367)),2)</f>
        <v>0</v>
      </c>
      <c r="J367">
        <f>ROUND(IF($G$367&lt;=0,0,MIN(MAX(0,$G$367+$H$367-$I$367),$F$367)),2)</f>
        <v>0</v>
      </c>
      <c r="K367">
        <f>ROUND(MAX(0,$G$367+$H$367-$I$367-$J$367),2)</f>
        <v>0</v>
      </c>
      <c r="L367">
        <f>$P$366</f>
        <v>0</v>
      </c>
      <c r="M367">
        <f>ROUND(IF($L$367&lt;=0,0,$L$367*$L$3/12),2)</f>
        <v>0</v>
      </c>
      <c r="N367">
        <f>ROUND(IF($L$367&lt;=0,0,MIN($L$4,$L$367+$M$367)),2)</f>
        <v>0</v>
      </c>
      <c r="O367">
        <f>ROUND(IF($L$367&lt;=0,0,MIN(MAX(0,$L$367+$M$367-$N$367),MAX(0,$F$367-$J$367))),2)</f>
        <v>0</v>
      </c>
      <c r="P367">
        <f>ROUND(MAX(0,$L$367+$M$367-$N$367-$O$367),2)</f>
        <v>0</v>
      </c>
      <c r="Q367">
        <f>$U$366</f>
        <v>0</v>
      </c>
      <c r="R367">
        <f>ROUND(IF($Q$367&lt;=0,0,$Q$367*$Q$3/12),2)</f>
        <v>0</v>
      </c>
      <c r="S367">
        <f>ROUND(IF($Q$367&lt;=0,0,MIN($Q$4,$Q$367+$R$367)),2)</f>
        <v>0</v>
      </c>
      <c r="T367">
        <f>ROUND(IF($Q$367&lt;=0,0,MIN(MAX(0,$Q$367+$R$367-$S$367),MAX(0,$F$367-$J$367-$O$367))),2)</f>
        <v>0</v>
      </c>
      <c r="U367">
        <f>ROUND(MAX(0,$Q$367+$R$367-$S$367-$T$367),2)</f>
        <v>0</v>
      </c>
      <c r="V367">
        <f>$Z$366</f>
        <v>0</v>
      </c>
      <c r="W367">
        <f>ROUND(IF($V$367&lt;=0,0,$V$367*$V$3/12),2)</f>
        <v>0</v>
      </c>
      <c r="X367">
        <f>ROUND(IF($V$367&lt;=0,0,MIN($V$4,$V$367+$W$367)),2)</f>
        <v>0</v>
      </c>
      <c r="Y367">
        <f>ROUND(IF($V$367&lt;=0,0,MIN(MAX(0,$V$367+$W$367-$X$367),MAX(0,$F$367-$J$367-$O$367-$T$367))),2)</f>
        <v>0</v>
      </c>
      <c r="Z367">
        <f>ROUND(MAX(0,$V$367+$W$367-$X$367-$Y$367),2)</f>
        <v>0</v>
      </c>
      <c r="AA367">
        <f>$AE$366</f>
        <v>0</v>
      </c>
      <c r="AB367">
        <f>ROUND(IF($AA$367&lt;=0,0,$AA$367*$AA$3/12),2)</f>
        <v>0</v>
      </c>
      <c r="AC367">
        <f>ROUND(IF($AA$367&lt;=0,0,MIN($AA$4,$AA$367+$AB$367)),2)</f>
        <v>0</v>
      </c>
      <c r="AD367">
        <f>ROUND(IF($AA$367&lt;=0,0,MIN(MAX(0,$AA$367+$AB$367-$AC$367),MAX(0,$F$367-$J$367-$O$367-$T$367-$Y$367))),2)</f>
        <v>0</v>
      </c>
      <c r="AE367">
        <f>ROUND(MAX(0,$AA$367+$AB$367-$AC$367-$AD$367),2)</f>
        <v>0</v>
      </c>
      <c r="AF367">
        <f>$AJ$366</f>
        <v>0</v>
      </c>
      <c r="AG367">
        <f>ROUND(IF($AF$367&lt;=0,0,$AF$367*$AF$3/12),2)</f>
        <v>0</v>
      </c>
      <c r="AH367">
        <f>ROUND(IF($AF$367&lt;=0,0,MIN($AF$4,$AF$367+$AG$367)),2)</f>
        <v>0</v>
      </c>
      <c r="AI367">
        <f>ROUND(IF($AF$367&lt;=0,0,MIN(MAX(0,$AF$367+$AG$367-$AH$367),MAX(0,$F$367-$J$367-$O$367-$T$367-$Y$367-$AD$367))),2)</f>
        <v>0</v>
      </c>
      <c r="AJ367">
        <f>ROUND(MAX(0,$AF$367+$AG$367-$AH$367-$AI$367),2)</f>
        <v>0</v>
      </c>
      <c r="AK367">
        <f>$AO$366</f>
        <v>0</v>
      </c>
      <c r="AL367">
        <f>ROUND(IF($AK$367&lt;=0,0,$AK$367*$AK$3/12),2)</f>
        <v>0</v>
      </c>
      <c r="AM367">
        <f>ROUND(IF($AK$367&lt;=0,0,MIN($AK$4,$AK$367+$AL$367)),2)</f>
        <v>0</v>
      </c>
      <c r="AN367">
        <f>ROUND(IF($AK$367&lt;=0,0,MIN(MAX(0,$AK$367+$AL$367-$AM$367),MAX(0,$F$367-$J$367-$O$367-$T$367-$Y$367-$AD$367-$AI$367))),2)</f>
        <v>0</v>
      </c>
      <c r="AO367">
        <f>ROUND(MAX(0,$AK$367+$AL$367-$AM$367-$AN$367),2)</f>
        <v>0</v>
      </c>
      <c r="AP367">
        <f>$AT$366</f>
        <v>0</v>
      </c>
      <c r="AQ367">
        <f>ROUND(IF($AP$367&lt;=0,0,$AP$367*$AP$3/12),2)</f>
        <v>0</v>
      </c>
      <c r="AR367">
        <f>ROUND(IF($AP$367&lt;=0,0,MIN($AP$4,$AP$367+$AQ$367)),2)</f>
        <v>0</v>
      </c>
      <c r="AS367">
        <f>ROUND(IF($AP$367&lt;=0,0,MIN(MAX(0,$AP$367+$AQ$367-$AR$367),MAX(0,$F$367-$J$367-$O$367-$T$367-$Y$367-$AD$367-$AI$367-$AN$367))),2)</f>
        <v>0</v>
      </c>
      <c r="AT367">
        <f>ROUND(MAX(0,$AP$367+$AQ$367-$AR$367-$AS$367),2)</f>
        <v>0</v>
      </c>
      <c r="AU367">
        <f>$AY$366</f>
        <v>0</v>
      </c>
      <c r="AV367">
        <f>ROUND(IF($AU$367&lt;=0,0,$AU$367*$AU$3/12),2)</f>
        <v>0</v>
      </c>
      <c r="AW367">
        <f>ROUND(IF($AU$367&lt;=0,0,MIN($AU$4,$AU$367+$AV$367)),2)</f>
        <v>0</v>
      </c>
      <c r="AX367">
        <f>ROUND(IF($AU$367&lt;=0,0,MIN(MAX(0,$AU$367+$AV$367-$AW$367),MAX(0,$F$367-$J$367-$O$367-$T$367-$Y$367-$AD$367-$AI$367-$AN$367-$AS$367))),2)</f>
        <v>0</v>
      </c>
      <c r="AY367">
        <f>ROUND(MAX(0,$AU$367+$AV$367-$AW$367-$AX$367),2)</f>
        <v>0</v>
      </c>
      <c r="AZ367">
        <f>$BD$366</f>
        <v>0</v>
      </c>
      <c r="BA367">
        <f>ROUND(IF($AZ$367&lt;=0,0,$AZ$367*$AZ$3/12),2)</f>
        <v>0</v>
      </c>
      <c r="BB367">
        <f>ROUND(IF($AZ$367&lt;=0,0,MIN($AZ$4,$AZ$367+$BA$367)),2)</f>
        <v>0</v>
      </c>
      <c r="BC367">
        <f>ROUND(IF($AZ$367&lt;=0,0,MIN(MAX(0,$AZ$367+$BA$367-$BB$367),MAX(0,$F$367-$J$367-$O$367-$T$367-$Y$367-$AD$367-$AI$367-$AN$367-$AS$367-$AX$367))),2)</f>
        <v>0</v>
      </c>
      <c r="BD367">
        <f>ROUND(MAX(0,$AZ$367+$BA$367-$BB$367-$BC$367),2)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D367"/>
  <sheetViews>
    <sheetView workbookViewId="0"/>
  </sheetViews>
  <sheetFormatPr defaultRowHeight="15"/>
  <sheetData>
    <row r="1" spans="1:56">
      <c r="A1" t="s">
        <v>61</v>
      </c>
    </row>
    <row r="2" spans="1:56">
      <c r="G2" t="str">
        <f>INDEX(InputNames,MATCH(1,SnowballRanks,0))</f>
        <v>Medical Bill</v>
      </c>
      <c r="L2" t="str">
        <f>INDEX(InputNames,MATCH(2,SnowballRanks,0))</f>
        <v>Store Card</v>
      </c>
      <c r="Q2" t="str">
        <f>INDEX(InputNames,MATCH(3,SnowballRanks,0))</f>
        <v>Gas Card</v>
      </c>
      <c r="V2" t="str">
        <f>INDEX(InputNames,MATCH(4,SnowballRanks,0))</f>
        <v>Personal Loan</v>
      </c>
      <c r="AA2" t="str">
        <f>INDEX(InputNames,MATCH(5,SnowballRanks,0))</f>
        <v>Credit Card 1</v>
      </c>
      <c r="AF2" t="str">
        <f>INDEX(InputNames,MATCH(6,SnowballRanks,0))</f>
        <v>Home Repair Loan</v>
      </c>
      <c r="AK2" t="str">
        <f>INDEX(InputNames,MATCH(7,SnowballRanks,0))</f>
        <v>Credit Card 2</v>
      </c>
      <c r="AP2" t="str">
        <f>INDEX(InputNames,MATCH(8,SnowballRanks,0))</f>
        <v>Student Loan</v>
      </c>
      <c r="AU2" t="str">
        <f>INDEX(InputNames,MATCH(9,SnowballRanks,0))</f>
        <v>Credit Union Loan</v>
      </c>
      <c r="AZ2" t="str">
        <f>INDEX(InputNames,MATCH(10,SnowballRanks,0))</f>
        <v>Auto Loan</v>
      </c>
    </row>
    <row r="3" spans="1:56">
      <c r="G3">
        <f>INDEX(InputAPRs,MATCH(1,SnowballRanks,0))</f>
        <v>0.0</v>
      </c>
      <c r="L3">
        <f>INDEX(InputAPRs,MATCH(2,SnowballRanks,0))</f>
        <v>0.2699</v>
      </c>
      <c r="Q3">
        <f>INDEX(InputAPRs,MATCH(3,SnowballRanks,0))</f>
        <v>0.2399</v>
      </c>
      <c r="V3">
        <f>INDEX(InputAPRs,MATCH(4,SnowballRanks,0))</f>
        <v>0.1199</v>
      </c>
      <c r="AA3">
        <f>INDEX(InputAPRs,MATCH(5,SnowballRanks,0))</f>
        <v>0.2199</v>
      </c>
      <c r="AF3">
        <f>INDEX(InputAPRs,MATCH(6,SnowballRanks,0))</f>
        <v>0.1499</v>
      </c>
      <c r="AK3">
        <f>INDEX(InputAPRs,MATCH(7,SnowballRanks,0))</f>
        <v>0.2799</v>
      </c>
      <c r="AP3">
        <f>INDEX(InputAPRs,MATCH(8,SnowballRanks,0))</f>
        <v>0.055</v>
      </c>
      <c r="AU3">
        <f>INDEX(InputAPRs,MATCH(9,SnowballRanks,0))</f>
        <v>0.1099</v>
      </c>
      <c r="AZ3">
        <f>INDEX(InputAPRs,MATCH(10,SnowballRanks,0))</f>
        <v>0.0699</v>
      </c>
    </row>
    <row r="4" spans="1:56">
      <c r="G4">
        <f>INDEX(InputMinimums,MATCH(1,SnowballRanks,0))</f>
        <v>50.0</v>
      </c>
      <c r="L4">
        <f>INDEX(InputMinimums,MATCH(2,SnowballRanks,0))</f>
        <v>35.0</v>
      </c>
      <c r="Q4">
        <f>INDEX(InputMinimums,MATCH(3,SnowballRanks,0))</f>
        <v>40.0</v>
      </c>
      <c r="V4">
        <f>INDEX(InputMinimums,MATCH(4,SnowballRanks,0))</f>
        <v>95.0</v>
      </c>
      <c r="AA4">
        <f>INDEX(InputMinimums,MATCH(5,SnowballRanks,0))</f>
        <v>105.0</v>
      </c>
      <c r="AF4">
        <f>INDEX(InputMinimums,MATCH(6,SnowballRanks,0))</f>
        <v>135.0</v>
      </c>
      <c r="AK4">
        <f>INDEX(InputMinimums,MATCH(7,SnowballRanks,0))</f>
        <v>156.0</v>
      </c>
      <c r="AP4">
        <f>INDEX(InputMinimums,MATCH(8,SnowballRanks,0))</f>
        <v>85.0</v>
      </c>
      <c r="AU4">
        <f>INDEX(InputMinimums,MATCH(9,SnowballRanks,0))</f>
        <v>258.0</v>
      </c>
      <c r="AZ4">
        <f>INDEX(InputMinimums,MATCH(10,SnowballRanks,0))</f>
        <v>347.0</v>
      </c>
    </row>
    <row r="5" spans="1:56">
      <c r="G5">
        <f>INDEX(InputBalances,MATCH(1,SnowballRanks,0))</f>
        <v>450.0</v>
      </c>
      <c r="L5">
        <f>INDEX(InputBalances,MATCH(2,SnowballRanks,0))</f>
        <v>780.0</v>
      </c>
      <c r="Q5">
        <f>INDEX(InputBalances,MATCH(3,SnowballRanks,0))</f>
        <v>1100.0</v>
      </c>
      <c r="V5">
        <f>INDEX(InputBalances,MATCH(4,SnowballRanks,0))</f>
        <v>2800.0</v>
      </c>
      <c r="AA5">
        <f>INDEX(InputBalances,MATCH(5,SnowballRanks,0))</f>
        <v>3500.0</v>
      </c>
      <c r="AF5">
        <f>INDEX(InputBalances,MATCH(6,SnowballRanks,0))</f>
        <v>4800.0</v>
      </c>
      <c r="AK5">
        <f>INDEX(InputBalances,MATCH(7,SnowballRanks,0))</f>
        <v>5200.0</v>
      </c>
      <c r="AP5">
        <f>INDEX(InputBalances,MATCH(8,SnowballRanks,0))</f>
        <v>7500.0</v>
      </c>
      <c r="AU5">
        <f>INDEX(InputBalances,MATCH(9,SnowballRanks,0))</f>
        <v>9200.0</v>
      </c>
      <c r="AZ5">
        <f>INDEX(InputBalances,MATCH(10,SnowballRanks,0))</f>
        <v>12400.0</v>
      </c>
    </row>
    <row r="7" spans="1:56">
      <c r="A7" t="s">
        <v>52</v>
      </c>
      <c r="B7" t="s">
        <v>53</v>
      </c>
      <c r="C7" t="s">
        <v>54</v>
      </c>
      <c r="D7" t="s">
        <v>55</v>
      </c>
      <c r="E7" t="s">
        <v>29</v>
      </c>
      <c r="F7" t="s">
        <v>56</v>
      </c>
      <c r="G7" t="s">
        <v>57</v>
      </c>
      <c r="H7" t="s">
        <v>55</v>
      </c>
      <c r="I7" t="s">
        <v>58</v>
      </c>
      <c r="J7" t="s">
        <v>59</v>
      </c>
      <c r="K7" t="s">
        <v>60</v>
      </c>
      <c r="L7" t="s">
        <v>57</v>
      </c>
      <c r="M7" t="s">
        <v>55</v>
      </c>
      <c r="N7" t="s">
        <v>58</v>
      </c>
      <c r="O7" t="s">
        <v>59</v>
      </c>
      <c r="P7" t="s">
        <v>60</v>
      </c>
      <c r="Q7" t="s">
        <v>57</v>
      </c>
      <c r="R7" t="s">
        <v>55</v>
      </c>
      <c r="S7" t="s">
        <v>58</v>
      </c>
      <c r="T7" t="s">
        <v>59</v>
      </c>
      <c r="U7" t="s">
        <v>60</v>
      </c>
      <c r="V7" t="s">
        <v>57</v>
      </c>
      <c r="W7" t="s">
        <v>55</v>
      </c>
      <c r="X7" t="s">
        <v>58</v>
      </c>
      <c r="Y7" t="s">
        <v>59</v>
      </c>
      <c r="Z7" t="s">
        <v>60</v>
      </c>
      <c r="AA7" t="s">
        <v>57</v>
      </c>
      <c r="AB7" t="s">
        <v>55</v>
      </c>
      <c r="AC7" t="s">
        <v>58</v>
      </c>
      <c r="AD7" t="s">
        <v>59</v>
      </c>
      <c r="AE7" t="s">
        <v>60</v>
      </c>
      <c r="AF7" t="s">
        <v>57</v>
      </c>
      <c r="AG7" t="s">
        <v>55</v>
      </c>
      <c r="AH7" t="s">
        <v>58</v>
      </c>
      <c r="AI7" t="s">
        <v>59</v>
      </c>
      <c r="AJ7" t="s">
        <v>60</v>
      </c>
      <c r="AK7" t="s">
        <v>57</v>
      </c>
      <c r="AL7" t="s">
        <v>55</v>
      </c>
      <c r="AM7" t="s">
        <v>58</v>
      </c>
      <c r="AN7" t="s">
        <v>59</v>
      </c>
      <c r="AO7" t="s">
        <v>60</v>
      </c>
      <c r="AP7" t="s">
        <v>57</v>
      </c>
      <c r="AQ7" t="s">
        <v>55</v>
      </c>
      <c r="AR7" t="s">
        <v>58</v>
      </c>
      <c r="AS7" t="s">
        <v>59</v>
      </c>
      <c r="AT7" t="s">
        <v>60</v>
      </c>
      <c r="AU7" t="s">
        <v>57</v>
      </c>
      <c r="AV7" t="s">
        <v>55</v>
      </c>
      <c r="AW7" t="s">
        <v>58</v>
      </c>
      <c r="AX7" t="s">
        <v>59</v>
      </c>
      <c r="AY7" t="s">
        <v>60</v>
      </c>
      <c r="AZ7" t="s">
        <v>57</v>
      </c>
      <c r="BA7" t="s">
        <v>55</v>
      </c>
      <c r="BB7" t="s">
        <v>58</v>
      </c>
      <c r="BC7" t="s">
        <v>59</v>
      </c>
      <c r="BD7" t="s">
        <v>60</v>
      </c>
    </row>
    <row r="8" spans="1:56">
      <c r="A8">
        <f>ROW()-7</f>
        <v>1</v>
      </c>
      <c r="B8">
        <f>EDATE(StartDate,A8-1)</f>
        <v>46113</v>
      </c>
      <c r="C8">
        <f>ROUND(SUM($G$8,$L$8,$Q$8,$V$8,$AA$8,$AF$8,$AK$8,$AP$8,$AU$8,$AZ$8)-SUM($K$8,$P$8,$U$8,$Z$8,$AE$8,$AJ$8,$AO$8,$AT$8,$AY$8,$BD$8),2)</f>
        <v>1152.23</v>
      </c>
      <c r="D8">
        <f>ROUND(SUM($H$8,$M$8,$R$8,$W$8,$AB$8,$AG$8,$AL$8,$AQ$8,$AV$8,$BA$8),2)</f>
        <v>503.77</v>
      </c>
      <c r="E8">
        <f>ROUND(SUM($K$8,$P$8,$U$8,$Z$8,$AE$8,$AJ$8,$AO$8,$AT$8,$AY$8,$BD$8),2)</f>
        <v>46577.77</v>
      </c>
      <c r="F8">
        <f>ROUND(MAX(MonthlyBudget-SUM($I$8,$N$8,$S$8,$X$8,$AC$8,$AH$8,$AM$8,$AR$8,$AW$8,$BB$8),0),2)</f>
        <v>350.0</v>
      </c>
      <c r="G8">
        <f>$G$5</f>
        <v>450.0</v>
      </c>
      <c r="H8">
        <f>ROUND(IF($G$8&lt;=0,0,$G$8*$G$3/12),2)</f>
        <v>0.0</v>
      </c>
      <c r="I8">
        <f>ROUND(IF($G$8&lt;=0,0,MIN($G$4,$G$8+$H$8)),2)</f>
        <v>50.0</v>
      </c>
      <c r="J8">
        <f>ROUND(IF($G$8&lt;=0,0,MIN(MAX(0,$G$8+$H$8-$I$8),$F$8)),2)</f>
        <v>350.0</v>
      </c>
      <c r="K8">
        <f>ROUND(MAX(0,$G$8+$H$8-$I$8-$J$8),2)</f>
        <v>50.0</v>
      </c>
      <c r="L8">
        <f>$L$5</f>
        <v>780.0</v>
      </c>
      <c r="M8">
        <f>ROUND(IF($L$8&lt;=0,0,$L$8*$L$3/12),2)</f>
        <v>17.54</v>
      </c>
      <c r="N8">
        <f>ROUND(IF($L$8&lt;=0,0,MIN($L$4,$L$8+$M$8)),2)</f>
        <v>35.0</v>
      </c>
      <c r="O8">
        <f>ROUND(IF($L$8&lt;=0,0,MIN(MAX(0,$L$8+$M$8-$N$8),MAX(0,$F$8-$J$8))),2)</f>
        <v>0.0</v>
      </c>
      <c r="P8">
        <f>ROUND(MAX(0,$L$8+$M$8-$N$8-$O$8),2)</f>
        <v>762.54</v>
      </c>
      <c r="Q8">
        <f>$Q$5</f>
        <v>1100.0</v>
      </c>
      <c r="R8">
        <f>ROUND(IF($Q$8&lt;=0,0,$Q$8*$Q$3/12),2)</f>
        <v>21.99</v>
      </c>
      <c r="S8">
        <f>ROUND(IF($Q$8&lt;=0,0,MIN($Q$4,$Q$8+$R$8)),2)</f>
        <v>40.0</v>
      </c>
      <c r="T8">
        <f>ROUND(IF($Q$8&lt;=0,0,MIN(MAX(0,$Q$8+$R$8-$S$8),MAX(0,$F$8-$J$8-$O$8))),2)</f>
        <v>0.0</v>
      </c>
      <c r="U8">
        <f>ROUND(MAX(0,$Q$8+$R$8-$S$8-$T$8),2)</f>
        <v>1081.99</v>
      </c>
      <c r="V8">
        <f>$V$5</f>
        <v>2800.0</v>
      </c>
      <c r="W8">
        <f>ROUND(IF($V$8&lt;=0,0,$V$8*$V$3/12),2)</f>
        <v>27.98</v>
      </c>
      <c r="X8">
        <f>ROUND(IF($V$8&lt;=0,0,MIN($V$4,$V$8+$W$8)),2)</f>
        <v>95.0</v>
      </c>
      <c r="Y8">
        <f>ROUND(IF($V$8&lt;=0,0,MIN(MAX(0,$V$8+$W$8-$X$8),MAX(0,$F$8-$J$8-$O$8-$T$8))),2)</f>
        <v>0.0</v>
      </c>
      <c r="Z8">
        <f>ROUND(MAX(0,$V$8+$W$8-$X$8-$Y$8),2)</f>
        <v>2732.98</v>
      </c>
      <c r="AA8">
        <f>$AA$5</f>
        <v>3500.0</v>
      </c>
      <c r="AB8">
        <f>ROUND(IF($AA$8&lt;=0,0,$AA$8*$AA$3/12),2)</f>
        <v>64.14</v>
      </c>
      <c r="AC8">
        <f>ROUND(IF($AA$8&lt;=0,0,MIN($AA$4,$AA$8+$AB$8)),2)</f>
        <v>105.0</v>
      </c>
      <c r="AD8">
        <f>ROUND(IF($AA$8&lt;=0,0,MIN(MAX(0,$AA$8+$AB$8-$AC$8),MAX(0,$F$8-$J$8-$O$8-$T$8-$Y$8))),2)</f>
        <v>0.0</v>
      </c>
      <c r="AE8">
        <f>ROUND(MAX(0,$AA$8+$AB$8-$AC$8-$AD$8),2)</f>
        <v>3459.14</v>
      </c>
      <c r="AF8">
        <f>$AF$5</f>
        <v>4800.0</v>
      </c>
      <c r="AG8">
        <f>ROUND(IF($AF$8&lt;=0,0,$AF$8*$AF$3/12),2)</f>
        <v>59.96</v>
      </c>
      <c r="AH8">
        <f>ROUND(IF($AF$8&lt;=0,0,MIN($AF$4,$AF$8+$AG$8)),2)</f>
        <v>135.0</v>
      </c>
      <c r="AI8">
        <f>ROUND(IF($AF$8&lt;=0,0,MIN(MAX(0,$AF$8+$AG$8-$AH$8),MAX(0,$F$8-$J$8-$O$8-$T$8-$Y$8-$AD$8))),2)</f>
        <v>0.0</v>
      </c>
      <c r="AJ8">
        <f>ROUND(MAX(0,$AF$8+$AG$8-$AH$8-$AI$8),2)</f>
        <v>4724.96</v>
      </c>
      <c r="AK8">
        <f>$AK$5</f>
        <v>5200.0</v>
      </c>
      <c r="AL8">
        <f>ROUND(IF($AK$8&lt;=0,0,$AK$8*$AK$3/12),2)</f>
        <v>121.29</v>
      </c>
      <c r="AM8">
        <f>ROUND(IF($AK$8&lt;=0,0,MIN($AK$4,$AK$8+$AL$8)),2)</f>
        <v>156.0</v>
      </c>
      <c r="AN8">
        <f>ROUND(IF($AK$8&lt;=0,0,MIN(MAX(0,$AK$8+$AL$8-$AM$8),MAX(0,$F$8-$J$8-$O$8-$T$8-$Y$8-$AD$8-$AI$8))),2)</f>
        <v>0.0</v>
      </c>
      <c r="AO8">
        <f>ROUND(MAX(0,$AK$8+$AL$8-$AM$8-$AN$8),2)</f>
        <v>5165.29</v>
      </c>
      <c r="AP8">
        <f>$AP$5</f>
        <v>7500.0</v>
      </c>
      <c r="AQ8">
        <f>ROUND(IF($AP$8&lt;=0,0,$AP$8*$AP$3/12),2)</f>
        <v>34.38</v>
      </c>
      <c r="AR8">
        <f>ROUND(IF($AP$8&lt;=0,0,MIN($AP$4,$AP$8+$AQ$8)),2)</f>
        <v>85.0</v>
      </c>
      <c r="AS8">
        <f>ROUND(IF($AP$8&lt;=0,0,MIN(MAX(0,$AP$8+$AQ$8-$AR$8),MAX(0,$F$8-$J$8-$O$8-$T$8-$Y$8-$AD$8-$AI$8-$AN$8))),2)</f>
        <v>0.0</v>
      </c>
      <c r="AT8">
        <f>ROUND(MAX(0,$AP$8+$AQ$8-$AR$8-$AS$8),2)</f>
        <v>7449.38</v>
      </c>
      <c r="AU8">
        <f>$AU$5</f>
        <v>9200.0</v>
      </c>
      <c r="AV8">
        <f>ROUND(IF($AU$8&lt;=0,0,$AU$8*$AU$3/12),2)</f>
        <v>84.26</v>
      </c>
      <c r="AW8">
        <f>ROUND(IF($AU$8&lt;=0,0,MIN($AU$4,$AU$8+$AV$8)),2)</f>
        <v>258.0</v>
      </c>
      <c r="AX8">
        <f>ROUND(IF($AU$8&lt;=0,0,MIN(MAX(0,$AU$8+$AV$8-$AW$8),MAX(0,$F$8-$J$8-$O$8-$T$8-$Y$8-$AD$8-$AI$8-$AN$8-$AS$8))),2)</f>
        <v>0.0</v>
      </c>
      <c r="AY8">
        <f>ROUND(MAX(0,$AU$8+$AV$8-$AW$8-$AX$8),2)</f>
        <v>9026.26</v>
      </c>
      <c r="AZ8">
        <f>$AZ$5</f>
        <v>12400.0</v>
      </c>
      <c r="BA8">
        <f>ROUND(IF($AZ$8&lt;=0,0,$AZ$8*$AZ$3/12),2)</f>
        <v>72.23</v>
      </c>
      <c r="BB8">
        <f>ROUND(IF($AZ$8&lt;=0,0,MIN($AZ$4,$AZ$8+$BA$8)),2)</f>
        <v>347.0</v>
      </c>
      <c r="BC8">
        <f>ROUND(IF($AZ$8&lt;=0,0,MIN(MAX(0,$AZ$8+$BA$8-$BB$8),MAX(0,$F$8-$J$8-$O$8-$T$8-$Y$8-$AD$8-$AI$8-$AN$8-$AS$8-$AX$8))),2)</f>
        <v>0.0</v>
      </c>
      <c r="BD8">
        <f>ROUND(MAX(0,$AZ$8+$BA$8-$BB$8-$BC$8),2)</f>
        <v>12125.23</v>
      </c>
    </row>
    <row r="9" spans="1:56">
      <c r="A9">
        <f>ROW()-7</f>
        <v>2</v>
      </c>
      <c r="B9">
        <f>EDATE(StartDate,A9-1)</f>
        <v>46143</v>
      </c>
      <c r="C9">
        <f>ROUND(SUM($G$9,$L$9,$Q$9,$V$9,$AA$9,$AF$9,$AK$9,$AP$9,$AU$9,$AZ$9)-SUM($K$9,$P$9,$U$9,$Z$9,$AE$9,$AJ$9,$AO$9,$AT$9,$AY$9,$BD$9),2)</f>
        <v>1159.58</v>
      </c>
      <c r="D9">
        <f>ROUND(SUM($H$9,$M$9,$R$9,$W$9,$AB$9,$AG$9,$AL$9,$AQ$9,$AV$9,$BA$9),2)</f>
        <v>496.42</v>
      </c>
      <c r="E9">
        <f>ROUND(SUM($K$9,$P$9,$U$9,$Z$9,$AE$9,$AJ$9,$AO$9,$AT$9,$AY$9,$BD$9),2)</f>
        <v>45418.19</v>
      </c>
      <c r="F9">
        <f>ROUND(MAX(MonthlyBudget-SUM($I$9,$N$9,$S$9,$X$9,$AC$9,$AH$9,$AM$9,$AR$9,$AW$9,$BB$9),0),2)</f>
        <v>350.0</v>
      </c>
      <c r="G9">
        <f>$K$8</f>
        <v>50.0</v>
      </c>
      <c r="H9">
        <f>ROUND(IF($G$9&lt;=0,0,$G$9*$G$3/12),2)</f>
        <v>0.0</v>
      </c>
      <c r="I9">
        <f>ROUND(IF($G$9&lt;=0,0,MIN($G$4,$G$9+$H$9)),2)</f>
        <v>50.0</v>
      </c>
      <c r="J9">
        <f>ROUND(IF($G$9&lt;=0,0,MIN(MAX(0,$G$9+$H$9-$I$9),$F$9)),2)</f>
        <v>0.0</v>
      </c>
      <c r="K9">
        <f>ROUND(MAX(0,$G$9+$H$9-$I$9-$J$9),2)</f>
        <v>0.0</v>
      </c>
      <c r="L9">
        <f>$P$8</f>
        <v>762.54</v>
      </c>
      <c r="M9">
        <f>ROUND(IF($L$9&lt;=0,0,$L$9*$L$3/12),2)</f>
        <v>17.15</v>
      </c>
      <c r="N9">
        <f>ROUND(IF($L$9&lt;=0,0,MIN($L$4,$L$9+$M$9)),2)</f>
        <v>35.0</v>
      </c>
      <c r="O9">
        <f>ROUND(IF($L$9&lt;=0,0,MIN(MAX(0,$L$9+$M$9-$N$9),MAX(0,$F$9-$J$9))),2)</f>
        <v>350.0</v>
      </c>
      <c r="P9">
        <f>ROUND(MAX(0,$L$9+$M$9-$N$9-$O$9),2)</f>
        <v>394.69</v>
      </c>
      <c r="Q9">
        <f>$U$8</f>
        <v>1081.99</v>
      </c>
      <c r="R9">
        <f>ROUND(IF($Q$9&lt;=0,0,$Q$9*$Q$3/12),2)</f>
        <v>21.63</v>
      </c>
      <c r="S9">
        <f>ROUND(IF($Q$9&lt;=0,0,MIN($Q$4,$Q$9+$R$9)),2)</f>
        <v>40.0</v>
      </c>
      <c r="T9">
        <f>ROUND(IF($Q$9&lt;=0,0,MIN(MAX(0,$Q$9+$R$9-$S$9),MAX(0,$F$9-$J$9-$O$9))),2)</f>
        <v>0.0</v>
      </c>
      <c r="U9">
        <f>ROUND(MAX(0,$Q$9+$R$9-$S$9-$T$9),2)</f>
        <v>1063.62</v>
      </c>
      <c r="V9">
        <f>$Z$8</f>
        <v>2732.98</v>
      </c>
      <c r="W9">
        <f>ROUND(IF($V$9&lt;=0,0,$V$9*$V$3/12),2)</f>
        <v>27.31</v>
      </c>
      <c r="X9">
        <f>ROUND(IF($V$9&lt;=0,0,MIN($V$4,$V$9+$W$9)),2)</f>
        <v>95.0</v>
      </c>
      <c r="Y9">
        <f>ROUND(IF($V$9&lt;=0,0,MIN(MAX(0,$V$9+$W$9-$X$9),MAX(0,$F$9-$J$9-$O$9-$T$9))),2)</f>
        <v>0.0</v>
      </c>
      <c r="Z9">
        <f>ROUND(MAX(0,$V$9+$W$9-$X$9-$Y$9),2)</f>
        <v>2665.29</v>
      </c>
      <c r="AA9">
        <f>$AE$8</f>
        <v>3459.14</v>
      </c>
      <c r="AB9">
        <f>ROUND(IF($AA$9&lt;=0,0,$AA$9*$AA$3/12),2)</f>
        <v>63.39</v>
      </c>
      <c r="AC9">
        <f>ROUND(IF($AA$9&lt;=0,0,MIN($AA$4,$AA$9+$AB$9)),2)</f>
        <v>105.0</v>
      </c>
      <c r="AD9">
        <f>ROUND(IF($AA$9&lt;=0,0,MIN(MAX(0,$AA$9+$AB$9-$AC$9),MAX(0,$F$9-$J$9-$O$9-$T$9-$Y$9))),2)</f>
        <v>0.0</v>
      </c>
      <c r="AE9">
        <f>ROUND(MAX(0,$AA$9+$AB$9-$AC$9-$AD$9),2)</f>
        <v>3417.53</v>
      </c>
      <c r="AF9">
        <f>$AJ$8</f>
        <v>4724.96</v>
      </c>
      <c r="AG9">
        <f>ROUND(IF($AF$9&lt;=0,0,$AF$9*$AF$3/12),2)</f>
        <v>59.02</v>
      </c>
      <c r="AH9">
        <f>ROUND(IF($AF$9&lt;=0,0,MIN($AF$4,$AF$9+$AG$9)),2)</f>
        <v>135.0</v>
      </c>
      <c r="AI9">
        <f>ROUND(IF($AF$9&lt;=0,0,MIN(MAX(0,$AF$9+$AG$9-$AH$9),MAX(0,$F$9-$J$9-$O$9-$T$9-$Y$9-$AD$9))),2)</f>
        <v>0.0</v>
      </c>
      <c r="AJ9">
        <f>ROUND(MAX(0,$AF$9+$AG$9-$AH$9-$AI$9),2)</f>
        <v>4648.98</v>
      </c>
      <c r="AK9">
        <f>$AO$8</f>
        <v>5165.29</v>
      </c>
      <c r="AL9">
        <f>ROUND(IF($AK$9&lt;=0,0,$AK$9*$AK$3/12),2)</f>
        <v>120.48</v>
      </c>
      <c r="AM9">
        <f>ROUND(IF($AK$9&lt;=0,0,MIN($AK$4,$AK$9+$AL$9)),2)</f>
        <v>156.0</v>
      </c>
      <c r="AN9">
        <f>ROUND(IF($AK$9&lt;=0,0,MIN(MAX(0,$AK$9+$AL$9-$AM$9),MAX(0,$F$9-$J$9-$O$9-$T$9-$Y$9-$AD$9-$AI$9))),2)</f>
        <v>0.0</v>
      </c>
      <c r="AO9">
        <f>ROUND(MAX(0,$AK$9+$AL$9-$AM$9-$AN$9),2)</f>
        <v>5129.77</v>
      </c>
      <c r="AP9">
        <f>$AT$8</f>
        <v>7449.38</v>
      </c>
      <c r="AQ9">
        <f>ROUND(IF($AP$9&lt;=0,0,$AP$9*$AP$3/12),2)</f>
        <v>34.14</v>
      </c>
      <c r="AR9">
        <f>ROUND(IF($AP$9&lt;=0,0,MIN($AP$4,$AP$9+$AQ$9)),2)</f>
        <v>85.0</v>
      </c>
      <c r="AS9">
        <f>ROUND(IF($AP$9&lt;=0,0,MIN(MAX(0,$AP$9+$AQ$9-$AR$9),MAX(0,$F$9-$J$9-$O$9-$T$9-$Y$9-$AD$9-$AI$9-$AN$9))),2)</f>
        <v>0.0</v>
      </c>
      <c r="AT9">
        <f>ROUND(MAX(0,$AP$9+$AQ$9-$AR$9-$AS$9),2)</f>
        <v>7398.52</v>
      </c>
      <c r="AU9">
        <f>$AY$8</f>
        <v>9026.26</v>
      </c>
      <c r="AV9">
        <f>ROUND(IF($AU$9&lt;=0,0,$AU$9*$AU$3/12),2)</f>
        <v>82.67</v>
      </c>
      <c r="AW9">
        <f>ROUND(IF($AU$9&lt;=0,0,MIN($AU$4,$AU$9+$AV$9)),2)</f>
        <v>258.0</v>
      </c>
      <c r="AX9">
        <f>ROUND(IF($AU$9&lt;=0,0,MIN(MAX(0,$AU$9+$AV$9-$AW$9),MAX(0,$F$9-$J$9-$O$9-$T$9-$Y$9-$AD$9-$AI$9-$AN$9-$AS$9))),2)</f>
        <v>0.0</v>
      </c>
      <c r="AY9">
        <f>ROUND(MAX(0,$AU$9+$AV$9-$AW$9-$AX$9),2)</f>
        <v>8850.93</v>
      </c>
      <c r="AZ9">
        <f>$BD$8</f>
        <v>12125.23</v>
      </c>
      <c r="BA9">
        <f>ROUND(IF($AZ$9&lt;=0,0,$AZ$9*$AZ$3/12),2)</f>
        <v>70.63</v>
      </c>
      <c r="BB9">
        <f>ROUND(IF($AZ$9&lt;=0,0,MIN($AZ$4,$AZ$9+$BA$9)),2)</f>
        <v>347.0</v>
      </c>
      <c r="BC9">
        <f>ROUND(IF($AZ$9&lt;=0,0,MIN(MAX(0,$AZ$9+$BA$9-$BB$9),MAX(0,$F$9-$J$9-$O$9-$T$9-$Y$9-$AD$9-$AI$9-$AN$9-$AS$9-$AX$9))),2)</f>
        <v>0.0</v>
      </c>
      <c r="BD9">
        <f>ROUND(MAX(0,$AZ$9+$BA$9-$BB$9-$BC$9),2)</f>
        <v>11848.86</v>
      </c>
    </row>
    <row r="10" spans="1:56">
      <c r="A10">
        <f>ROW()-7</f>
        <v>3</v>
      </c>
      <c r="B10">
        <f>EDATE(StartDate,A10-1)</f>
        <v>46174</v>
      </c>
      <c r="C10">
        <f>ROUND(SUM($G$10,$L$10,$Q$10,$V$10,$AA$10,$AF$10,$AK$10,$AP$10,$AU$10,$AZ$10)-SUM($K$10,$P$10,$U$10,$Z$10,$AE$10,$AJ$10,$AO$10,$AT$10,$AY$10,$BD$10),2)</f>
        <v>1174.89</v>
      </c>
      <c r="D10">
        <f>ROUND(SUM($H$10,$M$10,$R$10,$W$10,$AB$10,$AG$10,$AL$10,$AQ$10,$AV$10,$BA$10),2)</f>
        <v>481.11</v>
      </c>
      <c r="E10">
        <f>ROUND(SUM($K$10,$P$10,$U$10,$Z$10,$AE$10,$AJ$10,$AO$10,$AT$10,$AY$10,$BD$10),2)</f>
        <v>44243.3</v>
      </c>
      <c r="F10">
        <f>ROUND(MAX(MonthlyBudget-SUM($I$10,$N$10,$S$10,$X$10,$AC$10,$AH$10,$AM$10,$AR$10,$AW$10,$BB$10),0),2)</f>
        <v>400.0</v>
      </c>
      <c r="G10">
        <f>$K$9</f>
        <v>0.0</v>
      </c>
      <c r="H10">
        <f>ROUND(IF($G$10&lt;=0,0,$G$10*$G$3/12),2)</f>
        <v>0.0</v>
      </c>
      <c r="I10">
        <f>ROUND(IF($G$10&lt;=0,0,MIN($G$4,$G$10+$H$10)),2)</f>
        <v>0.0</v>
      </c>
      <c r="J10">
        <f>ROUND(IF($G$10&lt;=0,0,MIN(MAX(0,$G$10+$H$10-$I$10),$F$10)),2)</f>
        <v>0.0</v>
      </c>
      <c r="K10">
        <f>ROUND(MAX(0,$G$10+$H$10-$I$10-$J$10),2)</f>
        <v>0.0</v>
      </c>
      <c r="L10">
        <f>$P$9</f>
        <v>394.69</v>
      </c>
      <c r="M10">
        <f>ROUND(IF($L$10&lt;=0,0,$L$10*$L$3/12),2)</f>
        <v>8.88</v>
      </c>
      <c r="N10">
        <f>ROUND(IF($L$10&lt;=0,0,MIN($L$4,$L$10+$M$10)),2)</f>
        <v>35.0</v>
      </c>
      <c r="O10">
        <f>ROUND(IF($L$10&lt;=0,0,MIN(MAX(0,$L$10+$M$10-$N$10),MAX(0,$F$10-$J$10))),2)</f>
        <v>368.57</v>
      </c>
      <c r="P10">
        <f>ROUND(MAX(0,$L$10+$M$10-$N$10-$O$10),2)</f>
        <v>0.0</v>
      </c>
      <c r="Q10">
        <f>$U$9</f>
        <v>1063.62</v>
      </c>
      <c r="R10">
        <f>ROUND(IF($Q$10&lt;=0,0,$Q$10*$Q$3/12),2)</f>
        <v>21.26</v>
      </c>
      <c r="S10">
        <f>ROUND(IF($Q$10&lt;=0,0,MIN($Q$4,$Q$10+$R$10)),2)</f>
        <v>40.0</v>
      </c>
      <c r="T10">
        <f>ROUND(IF($Q$10&lt;=0,0,MIN(MAX(0,$Q$10+$R$10-$S$10),MAX(0,$F$10-$J$10-$O$10))),2)</f>
        <v>31.43</v>
      </c>
      <c r="U10">
        <f>ROUND(MAX(0,$Q$10+$R$10-$S$10-$T$10),2)</f>
        <v>1013.45</v>
      </c>
      <c r="V10">
        <f>$Z$9</f>
        <v>2665.29</v>
      </c>
      <c r="W10">
        <f>ROUND(IF($V$10&lt;=0,0,$V$10*$V$3/12),2)</f>
        <v>26.63</v>
      </c>
      <c r="X10">
        <f>ROUND(IF($V$10&lt;=0,0,MIN($V$4,$V$10+$W$10)),2)</f>
        <v>95.0</v>
      </c>
      <c r="Y10">
        <f>ROUND(IF($V$10&lt;=0,0,MIN(MAX(0,$V$10+$W$10-$X$10),MAX(0,$F$10-$J$10-$O$10-$T$10))),2)</f>
        <v>0.0</v>
      </c>
      <c r="Z10">
        <f>ROUND(MAX(0,$V$10+$W$10-$X$10-$Y$10),2)</f>
        <v>2596.92</v>
      </c>
      <c r="AA10">
        <f>$AE$9</f>
        <v>3417.53</v>
      </c>
      <c r="AB10">
        <f>ROUND(IF($AA$10&lt;=0,0,$AA$10*$AA$3/12),2)</f>
        <v>62.63</v>
      </c>
      <c r="AC10">
        <f>ROUND(IF($AA$10&lt;=0,0,MIN($AA$4,$AA$10+$AB$10)),2)</f>
        <v>105.0</v>
      </c>
      <c r="AD10">
        <f>ROUND(IF($AA$10&lt;=0,0,MIN(MAX(0,$AA$10+$AB$10-$AC$10),MAX(0,$F$10-$J$10-$O$10-$T$10-$Y$10))),2)</f>
        <v>0.0</v>
      </c>
      <c r="AE10">
        <f>ROUND(MAX(0,$AA$10+$AB$10-$AC$10-$AD$10),2)</f>
        <v>3375.16</v>
      </c>
      <c r="AF10">
        <f>$AJ$9</f>
        <v>4648.98</v>
      </c>
      <c r="AG10">
        <f>ROUND(IF($AF$10&lt;=0,0,$AF$10*$AF$3/12),2)</f>
        <v>58.07</v>
      </c>
      <c r="AH10">
        <f>ROUND(IF($AF$10&lt;=0,0,MIN($AF$4,$AF$10+$AG$10)),2)</f>
        <v>135.0</v>
      </c>
      <c r="AI10">
        <f>ROUND(IF($AF$10&lt;=0,0,MIN(MAX(0,$AF$10+$AG$10-$AH$10),MAX(0,$F$10-$J$10-$O$10-$T$10-$Y$10-$AD$10))),2)</f>
        <v>0.0</v>
      </c>
      <c r="AJ10">
        <f>ROUND(MAX(0,$AF$10+$AG$10-$AH$10-$AI$10),2)</f>
        <v>4572.05</v>
      </c>
      <c r="AK10">
        <f>$AO$9</f>
        <v>5129.77</v>
      </c>
      <c r="AL10">
        <f>ROUND(IF($AK$10&lt;=0,0,$AK$10*$AK$3/12),2)</f>
        <v>119.65</v>
      </c>
      <c r="AM10">
        <f>ROUND(IF($AK$10&lt;=0,0,MIN($AK$4,$AK$10+$AL$10)),2)</f>
        <v>156.0</v>
      </c>
      <c r="AN10">
        <f>ROUND(IF($AK$10&lt;=0,0,MIN(MAX(0,$AK$10+$AL$10-$AM$10),MAX(0,$F$10-$J$10-$O$10-$T$10-$Y$10-$AD$10-$AI$10))),2)</f>
        <v>0.0</v>
      </c>
      <c r="AO10">
        <f>ROUND(MAX(0,$AK$10+$AL$10-$AM$10-$AN$10),2)</f>
        <v>5093.42</v>
      </c>
      <c r="AP10">
        <f>$AT$9</f>
        <v>7398.52</v>
      </c>
      <c r="AQ10">
        <f>ROUND(IF($AP$10&lt;=0,0,$AP$10*$AP$3/12),2)</f>
        <v>33.91</v>
      </c>
      <c r="AR10">
        <f>ROUND(IF($AP$10&lt;=0,0,MIN($AP$4,$AP$10+$AQ$10)),2)</f>
        <v>85.0</v>
      </c>
      <c r="AS10">
        <f>ROUND(IF($AP$10&lt;=0,0,MIN(MAX(0,$AP$10+$AQ$10-$AR$10),MAX(0,$F$10-$J$10-$O$10-$T$10-$Y$10-$AD$10-$AI$10-$AN$10))),2)</f>
        <v>0.0</v>
      </c>
      <c r="AT10">
        <f>ROUND(MAX(0,$AP$10+$AQ$10-$AR$10-$AS$10),2)</f>
        <v>7347.43</v>
      </c>
      <c r="AU10">
        <f>$AY$9</f>
        <v>8850.93</v>
      </c>
      <c r="AV10">
        <f>ROUND(IF($AU$10&lt;=0,0,$AU$10*$AU$3/12),2)</f>
        <v>81.06</v>
      </c>
      <c r="AW10">
        <f>ROUND(IF($AU$10&lt;=0,0,MIN($AU$4,$AU$10+$AV$10)),2)</f>
        <v>258.0</v>
      </c>
      <c r="AX10">
        <f>ROUND(IF($AU$10&lt;=0,0,MIN(MAX(0,$AU$10+$AV$10-$AW$10),MAX(0,$F$10-$J$10-$O$10-$T$10-$Y$10-$AD$10-$AI$10-$AN$10-$AS$10))),2)</f>
        <v>0.0</v>
      </c>
      <c r="AY10">
        <f>ROUND(MAX(0,$AU$10+$AV$10-$AW$10-$AX$10),2)</f>
        <v>8673.99</v>
      </c>
      <c r="AZ10">
        <f>$BD$9</f>
        <v>11848.86</v>
      </c>
      <c r="BA10">
        <f>ROUND(IF($AZ$10&lt;=0,0,$AZ$10*$AZ$3/12),2)</f>
        <v>69.02</v>
      </c>
      <c r="BB10">
        <f>ROUND(IF($AZ$10&lt;=0,0,MIN($AZ$4,$AZ$10+$BA$10)),2)</f>
        <v>347.0</v>
      </c>
      <c r="BC10">
        <f>ROUND(IF($AZ$10&lt;=0,0,MIN(MAX(0,$AZ$10+$BA$10-$BB$10),MAX(0,$F$10-$J$10-$O$10-$T$10-$Y$10-$AD$10-$AI$10-$AN$10-$AS$10-$AX$10))),2)</f>
        <v>0.0</v>
      </c>
      <c r="BD10">
        <f>ROUND(MAX(0,$AZ$10+$BA$10-$BB$10-$BC$10),2)</f>
        <v>11570.88</v>
      </c>
    </row>
    <row r="11" spans="1:56">
      <c r="A11">
        <f>ROW()-7</f>
        <v>4</v>
      </c>
      <c r="B11">
        <f>EDATE(StartDate,A11-1)</f>
        <v>46204</v>
      </c>
      <c r="C11">
        <f>ROUND(SUM($G$11,$L$11,$Q$11,$V$11,$AA$11,$AF$11,$AK$11,$AP$11,$AU$11,$AZ$11)-SUM($K$11,$P$11,$U$11,$Z$11,$AE$11,$AJ$11,$AO$11,$AT$11,$AY$11,$BD$11),2)</f>
        <v>1191.51</v>
      </c>
      <c r="D11">
        <f>ROUND(SUM($H$11,$M$11,$R$11,$W$11,$AB$11,$AG$11,$AL$11,$AQ$11,$AV$11,$BA$11),2)</f>
        <v>464.49</v>
      </c>
      <c r="E11">
        <f>ROUND(SUM($K$11,$P$11,$U$11,$Z$11,$AE$11,$AJ$11,$AO$11,$AT$11,$AY$11,$BD$11),2)</f>
        <v>43051.79</v>
      </c>
      <c r="F11">
        <f>ROUND(MAX(MonthlyBudget-SUM($I$11,$N$11,$S$11,$X$11,$AC$11,$AH$11,$AM$11,$AR$11,$AW$11,$BB$11),0),2)</f>
        <v>435.0</v>
      </c>
      <c r="G11">
        <f>$K$10</f>
        <v>0.0</v>
      </c>
      <c r="H11">
        <f>ROUND(IF($G$11&lt;=0,0,$G$11*$G$3/12),2)</f>
        <v>0.0</v>
      </c>
      <c r="I11">
        <f>ROUND(IF($G$11&lt;=0,0,MIN($G$4,$G$11+$H$11)),2)</f>
        <v>0.0</v>
      </c>
      <c r="J11">
        <f>ROUND(IF($G$11&lt;=0,0,MIN(MAX(0,$G$11+$H$11-$I$11),$F$11)),2)</f>
        <v>0.0</v>
      </c>
      <c r="K11">
        <f>ROUND(MAX(0,$G$11+$H$11-$I$11-$J$11),2)</f>
        <v>0.0</v>
      </c>
      <c r="L11">
        <f>$P$10</f>
        <v>0.0</v>
      </c>
      <c r="M11">
        <f>ROUND(IF($L$11&lt;=0,0,$L$11*$L$3/12),2)</f>
        <v>0.0</v>
      </c>
      <c r="N11">
        <f>ROUND(IF($L$11&lt;=0,0,MIN($L$4,$L$11+$M$11)),2)</f>
        <v>0.0</v>
      </c>
      <c r="O11">
        <f>ROUND(IF($L$11&lt;=0,0,MIN(MAX(0,$L$11+$M$11-$N$11),MAX(0,$F$11-$J$11))),2)</f>
        <v>0.0</v>
      </c>
      <c r="P11">
        <f>ROUND(MAX(0,$L$11+$M$11-$N$11-$O$11),2)</f>
        <v>0.0</v>
      </c>
      <c r="Q11">
        <f>$U$10</f>
        <v>1013.45</v>
      </c>
      <c r="R11">
        <f>ROUND(IF($Q$11&lt;=0,0,$Q$11*$Q$3/12),2)</f>
        <v>20.26</v>
      </c>
      <c r="S11">
        <f>ROUND(IF($Q$11&lt;=0,0,MIN($Q$4,$Q$11+$R$11)),2)</f>
        <v>40.0</v>
      </c>
      <c r="T11">
        <f>ROUND(IF($Q$11&lt;=0,0,MIN(MAX(0,$Q$11+$R$11-$S$11),MAX(0,$F$11-$J$11-$O$11))),2)</f>
        <v>435.0</v>
      </c>
      <c r="U11">
        <f>ROUND(MAX(0,$Q$11+$R$11-$S$11-$T$11),2)</f>
        <v>558.71</v>
      </c>
      <c r="V11">
        <f>$Z$10</f>
        <v>2596.92</v>
      </c>
      <c r="W11">
        <f>ROUND(IF($V$11&lt;=0,0,$V$11*$V$3/12),2)</f>
        <v>25.95</v>
      </c>
      <c r="X11">
        <f>ROUND(IF($V$11&lt;=0,0,MIN($V$4,$V$11+$W$11)),2)</f>
        <v>95.0</v>
      </c>
      <c r="Y11">
        <f>ROUND(IF($V$11&lt;=0,0,MIN(MAX(0,$V$11+$W$11-$X$11),MAX(0,$F$11-$J$11-$O$11-$T$11))),2)</f>
        <v>0.0</v>
      </c>
      <c r="Z11">
        <f>ROUND(MAX(0,$V$11+$W$11-$X$11-$Y$11),2)</f>
        <v>2527.87</v>
      </c>
      <c r="AA11">
        <f>$AE$10</f>
        <v>3375.16</v>
      </c>
      <c r="AB11">
        <f>ROUND(IF($AA$11&lt;=0,0,$AA$11*$AA$3/12),2)</f>
        <v>61.85</v>
      </c>
      <c r="AC11">
        <f>ROUND(IF($AA$11&lt;=0,0,MIN($AA$4,$AA$11+$AB$11)),2)</f>
        <v>105.0</v>
      </c>
      <c r="AD11">
        <f>ROUND(IF($AA$11&lt;=0,0,MIN(MAX(0,$AA$11+$AB$11-$AC$11),MAX(0,$F$11-$J$11-$O$11-$T$11-$Y$11))),2)</f>
        <v>0.0</v>
      </c>
      <c r="AE11">
        <f>ROUND(MAX(0,$AA$11+$AB$11-$AC$11-$AD$11),2)</f>
        <v>3332.01</v>
      </c>
      <c r="AF11">
        <f>$AJ$10</f>
        <v>4572.05</v>
      </c>
      <c r="AG11">
        <f>ROUND(IF($AF$11&lt;=0,0,$AF$11*$AF$3/12),2)</f>
        <v>57.11</v>
      </c>
      <c r="AH11">
        <f>ROUND(IF($AF$11&lt;=0,0,MIN($AF$4,$AF$11+$AG$11)),2)</f>
        <v>135.0</v>
      </c>
      <c r="AI11">
        <f>ROUND(IF($AF$11&lt;=0,0,MIN(MAX(0,$AF$11+$AG$11-$AH$11),MAX(0,$F$11-$J$11-$O$11-$T$11-$Y$11-$AD$11))),2)</f>
        <v>0.0</v>
      </c>
      <c r="AJ11">
        <f>ROUND(MAX(0,$AF$11+$AG$11-$AH$11-$AI$11),2)</f>
        <v>4494.16</v>
      </c>
      <c r="AK11">
        <f>$AO$10</f>
        <v>5093.42</v>
      </c>
      <c r="AL11">
        <f>ROUND(IF($AK$11&lt;=0,0,$AK$11*$AK$3/12),2)</f>
        <v>118.8</v>
      </c>
      <c r="AM11">
        <f>ROUND(IF($AK$11&lt;=0,0,MIN($AK$4,$AK$11+$AL$11)),2)</f>
        <v>156.0</v>
      </c>
      <c r="AN11">
        <f>ROUND(IF($AK$11&lt;=0,0,MIN(MAX(0,$AK$11+$AL$11-$AM$11),MAX(0,$F$11-$J$11-$O$11-$T$11-$Y$11-$AD$11-$AI$11))),2)</f>
        <v>0.0</v>
      </c>
      <c r="AO11">
        <f>ROUND(MAX(0,$AK$11+$AL$11-$AM$11-$AN$11),2)</f>
        <v>5056.22</v>
      </c>
      <c r="AP11">
        <f>$AT$10</f>
        <v>7347.43</v>
      </c>
      <c r="AQ11">
        <f>ROUND(IF($AP$11&lt;=0,0,$AP$11*$AP$3/12),2)</f>
        <v>33.68</v>
      </c>
      <c r="AR11">
        <f>ROUND(IF($AP$11&lt;=0,0,MIN($AP$4,$AP$11+$AQ$11)),2)</f>
        <v>85.0</v>
      </c>
      <c r="AS11">
        <f>ROUND(IF($AP$11&lt;=0,0,MIN(MAX(0,$AP$11+$AQ$11-$AR$11),MAX(0,$F$11-$J$11-$O$11-$T$11-$Y$11-$AD$11-$AI$11-$AN$11))),2)</f>
        <v>0.0</v>
      </c>
      <c r="AT11">
        <f>ROUND(MAX(0,$AP$11+$AQ$11-$AR$11-$AS$11),2)</f>
        <v>7296.11</v>
      </c>
      <c r="AU11">
        <f>$AY$10</f>
        <v>8673.99</v>
      </c>
      <c r="AV11">
        <f>ROUND(IF($AU$11&lt;=0,0,$AU$11*$AU$3/12),2)</f>
        <v>79.44</v>
      </c>
      <c r="AW11">
        <f>ROUND(IF($AU$11&lt;=0,0,MIN($AU$4,$AU$11+$AV$11)),2)</f>
        <v>258.0</v>
      </c>
      <c r="AX11">
        <f>ROUND(IF($AU$11&lt;=0,0,MIN(MAX(0,$AU$11+$AV$11-$AW$11),MAX(0,$F$11-$J$11-$O$11-$T$11-$Y$11-$AD$11-$AI$11-$AN$11-$AS$11))),2)</f>
        <v>0.0</v>
      </c>
      <c r="AY11">
        <f>ROUND(MAX(0,$AU$11+$AV$11-$AW$11-$AX$11),2)</f>
        <v>8495.43</v>
      </c>
      <c r="AZ11">
        <f>$BD$10</f>
        <v>11570.88</v>
      </c>
      <c r="BA11">
        <f>ROUND(IF($AZ$11&lt;=0,0,$AZ$11*$AZ$3/12),2)</f>
        <v>67.4</v>
      </c>
      <c r="BB11">
        <f>ROUND(IF($AZ$11&lt;=0,0,MIN($AZ$4,$AZ$11+$BA$11)),2)</f>
        <v>347.0</v>
      </c>
      <c r="BC11">
        <f>ROUND(IF($AZ$11&lt;=0,0,MIN(MAX(0,$AZ$11+$BA$11-$BB$11),MAX(0,$F$11-$J$11-$O$11-$T$11-$Y$11-$AD$11-$AI$11-$AN$11-$AS$11-$AX$11))),2)</f>
        <v>0.0</v>
      </c>
      <c r="BD11">
        <f>ROUND(MAX(0,$AZ$11+$BA$11-$BB$11-$BC$11),2)</f>
        <v>11291.28</v>
      </c>
    </row>
    <row r="12" spans="1:56">
      <c r="A12">
        <f>ROW()-7</f>
        <v>5</v>
      </c>
      <c r="B12">
        <f>EDATE(StartDate,A12-1)</f>
        <v>46235</v>
      </c>
      <c r="C12">
        <f>ROUND(SUM($G$12,$L$12,$Q$12,$V$12,$AA$12,$AF$12,$AK$12,$AP$12,$AU$12,$AZ$12)-SUM($K$12,$P$12,$U$12,$Z$12,$AE$12,$AJ$12,$AO$12,$AT$12,$AY$12,$BD$12),2)</f>
        <v>1207.42</v>
      </c>
      <c r="D12">
        <f>ROUND(SUM($H$12,$M$12,$R$12,$W$12,$AB$12,$AG$12,$AL$12,$AQ$12,$AV$12,$BA$12),2)</f>
        <v>448.58</v>
      </c>
      <c r="E12">
        <f>ROUND(SUM($K$12,$P$12,$U$12,$Z$12,$AE$12,$AJ$12,$AO$12,$AT$12,$AY$12,$BD$12),2)</f>
        <v>41844.37</v>
      </c>
      <c r="F12">
        <f>ROUND(MAX(MonthlyBudget-SUM($I$12,$N$12,$S$12,$X$12,$AC$12,$AH$12,$AM$12,$AR$12,$AW$12,$BB$12),0),2)</f>
        <v>435.0</v>
      </c>
      <c r="G12">
        <f>$K$11</f>
        <v>0.0</v>
      </c>
      <c r="H12">
        <f>ROUND(IF($G$12&lt;=0,0,$G$12*$G$3/12),2)</f>
        <v>0.0</v>
      </c>
      <c r="I12">
        <f>ROUND(IF($G$12&lt;=0,0,MIN($G$4,$G$12+$H$12)),2)</f>
        <v>0.0</v>
      </c>
      <c r="J12">
        <f>ROUND(IF($G$12&lt;=0,0,MIN(MAX(0,$G$12+$H$12-$I$12),$F$12)),2)</f>
        <v>0.0</v>
      </c>
      <c r="K12">
        <f>ROUND(MAX(0,$G$12+$H$12-$I$12-$J$12),2)</f>
        <v>0.0</v>
      </c>
      <c r="L12">
        <f>$P$11</f>
        <v>0.0</v>
      </c>
      <c r="M12">
        <f>ROUND(IF($L$12&lt;=0,0,$L$12*$L$3/12),2)</f>
        <v>0.0</v>
      </c>
      <c r="N12">
        <f>ROUND(IF($L$12&lt;=0,0,MIN($L$4,$L$12+$M$12)),2)</f>
        <v>0.0</v>
      </c>
      <c r="O12">
        <f>ROUND(IF($L$12&lt;=0,0,MIN(MAX(0,$L$12+$M$12-$N$12),MAX(0,$F$12-$J$12))),2)</f>
        <v>0.0</v>
      </c>
      <c r="P12">
        <f>ROUND(MAX(0,$L$12+$M$12-$N$12-$O$12),2)</f>
        <v>0.0</v>
      </c>
      <c r="Q12">
        <f>$U$11</f>
        <v>558.71</v>
      </c>
      <c r="R12">
        <f>ROUND(IF($Q$12&lt;=0,0,$Q$12*$Q$3/12),2)</f>
        <v>11.17</v>
      </c>
      <c r="S12">
        <f>ROUND(IF($Q$12&lt;=0,0,MIN($Q$4,$Q$12+$R$12)),2)</f>
        <v>40.0</v>
      </c>
      <c r="T12">
        <f>ROUND(IF($Q$12&lt;=0,0,MIN(MAX(0,$Q$12+$R$12-$S$12),MAX(0,$F$12-$J$12-$O$12))),2)</f>
        <v>435.0</v>
      </c>
      <c r="U12">
        <f>ROUND(MAX(0,$Q$12+$R$12-$S$12-$T$12),2)</f>
        <v>94.88</v>
      </c>
      <c r="V12">
        <f>$Z$11</f>
        <v>2527.87</v>
      </c>
      <c r="W12">
        <f>ROUND(IF($V$12&lt;=0,0,$V$12*$V$3/12),2)</f>
        <v>25.26</v>
      </c>
      <c r="X12">
        <f>ROUND(IF($V$12&lt;=0,0,MIN($V$4,$V$12+$W$12)),2)</f>
        <v>95.0</v>
      </c>
      <c r="Y12">
        <f>ROUND(IF($V$12&lt;=0,0,MIN(MAX(0,$V$12+$W$12-$X$12),MAX(0,$F$12-$J$12-$O$12-$T$12))),2)</f>
        <v>0.0</v>
      </c>
      <c r="Z12">
        <f>ROUND(MAX(0,$V$12+$W$12-$X$12-$Y$12),2)</f>
        <v>2458.13</v>
      </c>
      <c r="AA12">
        <f>$AE$11</f>
        <v>3332.01</v>
      </c>
      <c r="AB12">
        <f>ROUND(IF($AA$12&lt;=0,0,$AA$12*$AA$3/12),2)</f>
        <v>61.06</v>
      </c>
      <c r="AC12">
        <f>ROUND(IF($AA$12&lt;=0,0,MIN($AA$4,$AA$12+$AB$12)),2)</f>
        <v>105.0</v>
      </c>
      <c r="AD12">
        <f>ROUND(IF($AA$12&lt;=0,0,MIN(MAX(0,$AA$12+$AB$12-$AC$12),MAX(0,$F$12-$J$12-$O$12-$T$12-$Y$12))),2)</f>
        <v>0.0</v>
      </c>
      <c r="AE12">
        <f>ROUND(MAX(0,$AA$12+$AB$12-$AC$12-$AD$12),2)</f>
        <v>3288.07</v>
      </c>
      <c r="AF12">
        <f>$AJ$11</f>
        <v>4494.16</v>
      </c>
      <c r="AG12">
        <f>ROUND(IF($AF$12&lt;=0,0,$AF$12*$AF$3/12),2)</f>
        <v>56.14</v>
      </c>
      <c r="AH12">
        <f>ROUND(IF($AF$12&lt;=0,0,MIN($AF$4,$AF$12+$AG$12)),2)</f>
        <v>135.0</v>
      </c>
      <c r="AI12">
        <f>ROUND(IF($AF$12&lt;=0,0,MIN(MAX(0,$AF$12+$AG$12-$AH$12),MAX(0,$F$12-$J$12-$O$12-$T$12-$Y$12-$AD$12))),2)</f>
        <v>0.0</v>
      </c>
      <c r="AJ12">
        <f>ROUND(MAX(0,$AF$12+$AG$12-$AH$12-$AI$12),2)</f>
        <v>4415.3</v>
      </c>
      <c r="AK12">
        <f>$AO$11</f>
        <v>5056.22</v>
      </c>
      <c r="AL12">
        <f>ROUND(IF($AK$12&lt;=0,0,$AK$12*$AK$3/12),2)</f>
        <v>117.94</v>
      </c>
      <c r="AM12">
        <f>ROUND(IF($AK$12&lt;=0,0,MIN($AK$4,$AK$12+$AL$12)),2)</f>
        <v>156.0</v>
      </c>
      <c r="AN12">
        <f>ROUND(IF($AK$12&lt;=0,0,MIN(MAX(0,$AK$12+$AL$12-$AM$12),MAX(0,$F$12-$J$12-$O$12-$T$12-$Y$12-$AD$12-$AI$12))),2)</f>
        <v>0.0</v>
      </c>
      <c r="AO12">
        <f>ROUND(MAX(0,$AK$12+$AL$12-$AM$12-$AN$12),2)</f>
        <v>5018.16</v>
      </c>
      <c r="AP12">
        <f>$AT$11</f>
        <v>7296.11</v>
      </c>
      <c r="AQ12">
        <f>ROUND(IF($AP$12&lt;=0,0,$AP$12*$AP$3/12),2)</f>
        <v>33.44</v>
      </c>
      <c r="AR12">
        <f>ROUND(IF($AP$12&lt;=0,0,MIN($AP$4,$AP$12+$AQ$12)),2)</f>
        <v>85.0</v>
      </c>
      <c r="AS12">
        <f>ROUND(IF($AP$12&lt;=0,0,MIN(MAX(0,$AP$12+$AQ$12-$AR$12),MAX(0,$F$12-$J$12-$O$12-$T$12-$Y$12-$AD$12-$AI$12-$AN$12))),2)</f>
        <v>0.0</v>
      </c>
      <c r="AT12">
        <f>ROUND(MAX(0,$AP$12+$AQ$12-$AR$12-$AS$12),2)</f>
        <v>7244.55</v>
      </c>
      <c r="AU12">
        <f>$AY$11</f>
        <v>8495.43</v>
      </c>
      <c r="AV12">
        <f>ROUND(IF($AU$12&lt;=0,0,$AU$12*$AU$3/12),2)</f>
        <v>77.8</v>
      </c>
      <c r="AW12">
        <f>ROUND(IF($AU$12&lt;=0,0,MIN($AU$4,$AU$12+$AV$12)),2)</f>
        <v>258.0</v>
      </c>
      <c r="AX12">
        <f>ROUND(IF($AU$12&lt;=0,0,MIN(MAX(0,$AU$12+$AV$12-$AW$12),MAX(0,$F$12-$J$12-$O$12-$T$12-$Y$12-$AD$12-$AI$12-$AN$12-$AS$12))),2)</f>
        <v>0.0</v>
      </c>
      <c r="AY12">
        <f>ROUND(MAX(0,$AU$12+$AV$12-$AW$12-$AX$12),2)</f>
        <v>8315.23</v>
      </c>
      <c r="AZ12">
        <f>$BD$11</f>
        <v>11291.28</v>
      </c>
      <c r="BA12">
        <f>ROUND(IF($AZ$12&lt;=0,0,$AZ$12*$AZ$3/12),2)</f>
        <v>65.77</v>
      </c>
      <c r="BB12">
        <f>ROUND(IF($AZ$12&lt;=0,0,MIN($AZ$4,$AZ$12+$BA$12)),2)</f>
        <v>347.0</v>
      </c>
      <c r="BC12">
        <f>ROUND(IF($AZ$12&lt;=0,0,MIN(MAX(0,$AZ$12+$BA$12-$BB$12),MAX(0,$F$12-$J$12-$O$12-$T$12-$Y$12-$AD$12-$AI$12-$AN$12-$AS$12-$AX$12))),2)</f>
        <v>0.0</v>
      </c>
      <c r="BD12">
        <f>ROUND(MAX(0,$AZ$12+$BA$12-$BB$12-$BC$12),2)</f>
        <v>11010.05</v>
      </c>
    </row>
    <row r="13" spans="1:56">
      <c r="A13">
        <f>ROW()-7</f>
        <v>6</v>
      </c>
      <c r="B13">
        <f>EDATE(StartDate,A13-1)</f>
        <v>46266</v>
      </c>
      <c r="C13">
        <f>ROUND(SUM($G$13,$L$13,$Q$13,$V$13,$AA$13,$AF$13,$AK$13,$AP$13,$AU$13,$AZ$13)-SUM($K$13,$P$13,$U$13,$Z$13,$AE$13,$AJ$13,$AO$13,$AT$13,$AY$13,$BD$13),2)</f>
        <v>1223.61</v>
      </c>
      <c r="D13">
        <f>ROUND(SUM($H$13,$M$13,$R$13,$W$13,$AB$13,$AG$13,$AL$13,$AQ$13,$AV$13,$BA$13),2)</f>
        <v>432.39</v>
      </c>
      <c r="E13">
        <f>ROUND(SUM($K$13,$P$13,$U$13,$Z$13,$AE$13,$AJ$13,$AO$13,$AT$13,$AY$13,$BD$13),2)</f>
        <v>40620.76</v>
      </c>
      <c r="F13">
        <f>ROUND(MAX(MonthlyBudget-SUM($I$13,$N$13,$S$13,$X$13,$AC$13,$AH$13,$AM$13,$AR$13,$AW$13,$BB$13),0),2)</f>
        <v>435.0</v>
      </c>
      <c r="G13">
        <f>$K$12</f>
        <v>0.0</v>
      </c>
      <c r="H13">
        <f>ROUND(IF($G$13&lt;=0,0,$G$13*$G$3/12),2)</f>
        <v>0.0</v>
      </c>
      <c r="I13">
        <f>ROUND(IF($G$13&lt;=0,0,MIN($G$4,$G$13+$H$13)),2)</f>
        <v>0.0</v>
      </c>
      <c r="J13">
        <f>ROUND(IF($G$13&lt;=0,0,MIN(MAX(0,$G$13+$H$13-$I$13),$F$13)),2)</f>
        <v>0.0</v>
      </c>
      <c r="K13">
        <f>ROUND(MAX(0,$G$13+$H$13-$I$13-$J$13),2)</f>
        <v>0.0</v>
      </c>
      <c r="L13">
        <f>$P$12</f>
        <v>0.0</v>
      </c>
      <c r="M13">
        <f>ROUND(IF($L$13&lt;=0,0,$L$13*$L$3/12),2)</f>
        <v>0.0</v>
      </c>
      <c r="N13">
        <f>ROUND(IF($L$13&lt;=0,0,MIN($L$4,$L$13+$M$13)),2)</f>
        <v>0.0</v>
      </c>
      <c r="O13">
        <f>ROUND(IF($L$13&lt;=0,0,MIN(MAX(0,$L$13+$M$13-$N$13),MAX(0,$F$13-$J$13))),2)</f>
        <v>0.0</v>
      </c>
      <c r="P13">
        <f>ROUND(MAX(0,$L$13+$M$13-$N$13-$O$13),2)</f>
        <v>0.0</v>
      </c>
      <c r="Q13">
        <f>$U$12</f>
        <v>94.88</v>
      </c>
      <c r="R13">
        <f>ROUND(IF($Q$13&lt;=0,0,$Q$13*$Q$3/12),2)</f>
        <v>1.9</v>
      </c>
      <c r="S13">
        <f>ROUND(IF($Q$13&lt;=0,0,MIN($Q$4,$Q$13+$R$13)),2)</f>
        <v>40.0</v>
      </c>
      <c r="T13">
        <f>ROUND(IF($Q$13&lt;=0,0,MIN(MAX(0,$Q$13+$R$13-$S$13),MAX(0,$F$13-$J$13-$O$13))),2)</f>
        <v>56.78</v>
      </c>
      <c r="U13">
        <f>ROUND(MAX(0,$Q$13+$R$13-$S$13-$T$13),2)</f>
        <v>0.0</v>
      </c>
      <c r="V13">
        <f>$Z$12</f>
        <v>2458.13</v>
      </c>
      <c r="W13">
        <f>ROUND(IF($V$13&lt;=0,0,$V$13*$V$3/12),2)</f>
        <v>24.56</v>
      </c>
      <c r="X13">
        <f>ROUND(IF($V$13&lt;=0,0,MIN($V$4,$V$13+$W$13)),2)</f>
        <v>95.0</v>
      </c>
      <c r="Y13">
        <f>ROUND(IF($V$13&lt;=0,0,MIN(MAX(0,$V$13+$W$13-$X$13),MAX(0,$F$13-$J$13-$O$13-$T$13))),2)</f>
        <v>378.22</v>
      </c>
      <c r="Z13">
        <f>ROUND(MAX(0,$V$13+$W$13-$X$13-$Y$13),2)</f>
        <v>2009.47</v>
      </c>
      <c r="AA13">
        <f>$AE$12</f>
        <v>3288.07</v>
      </c>
      <c r="AB13">
        <f>ROUND(IF($AA$13&lt;=0,0,$AA$13*$AA$3/12),2)</f>
        <v>60.25</v>
      </c>
      <c r="AC13">
        <f>ROUND(IF($AA$13&lt;=0,0,MIN($AA$4,$AA$13+$AB$13)),2)</f>
        <v>105.0</v>
      </c>
      <c r="AD13">
        <f>ROUND(IF($AA$13&lt;=0,0,MIN(MAX(0,$AA$13+$AB$13-$AC$13),MAX(0,$F$13-$J$13-$O$13-$T$13-$Y$13))),2)</f>
        <v>0.0</v>
      </c>
      <c r="AE13">
        <f>ROUND(MAX(0,$AA$13+$AB$13-$AC$13-$AD$13),2)</f>
        <v>3243.32</v>
      </c>
      <c r="AF13">
        <f>$AJ$12</f>
        <v>4415.3</v>
      </c>
      <c r="AG13">
        <f>ROUND(IF($AF$13&lt;=0,0,$AF$13*$AF$3/12),2)</f>
        <v>55.15</v>
      </c>
      <c r="AH13">
        <f>ROUND(IF($AF$13&lt;=0,0,MIN($AF$4,$AF$13+$AG$13)),2)</f>
        <v>135.0</v>
      </c>
      <c r="AI13">
        <f>ROUND(IF($AF$13&lt;=0,0,MIN(MAX(0,$AF$13+$AG$13-$AH$13),MAX(0,$F$13-$J$13-$O$13-$T$13-$Y$13-$AD$13))),2)</f>
        <v>0.0</v>
      </c>
      <c r="AJ13">
        <f>ROUND(MAX(0,$AF$13+$AG$13-$AH$13-$AI$13),2)</f>
        <v>4335.45</v>
      </c>
      <c r="AK13">
        <f>$AO$12</f>
        <v>5018.16</v>
      </c>
      <c r="AL13">
        <f>ROUND(IF($AK$13&lt;=0,0,$AK$13*$AK$3/12),2)</f>
        <v>117.05</v>
      </c>
      <c r="AM13">
        <f>ROUND(IF($AK$13&lt;=0,0,MIN($AK$4,$AK$13+$AL$13)),2)</f>
        <v>156.0</v>
      </c>
      <c r="AN13">
        <f>ROUND(IF($AK$13&lt;=0,0,MIN(MAX(0,$AK$13+$AL$13-$AM$13),MAX(0,$F$13-$J$13-$O$13-$T$13-$Y$13-$AD$13-$AI$13))),2)</f>
        <v>0.0</v>
      </c>
      <c r="AO13">
        <f>ROUND(MAX(0,$AK$13+$AL$13-$AM$13-$AN$13),2)</f>
        <v>4979.21</v>
      </c>
      <c r="AP13">
        <f>$AT$12</f>
        <v>7244.55</v>
      </c>
      <c r="AQ13">
        <f>ROUND(IF($AP$13&lt;=0,0,$AP$13*$AP$3/12),2)</f>
        <v>33.2</v>
      </c>
      <c r="AR13">
        <f>ROUND(IF($AP$13&lt;=0,0,MIN($AP$4,$AP$13+$AQ$13)),2)</f>
        <v>85.0</v>
      </c>
      <c r="AS13">
        <f>ROUND(IF($AP$13&lt;=0,0,MIN(MAX(0,$AP$13+$AQ$13-$AR$13),MAX(0,$F$13-$J$13-$O$13-$T$13-$Y$13-$AD$13-$AI$13-$AN$13))),2)</f>
        <v>0.0</v>
      </c>
      <c r="AT13">
        <f>ROUND(MAX(0,$AP$13+$AQ$13-$AR$13-$AS$13),2)</f>
        <v>7192.75</v>
      </c>
      <c r="AU13">
        <f>$AY$12</f>
        <v>8315.23</v>
      </c>
      <c r="AV13">
        <f>ROUND(IF($AU$13&lt;=0,0,$AU$13*$AU$3/12),2)</f>
        <v>76.15</v>
      </c>
      <c r="AW13">
        <f>ROUND(IF($AU$13&lt;=0,0,MIN($AU$4,$AU$13+$AV$13)),2)</f>
        <v>258.0</v>
      </c>
      <c r="AX13">
        <f>ROUND(IF($AU$13&lt;=0,0,MIN(MAX(0,$AU$13+$AV$13-$AW$13),MAX(0,$F$13-$J$13-$O$13-$T$13-$Y$13-$AD$13-$AI$13-$AN$13-$AS$13))),2)</f>
        <v>0.0</v>
      </c>
      <c r="AY13">
        <f>ROUND(MAX(0,$AU$13+$AV$13-$AW$13-$AX$13),2)</f>
        <v>8133.38</v>
      </c>
      <c r="AZ13">
        <f>$BD$12</f>
        <v>11010.05</v>
      </c>
      <c r="BA13">
        <f>ROUND(IF($AZ$13&lt;=0,0,$AZ$13*$AZ$3/12),2)</f>
        <v>64.13</v>
      </c>
      <c r="BB13">
        <f>ROUND(IF($AZ$13&lt;=0,0,MIN($AZ$4,$AZ$13+$BA$13)),2)</f>
        <v>347.0</v>
      </c>
      <c r="BC13">
        <f>ROUND(IF($AZ$13&lt;=0,0,MIN(MAX(0,$AZ$13+$BA$13-$BB$13),MAX(0,$F$13-$J$13-$O$13-$T$13-$Y$13-$AD$13-$AI$13-$AN$13-$AS$13-$AX$13))),2)</f>
        <v>0.0</v>
      </c>
      <c r="BD13">
        <f>ROUND(MAX(0,$AZ$13+$BA$13-$BB$13-$BC$13),2)</f>
        <v>10727.18</v>
      </c>
    </row>
    <row r="14" spans="1:56">
      <c r="A14">
        <f>ROW()-7</f>
        <v>7</v>
      </c>
      <c r="B14">
        <f>EDATE(StartDate,A14-1)</f>
        <v>46296</v>
      </c>
      <c r="C14">
        <f>ROUND(SUM($G$14,$L$14,$Q$14,$V$14,$AA$14,$AF$14,$AK$14,$AP$14,$AU$14,$AZ$14)-SUM($K$14,$P$14,$U$14,$Z$14,$AE$14,$AJ$14,$AO$14,$AT$14,$AY$14,$BD$14),2)</f>
        <v>1236.24</v>
      </c>
      <c r="D14">
        <f>ROUND(SUM($H$14,$M$14,$R$14,$W$14,$AB$14,$AG$14,$AL$14,$AQ$14,$AV$14,$BA$14),2)</f>
        <v>419.76</v>
      </c>
      <c r="E14">
        <f>ROUND(SUM($K$14,$P$14,$U$14,$Z$14,$AE$14,$AJ$14,$AO$14,$AT$14,$AY$14,$BD$14),2)</f>
        <v>39384.52</v>
      </c>
      <c r="F14">
        <f>ROUND(MAX(MonthlyBudget-SUM($I$14,$N$14,$S$14,$X$14,$AC$14,$AH$14,$AM$14,$AR$14,$AW$14,$BB$14),0),2)</f>
        <v>475.0</v>
      </c>
      <c r="G14">
        <f>$K$13</f>
        <v>0.0</v>
      </c>
      <c r="H14">
        <f>ROUND(IF($G$14&lt;=0,0,$G$14*$G$3/12),2)</f>
        <v>0.0</v>
      </c>
      <c r="I14">
        <f>ROUND(IF($G$14&lt;=0,0,MIN($G$4,$G$14+$H$14)),2)</f>
        <v>0.0</v>
      </c>
      <c r="J14">
        <f>ROUND(IF($G$14&lt;=0,0,MIN(MAX(0,$G$14+$H$14-$I$14),$F$14)),2)</f>
        <v>0.0</v>
      </c>
      <c r="K14">
        <f>ROUND(MAX(0,$G$14+$H$14-$I$14-$J$14),2)</f>
        <v>0.0</v>
      </c>
      <c r="L14">
        <f>$P$13</f>
        <v>0.0</v>
      </c>
      <c r="M14">
        <f>ROUND(IF($L$14&lt;=0,0,$L$14*$L$3/12),2)</f>
        <v>0.0</v>
      </c>
      <c r="N14">
        <f>ROUND(IF($L$14&lt;=0,0,MIN($L$4,$L$14+$M$14)),2)</f>
        <v>0.0</v>
      </c>
      <c r="O14">
        <f>ROUND(IF($L$14&lt;=0,0,MIN(MAX(0,$L$14+$M$14-$N$14),MAX(0,$F$14-$J$14))),2)</f>
        <v>0.0</v>
      </c>
      <c r="P14">
        <f>ROUND(MAX(0,$L$14+$M$14-$N$14-$O$14),2)</f>
        <v>0.0</v>
      </c>
      <c r="Q14">
        <f>$U$13</f>
        <v>0.0</v>
      </c>
      <c r="R14">
        <f>ROUND(IF($Q$14&lt;=0,0,$Q$14*$Q$3/12),2)</f>
        <v>0.0</v>
      </c>
      <c r="S14">
        <f>ROUND(IF($Q$14&lt;=0,0,MIN($Q$4,$Q$14+$R$14)),2)</f>
        <v>0.0</v>
      </c>
      <c r="T14">
        <f>ROUND(IF($Q$14&lt;=0,0,MIN(MAX(0,$Q$14+$R$14-$S$14),MAX(0,$F$14-$J$14-$O$14))),2)</f>
        <v>0.0</v>
      </c>
      <c r="U14">
        <f>ROUND(MAX(0,$Q$14+$R$14-$S$14-$T$14),2)</f>
        <v>0.0</v>
      </c>
      <c r="V14">
        <f>$Z$13</f>
        <v>2009.47</v>
      </c>
      <c r="W14">
        <f>ROUND(IF($V$14&lt;=0,0,$V$14*$V$3/12),2)</f>
        <v>20.08</v>
      </c>
      <c r="X14">
        <f>ROUND(IF($V$14&lt;=0,0,MIN($V$4,$V$14+$W$14)),2)</f>
        <v>95.0</v>
      </c>
      <c r="Y14">
        <f>ROUND(IF($V$14&lt;=0,0,MIN(MAX(0,$V$14+$W$14-$X$14),MAX(0,$F$14-$J$14-$O$14-$T$14))),2)</f>
        <v>475.0</v>
      </c>
      <c r="Z14">
        <f>ROUND(MAX(0,$V$14+$W$14-$X$14-$Y$14),2)</f>
        <v>1459.55</v>
      </c>
      <c r="AA14">
        <f>$AE$13</f>
        <v>3243.32</v>
      </c>
      <c r="AB14">
        <f>ROUND(IF($AA$14&lt;=0,0,$AA$14*$AA$3/12),2)</f>
        <v>59.43</v>
      </c>
      <c r="AC14">
        <f>ROUND(IF($AA$14&lt;=0,0,MIN($AA$4,$AA$14+$AB$14)),2)</f>
        <v>105.0</v>
      </c>
      <c r="AD14">
        <f>ROUND(IF($AA$14&lt;=0,0,MIN(MAX(0,$AA$14+$AB$14-$AC$14),MAX(0,$F$14-$J$14-$O$14-$T$14-$Y$14))),2)</f>
        <v>0.0</v>
      </c>
      <c r="AE14">
        <f>ROUND(MAX(0,$AA$14+$AB$14-$AC$14-$AD$14),2)</f>
        <v>3197.75</v>
      </c>
      <c r="AF14">
        <f>$AJ$13</f>
        <v>4335.45</v>
      </c>
      <c r="AG14">
        <f>ROUND(IF($AF$14&lt;=0,0,$AF$14*$AF$3/12),2)</f>
        <v>54.16</v>
      </c>
      <c r="AH14">
        <f>ROUND(IF($AF$14&lt;=0,0,MIN($AF$4,$AF$14+$AG$14)),2)</f>
        <v>135.0</v>
      </c>
      <c r="AI14">
        <f>ROUND(IF($AF$14&lt;=0,0,MIN(MAX(0,$AF$14+$AG$14-$AH$14),MAX(0,$F$14-$J$14-$O$14-$T$14-$Y$14-$AD$14))),2)</f>
        <v>0.0</v>
      </c>
      <c r="AJ14">
        <f>ROUND(MAX(0,$AF$14+$AG$14-$AH$14-$AI$14),2)</f>
        <v>4254.61</v>
      </c>
      <c r="AK14">
        <f>$AO$13</f>
        <v>4979.21</v>
      </c>
      <c r="AL14">
        <f>ROUND(IF($AK$14&lt;=0,0,$AK$14*$AK$3/12),2)</f>
        <v>116.14</v>
      </c>
      <c r="AM14">
        <f>ROUND(IF($AK$14&lt;=0,0,MIN($AK$4,$AK$14+$AL$14)),2)</f>
        <v>156.0</v>
      </c>
      <c r="AN14">
        <f>ROUND(IF($AK$14&lt;=0,0,MIN(MAX(0,$AK$14+$AL$14-$AM$14),MAX(0,$F$14-$J$14-$O$14-$T$14-$Y$14-$AD$14-$AI$14))),2)</f>
        <v>0.0</v>
      </c>
      <c r="AO14">
        <f>ROUND(MAX(0,$AK$14+$AL$14-$AM$14-$AN$14),2)</f>
        <v>4939.35</v>
      </c>
      <c r="AP14">
        <f>$AT$13</f>
        <v>7192.75</v>
      </c>
      <c r="AQ14">
        <f>ROUND(IF($AP$14&lt;=0,0,$AP$14*$AP$3/12),2)</f>
        <v>32.97</v>
      </c>
      <c r="AR14">
        <f>ROUND(IF($AP$14&lt;=0,0,MIN($AP$4,$AP$14+$AQ$14)),2)</f>
        <v>85.0</v>
      </c>
      <c r="AS14">
        <f>ROUND(IF($AP$14&lt;=0,0,MIN(MAX(0,$AP$14+$AQ$14-$AR$14),MAX(0,$F$14-$J$14-$O$14-$T$14-$Y$14-$AD$14-$AI$14-$AN$14))),2)</f>
        <v>0.0</v>
      </c>
      <c r="AT14">
        <f>ROUND(MAX(0,$AP$14+$AQ$14-$AR$14-$AS$14),2)</f>
        <v>7140.72</v>
      </c>
      <c r="AU14">
        <f>$AY$13</f>
        <v>8133.38</v>
      </c>
      <c r="AV14">
        <f>ROUND(IF($AU$14&lt;=0,0,$AU$14*$AU$3/12),2)</f>
        <v>74.49</v>
      </c>
      <c r="AW14">
        <f>ROUND(IF($AU$14&lt;=0,0,MIN($AU$4,$AU$14+$AV$14)),2)</f>
        <v>258.0</v>
      </c>
      <c r="AX14">
        <f>ROUND(IF($AU$14&lt;=0,0,MIN(MAX(0,$AU$14+$AV$14-$AW$14),MAX(0,$F$14-$J$14-$O$14-$T$14-$Y$14-$AD$14-$AI$14-$AN$14-$AS$14))),2)</f>
        <v>0.0</v>
      </c>
      <c r="AY14">
        <f>ROUND(MAX(0,$AU$14+$AV$14-$AW$14-$AX$14),2)</f>
        <v>7949.87</v>
      </c>
      <c r="AZ14">
        <f>$BD$13</f>
        <v>10727.18</v>
      </c>
      <c r="BA14">
        <f>ROUND(IF($AZ$14&lt;=0,0,$AZ$14*$AZ$3/12),2)</f>
        <v>62.49</v>
      </c>
      <c r="BB14">
        <f>ROUND(IF($AZ$14&lt;=0,0,MIN($AZ$4,$AZ$14+$BA$14)),2)</f>
        <v>347.0</v>
      </c>
      <c r="BC14">
        <f>ROUND(IF($AZ$14&lt;=0,0,MIN(MAX(0,$AZ$14+$BA$14-$BB$14),MAX(0,$F$14-$J$14-$O$14-$T$14-$Y$14-$AD$14-$AI$14-$AN$14-$AS$14-$AX$14))),2)</f>
        <v>0.0</v>
      </c>
      <c r="BD14">
        <f>ROUND(MAX(0,$AZ$14+$BA$14-$BB$14-$BC$14),2)</f>
        <v>10442.67</v>
      </c>
    </row>
    <row r="15" spans="1:56">
      <c r="A15">
        <f>ROW()-7</f>
        <v>8</v>
      </c>
      <c r="B15">
        <f>EDATE(StartDate,A15-1)</f>
        <v>46327</v>
      </c>
      <c r="C15">
        <f>ROUND(SUM($G$15,$L$15,$Q$15,$V$15,$AA$15,$AF$15,$AK$15,$AP$15,$AU$15,$AZ$15)-SUM($K$15,$P$15,$U$15,$Z$15,$AE$15,$AJ$15,$AO$15,$AT$15,$AY$15,$BD$15),2)</f>
        <v>1248.09</v>
      </c>
      <c r="D15">
        <f>ROUND(SUM($H$15,$M$15,$R$15,$W$15,$AB$15,$AG$15,$AL$15,$AQ$15,$AV$15,$BA$15),2)</f>
        <v>407.91</v>
      </c>
      <c r="E15">
        <f>ROUND(SUM($K$15,$P$15,$U$15,$Z$15,$AE$15,$AJ$15,$AO$15,$AT$15,$AY$15,$BD$15),2)</f>
        <v>38136.43</v>
      </c>
      <c r="F15">
        <f>ROUND(MAX(MonthlyBudget-SUM($I$15,$N$15,$S$15,$X$15,$AC$15,$AH$15,$AM$15,$AR$15,$AW$15,$BB$15),0),2)</f>
        <v>475.0</v>
      </c>
      <c r="G15">
        <f>$K$14</f>
        <v>0.0</v>
      </c>
      <c r="H15">
        <f>ROUND(IF($G$15&lt;=0,0,$G$15*$G$3/12),2)</f>
        <v>0.0</v>
      </c>
      <c r="I15">
        <f>ROUND(IF($G$15&lt;=0,0,MIN($G$4,$G$15+$H$15)),2)</f>
        <v>0.0</v>
      </c>
      <c r="J15">
        <f>ROUND(IF($G$15&lt;=0,0,MIN(MAX(0,$G$15+$H$15-$I$15),$F$15)),2)</f>
        <v>0.0</v>
      </c>
      <c r="K15">
        <f>ROUND(MAX(0,$G$15+$H$15-$I$15-$J$15),2)</f>
        <v>0.0</v>
      </c>
      <c r="L15">
        <f>$P$14</f>
        <v>0.0</v>
      </c>
      <c r="M15">
        <f>ROUND(IF($L$15&lt;=0,0,$L$15*$L$3/12),2)</f>
        <v>0.0</v>
      </c>
      <c r="N15">
        <f>ROUND(IF($L$15&lt;=0,0,MIN($L$4,$L$15+$M$15)),2)</f>
        <v>0.0</v>
      </c>
      <c r="O15">
        <f>ROUND(IF($L$15&lt;=0,0,MIN(MAX(0,$L$15+$M$15-$N$15),MAX(0,$F$15-$J$15))),2)</f>
        <v>0.0</v>
      </c>
      <c r="P15">
        <f>ROUND(MAX(0,$L$15+$M$15-$N$15-$O$15),2)</f>
        <v>0.0</v>
      </c>
      <c r="Q15">
        <f>$U$14</f>
        <v>0.0</v>
      </c>
      <c r="R15">
        <f>ROUND(IF($Q$15&lt;=0,0,$Q$15*$Q$3/12),2)</f>
        <v>0.0</v>
      </c>
      <c r="S15">
        <f>ROUND(IF($Q$15&lt;=0,0,MIN($Q$4,$Q$15+$R$15)),2)</f>
        <v>0.0</v>
      </c>
      <c r="T15">
        <f>ROUND(IF($Q$15&lt;=0,0,MIN(MAX(0,$Q$15+$R$15-$S$15),MAX(0,$F$15-$J$15-$O$15))),2)</f>
        <v>0.0</v>
      </c>
      <c r="U15">
        <f>ROUND(MAX(0,$Q$15+$R$15-$S$15-$T$15),2)</f>
        <v>0.0</v>
      </c>
      <c r="V15">
        <f>$Z$14</f>
        <v>1459.55</v>
      </c>
      <c r="W15">
        <f>ROUND(IF($V$15&lt;=0,0,$V$15*$V$3/12),2)</f>
        <v>14.58</v>
      </c>
      <c r="X15">
        <f>ROUND(IF($V$15&lt;=0,0,MIN($V$4,$V$15+$W$15)),2)</f>
        <v>95.0</v>
      </c>
      <c r="Y15">
        <f>ROUND(IF($V$15&lt;=0,0,MIN(MAX(0,$V$15+$W$15-$X$15),MAX(0,$F$15-$J$15-$O$15-$T$15))),2)</f>
        <v>475.0</v>
      </c>
      <c r="Z15">
        <f>ROUND(MAX(0,$V$15+$W$15-$X$15-$Y$15),2)</f>
        <v>904.13</v>
      </c>
      <c r="AA15">
        <f>$AE$14</f>
        <v>3197.75</v>
      </c>
      <c r="AB15">
        <f>ROUND(IF($AA$15&lt;=0,0,$AA$15*$AA$3/12),2)</f>
        <v>58.6</v>
      </c>
      <c r="AC15">
        <f>ROUND(IF($AA$15&lt;=0,0,MIN($AA$4,$AA$15+$AB$15)),2)</f>
        <v>105.0</v>
      </c>
      <c r="AD15">
        <f>ROUND(IF($AA$15&lt;=0,0,MIN(MAX(0,$AA$15+$AB$15-$AC$15),MAX(0,$F$15-$J$15-$O$15-$T$15-$Y$15))),2)</f>
        <v>0.0</v>
      </c>
      <c r="AE15">
        <f>ROUND(MAX(0,$AA$15+$AB$15-$AC$15-$AD$15),2)</f>
        <v>3151.35</v>
      </c>
      <c r="AF15">
        <f>$AJ$14</f>
        <v>4254.61</v>
      </c>
      <c r="AG15">
        <f>ROUND(IF($AF$15&lt;=0,0,$AF$15*$AF$3/12),2)</f>
        <v>53.15</v>
      </c>
      <c r="AH15">
        <f>ROUND(IF($AF$15&lt;=0,0,MIN($AF$4,$AF$15+$AG$15)),2)</f>
        <v>135.0</v>
      </c>
      <c r="AI15">
        <f>ROUND(IF($AF$15&lt;=0,0,MIN(MAX(0,$AF$15+$AG$15-$AH$15),MAX(0,$F$15-$J$15-$O$15-$T$15-$Y$15-$AD$15))),2)</f>
        <v>0.0</v>
      </c>
      <c r="AJ15">
        <f>ROUND(MAX(0,$AF$15+$AG$15-$AH$15-$AI$15),2)</f>
        <v>4172.76</v>
      </c>
      <c r="AK15">
        <f>$AO$14</f>
        <v>4939.35</v>
      </c>
      <c r="AL15">
        <f>ROUND(IF($AK$15&lt;=0,0,$AK$15*$AK$3/12),2)</f>
        <v>115.21</v>
      </c>
      <c r="AM15">
        <f>ROUND(IF($AK$15&lt;=0,0,MIN($AK$4,$AK$15+$AL$15)),2)</f>
        <v>156.0</v>
      </c>
      <c r="AN15">
        <f>ROUND(IF($AK$15&lt;=0,0,MIN(MAX(0,$AK$15+$AL$15-$AM$15),MAX(0,$F$15-$J$15-$O$15-$T$15-$Y$15-$AD$15-$AI$15))),2)</f>
        <v>0.0</v>
      </c>
      <c r="AO15">
        <f>ROUND(MAX(0,$AK$15+$AL$15-$AM$15-$AN$15),2)</f>
        <v>4898.56</v>
      </c>
      <c r="AP15">
        <f>$AT$14</f>
        <v>7140.72</v>
      </c>
      <c r="AQ15">
        <f>ROUND(IF($AP$15&lt;=0,0,$AP$15*$AP$3/12),2)</f>
        <v>32.73</v>
      </c>
      <c r="AR15">
        <f>ROUND(IF($AP$15&lt;=0,0,MIN($AP$4,$AP$15+$AQ$15)),2)</f>
        <v>85.0</v>
      </c>
      <c r="AS15">
        <f>ROUND(IF($AP$15&lt;=0,0,MIN(MAX(0,$AP$15+$AQ$15-$AR$15),MAX(0,$F$15-$J$15-$O$15-$T$15-$Y$15-$AD$15-$AI$15-$AN$15))),2)</f>
        <v>0.0</v>
      </c>
      <c r="AT15">
        <f>ROUND(MAX(0,$AP$15+$AQ$15-$AR$15-$AS$15),2)</f>
        <v>7088.45</v>
      </c>
      <c r="AU15">
        <f>$AY$14</f>
        <v>7949.87</v>
      </c>
      <c r="AV15">
        <f>ROUND(IF($AU$15&lt;=0,0,$AU$15*$AU$3/12),2)</f>
        <v>72.81</v>
      </c>
      <c r="AW15">
        <f>ROUND(IF($AU$15&lt;=0,0,MIN($AU$4,$AU$15+$AV$15)),2)</f>
        <v>258.0</v>
      </c>
      <c r="AX15">
        <f>ROUND(IF($AU$15&lt;=0,0,MIN(MAX(0,$AU$15+$AV$15-$AW$15),MAX(0,$F$15-$J$15-$O$15-$T$15-$Y$15-$AD$15-$AI$15-$AN$15-$AS$15))),2)</f>
        <v>0.0</v>
      </c>
      <c r="AY15">
        <f>ROUND(MAX(0,$AU$15+$AV$15-$AW$15-$AX$15),2)</f>
        <v>7764.68</v>
      </c>
      <c r="AZ15">
        <f>$BD$14</f>
        <v>10442.67</v>
      </c>
      <c r="BA15">
        <f>ROUND(IF($AZ$15&lt;=0,0,$AZ$15*$AZ$3/12),2)</f>
        <v>60.83</v>
      </c>
      <c r="BB15">
        <f>ROUND(IF($AZ$15&lt;=0,0,MIN($AZ$4,$AZ$15+$BA$15)),2)</f>
        <v>347.0</v>
      </c>
      <c r="BC15">
        <f>ROUND(IF($AZ$15&lt;=0,0,MIN(MAX(0,$AZ$15+$BA$15-$BB$15),MAX(0,$F$15-$J$15-$O$15-$T$15-$Y$15-$AD$15-$AI$15-$AN$15-$AS$15-$AX$15))),2)</f>
        <v>0.0</v>
      </c>
      <c r="BD15">
        <f>ROUND(MAX(0,$AZ$15+$BA$15-$BB$15-$BC$15),2)</f>
        <v>10156.5</v>
      </c>
    </row>
    <row r="16" spans="1:56">
      <c r="A16">
        <f>ROW()-7</f>
        <v>9</v>
      </c>
      <c r="B16">
        <f>EDATE(StartDate,A16-1)</f>
        <v>46357</v>
      </c>
      <c r="C16">
        <f>ROUND(SUM($G$16,$L$16,$Q$16,$V$16,$AA$16,$AF$16,$AK$16,$AP$16,$AU$16,$AZ$16)-SUM($K$16,$P$16,$U$16,$Z$16,$AE$16,$AJ$16,$AO$16,$AT$16,$AY$16,$BD$16),2)</f>
        <v>1260.08</v>
      </c>
      <c r="D16">
        <f>ROUND(SUM($H$16,$M$16,$R$16,$W$16,$AB$16,$AG$16,$AL$16,$AQ$16,$AV$16,$BA$16),2)</f>
        <v>395.92</v>
      </c>
      <c r="E16">
        <f>ROUND(SUM($K$16,$P$16,$U$16,$Z$16,$AE$16,$AJ$16,$AO$16,$AT$16,$AY$16,$BD$16),2)</f>
        <v>36876.35</v>
      </c>
      <c r="F16">
        <f>ROUND(MAX(MonthlyBudget-SUM($I$16,$N$16,$S$16,$X$16,$AC$16,$AH$16,$AM$16,$AR$16,$AW$16,$BB$16),0),2)</f>
        <v>475.0</v>
      </c>
      <c r="G16">
        <f>$K$15</f>
        <v>0.0</v>
      </c>
      <c r="H16">
        <f>ROUND(IF($G$16&lt;=0,0,$G$16*$G$3/12),2)</f>
        <v>0.0</v>
      </c>
      <c r="I16">
        <f>ROUND(IF($G$16&lt;=0,0,MIN($G$4,$G$16+$H$16)),2)</f>
        <v>0.0</v>
      </c>
      <c r="J16">
        <f>ROUND(IF($G$16&lt;=0,0,MIN(MAX(0,$G$16+$H$16-$I$16),$F$16)),2)</f>
        <v>0.0</v>
      </c>
      <c r="K16">
        <f>ROUND(MAX(0,$G$16+$H$16-$I$16-$J$16),2)</f>
        <v>0.0</v>
      </c>
      <c r="L16">
        <f>$P$15</f>
        <v>0.0</v>
      </c>
      <c r="M16">
        <f>ROUND(IF($L$16&lt;=0,0,$L$16*$L$3/12),2)</f>
        <v>0.0</v>
      </c>
      <c r="N16">
        <f>ROUND(IF($L$16&lt;=0,0,MIN($L$4,$L$16+$M$16)),2)</f>
        <v>0.0</v>
      </c>
      <c r="O16">
        <f>ROUND(IF($L$16&lt;=0,0,MIN(MAX(0,$L$16+$M$16-$N$16),MAX(0,$F$16-$J$16))),2)</f>
        <v>0.0</v>
      </c>
      <c r="P16">
        <f>ROUND(MAX(0,$L$16+$M$16-$N$16-$O$16),2)</f>
        <v>0.0</v>
      </c>
      <c r="Q16">
        <f>$U$15</f>
        <v>0.0</v>
      </c>
      <c r="R16">
        <f>ROUND(IF($Q$16&lt;=0,0,$Q$16*$Q$3/12),2)</f>
        <v>0.0</v>
      </c>
      <c r="S16">
        <f>ROUND(IF($Q$16&lt;=0,0,MIN($Q$4,$Q$16+$R$16)),2)</f>
        <v>0.0</v>
      </c>
      <c r="T16">
        <f>ROUND(IF($Q$16&lt;=0,0,MIN(MAX(0,$Q$16+$R$16-$S$16),MAX(0,$F$16-$J$16-$O$16))),2)</f>
        <v>0.0</v>
      </c>
      <c r="U16">
        <f>ROUND(MAX(0,$Q$16+$R$16-$S$16-$T$16),2)</f>
        <v>0.0</v>
      </c>
      <c r="V16">
        <f>$Z$15</f>
        <v>904.13</v>
      </c>
      <c r="W16">
        <f>ROUND(IF($V$16&lt;=0,0,$V$16*$V$3/12),2)</f>
        <v>9.03</v>
      </c>
      <c r="X16">
        <f>ROUND(IF($V$16&lt;=0,0,MIN($V$4,$V$16+$W$16)),2)</f>
        <v>95.0</v>
      </c>
      <c r="Y16">
        <f>ROUND(IF($V$16&lt;=0,0,MIN(MAX(0,$V$16+$W$16-$X$16),MAX(0,$F$16-$J$16-$O$16-$T$16))),2)</f>
        <v>475.0</v>
      </c>
      <c r="Z16">
        <f>ROUND(MAX(0,$V$16+$W$16-$X$16-$Y$16),2)</f>
        <v>343.16</v>
      </c>
      <c r="AA16">
        <f>$AE$15</f>
        <v>3151.35</v>
      </c>
      <c r="AB16">
        <f>ROUND(IF($AA$16&lt;=0,0,$AA$16*$AA$3/12),2)</f>
        <v>57.75</v>
      </c>
      <c r="AC16">
        <f>ROUND(IF($AA$16&lt;=0,0,MIN($AA$4,$AA$16+$AB$16)),2)</f>
        <v>105.0</v>
      </c>
      <c r="AD16">
        <f>ROUND(IF($AA$16&lt;=0,0,MIN(MAX(0,$AA$16+$AB$16-$AC$16),MAX(0,$F$16-$J$16-$O$16-$T$16-$Y$16))),2)</f>
        <v>0.0</v>
      </c>
      <c r="AE16">
        <f>ROUND(MAX(0,$AA$16+$AB$16-$AC$16-$AD$16),2)</f>
        <v>3104.1</v>
      </c>
      <c r="AF16">
        <f>$AJ$15</f>
        <v>4172.76</v>
      </c>
      <c r="AG16">
        <f>ROUND(IF($AF$16&lt;=0,0,$AF$16*$AF$3/12),2)</f>
        <v>52.12</v>
      </c>
      <c r="AH16">
        <f>ROUND(IF($AF$16&lt;=0,0,MIN($AF$4,$AF$16+$AG$16)),2)</f>
        <v>135.0</v>
      </c>
      <c r="AI16">
        <f>ROUND(IF($AF$16&lt;=0,0,MIN(MAX(0,$AF$16+$AG$16-$AH$16),MAX(0,$F$16-$J$16-$O$16-$T$16-$Y$16-$AD$16))),2)</f>
        <v>0.0</v>
      </c>
      <c r="AJ16">
        <f>ROUND(MAX(0,$AF$16+$AG$16-$AH$16-$AI$16),2)</f>
        <v>4089.88</v>
      </c>
      <c r="AK16">
        <f>$AO$15</f>
        <v>4898.56</v>
      </c>
      <c r="AL16">
        <f>ROUND(IF($AK$16&lt;=0,0,$AK$16*$AK$3/12),2)</f>
        <v>114.26</v>
      </c>
      <c r="AM16">
        <f>ROUND(IF($AK$16&lt;=0,0,MIN($AK$4,$AK$16+$AL$16)),2)</f>
        <v>156.0</v>
      </c>
      <c r="AN16">
        <f>ROUND(IF($AK$16&lt;=0,0,MIN(MAX(0,$AK$16+$AL$16-$AM$16),MAX(0,$F$16-$J$16-$O$16-$T$16-$Y$16-$AD$16-$AI$16))),2)</f>
        <v>0.0</v>
      </c>
      <c r="AO16">
        <f>ROUND(MAX(0,$AK$16+$AL$16-$AM$16-$AN$16),2)</f>
        <v>4856.82</v>
      </c>
      <c r="AP16">
        <f>$AT$15</f>
        <v>7088.45</v>
      </c>
      <c r="AQ16">
        <f>ROUND(IF($AP$16&lt;=0,0,$AP$16*$AP$3/12),2)</f>
        <v>32.49</v>
      </c>
      <c r="AR16">
        <f>ROUND(IF($AP$16&lt;=0,0,MIN($AP$4,$AP$16+$AQ$16)),2)</f>
        <v>85.0</v>
      </c>
      <c r="AS16">
        <f>ROUND(IF($AP$16&lt;=0,0,MIN(MAX(0,$AP$16+$AQ$16-$AR$16),MAX(0,$F$16-$J$16-$O$16-$T$16-$Y$16-$AD$16-$AI$16-$AN$16))),2)</f>
        <v>0.0</v>
      </c>
      <c r="AT16">
        <f>ROUND(MAX(0,$AP$16+$AQ$16-$AR$16-$AS$16),2)</f>
        <v>7035.94</v>
      </c>
      <c r="AU16">
        <f>$AY$15</f>
        <v>7764.68</v>
      </c>
      <c r="AV16">
        <f>ROUND(IF($AU$16&lt;=0,0,$AU$16*$AU$3/12),2)</f>
        <v>71.11</v>
      </c>
      <c r="AW16">
        <f>ROUND(IF($AU$16&lt;=0,0,MIN($AU$4,$AU$16+$AV$16)),2)</f>
        <v>258.0</v>
      </c>
      <c r="AX16">
        <f>ROUND(IF($AU$16&lt;=0,0,MIN(MAX(0,$AU$16+$AV$16-$AW$16),MAX(0,$F$16-$J$16-$O$16-$T$16-$Y$16-$AD$16-$AI$16-$AN$16-$AS$16))),2)</f>
        <v>0.0</v>
      </c>
      <c r="AY16">
        <f>ROUND(MAX(0,$AU$16+$AV$16-$AW$16-$AX$16),2)</f>
        <v>7577.79</v>
      </c>
      <c r="AZ16">
        <f>$BD$15</f>
        <v>10156.5</v>
      </c>
      <c r="BA16">
        <f>ROUND(IF($AZ$16&lt;=0,0,$AZ$16*$AZ$3/12),2)</f>
        <v>59.16</v>
      </c>
      <c r="BB16">
        <f>ROUND(IF($AZ$16&lt;=0,0,MIN($AZ$4,$AZ$16+$BA$16)),2)</f>
        <v>347.0</v>
      </c>
      <c r="BC16">
        <f>ROUND(IF($AZ$16&lt;=0,0,MIN(MAX(0,$AZ$16+$BA$16-$BB$16),MAX(0,$F$16-$J$16-$O$16-$T$16-$Y$16-$AD$16-$AI$16-$AN$16-$AS$16-$AX$16))),2)</f>
        <v>0.0</v>
      </c>
      <c r="BD16">
        <f>ROUND(MAX(0,$AZ$16+$BA$16-$BB$16-$BC$16),2)</f>
        <v>9868.66</v>
      </c>
    </row>
    <row r="17" spans="1:56">
      <c r="A17">
        <f>ROW()-7</f>
        <v>10</v>
      </c>
      <c r="B17">
        <f>EDATE(StartDate,A17-1)</f>
        <v>46388</v>
      </c>
      <c r="C17">
        <f>ROUND(SUM($G$17,$L$17,$Q$17,$V$17,$AA$17,$AF$17,$AK$17,$AP$17,$AU$17,$AZ$17)-SUM($K$17,$P$17,$U$17,$Z$17,$AE$17,$AJ$17,$AO$17,$AT$17,$AY$17,$BD$17),2)</f>
        <v>1272.18</v>
      </c>
      <c r="D17">
        <f>ROUND(SUM($H$17,$M$17,$R$17,$W$17,$AB$17,$AG$17,$AL$17,$AQ$17,$AV$17,$BA$17),2)</f>
        <v>383.82</v>
      </c>
      <c r="E17">
        <f>ROUND(SUM($K$17,$P$17,$U$17,$Z$17,$AE$17,$AJ$17,$AO$17,$AT$17,$AY$17,$BD$17),2)</f>
        <v>35604.17</v>
      </c>
      <c r="F17">
        <f>ROUND(MAX(MonthlyBudget-SUM($I$17,$N$17,$S$17,$X$17,$AC$17,$AH$17,$AM$17,$AR$17,$AW$17,$BB$17),0),2)</f>
        <v>475.0</v>
      </c>
      <c r="G17">
        <f>$K$16</f>
        <v>0.0</v>
      </c>
      <c r="H17">
        <f>ROUND(IF($G$17&lt;=0,0,$G$17*$G$3/12),2)</f>
        <v>0.0</v>
      </c>
      <c r="I17">
        <f>ROUND(IF($G$17&lt;=0,0,MIN($G$4,$G$17+$H$17)),2)</f>
        <v>0.0</v>
      </c>
      <c r="J17">
        <f>ROUND(IF($G$17&lt;=0,0,MIN(MAX(0,$G$17+$H$17-$I$17),$F$17)),2)</f>
        <v>0.0</v>
      </c>
      <c r="K17">
        <f>ROUND(MAX(0,$G$17+$H$17-$I$17-$J$17),2)</f>
        <v>0.0</v>
      </c>
      <c r="L17">
        <f>$P$16</f>
        <v>0.0</v>
      </c>
      <c r="M17">
        <f>ROUND(IF($L$17&lt;=0,0,$L$17*$L$3/12),2)</f>
        <v>0.0</v>
      </c>
      <c r="N17">
        <f>ROUND(IF($L$17&lt;=0,0,MIN($L$4,$L$17+$M$17)),2)</f>
        <v>0.0</v>
      </c>
      <c r="O17">
        <f>ROUND(IF($L$17&lt;=0,0,MIN(MAX(0,$L$17+$M$17-$N$17),MAX(0,$F$17-$J$17))),2)</f>
        <v>0.0</v>
      </c>
      <c r="P17">
        <f>ROUND(MAX(0,$L$17+$M$17-$N$17-$O$17),2)</f>
        <v>0.0</v>
      </c>
      <c r="Q17">
        <f>$U$16</f>
        <v>0.0</v>
      </c>
      <c r="R17">
        <f>ROUND(IF($Q$17&lt;=0,0,$Q$17*$Q$3/12),2)</f>
        <v>0.0</v>
      </c>
      <c r="S17">
        <f>ROUND(IF($Q$17&lt;=0,0,MIN($Q$4,$Q$17+$R$17)),2)</f>
        <v>0.0</v>
      </c>
      <c r="T17">
        <f>ROUND(IF($Q$17&lt;=0,0,MIN(MAX(0,$Q$17+$R$17-$S$17),MAX(0,$F$17-$J$17-$O$17))),2)</f>
        <v>0.0</v>
      </c>
      <c r="U17">
        <f>ROUND(MAX(0,$Q$17+$R$17-$S$17-$T$17),2)</f>
        <v>0.0</v>
      </c>
      <c r="V17">
        <f>$Z$16</f>
        <v>343.16</v>
      </c>
      <c r="W17">
        <f>ROUND(IF($V$17&lt;=0,0,$V$17*$V$3/12),2)</f>
        <v>3.43</v>
      </c>
      <c r="X17">
        <f>ROUND(IF($V$17&lt;=0,0,MIN($V$4,$V$17+$W$17)),2)</f>
        <v>95.0</v>
      </c>
      <c r="Y17">
        <f>ROUND(IF($V$17&lt;=0,0,MIN(MAX(0,$V$17+$W$17-$X$17),MAX(0,$F$17-$J$17-$O$17-$T$17))),2)</f>
        <v>251.59</v>
      </c>
      <c r="Z17">
        <f>ROUND(MAX(0,$V$17+$W$17-$X$17-$Y$17),2)</f>
        <v>0.0</v>
      </c>
      <c r="AA17">
        <f>$AE$16</f>
        <v>3104.1</v>
      </c>
      <c r="AB17">
        <f>ROUND(IF($AA$17&lt;=0,0,$AA$17*$AA$3/12),2)</f>
        <v>56.88</v>
      </c>
      <c r="AC17">
        <f>ROUND(IF($AA$17&lt;=0,0,MIN($AA$4,$AA$17+$AB$17)),2)</f>
        <v>105.0</v>
      </c>
      <c r="AD17">
        <f>ROUND(IF($AA$17&lt;=0,0,MIN(MAX(0,$AA$17+$AB$17-$AC$17),MAX(0,$F$17-$J$17-$O$17-$T$17-$Y$17))),2)</f>
        <v>223.41</v>
      </c>
      <c r="AE17">
        <f>ROUND(MAX(0,$AA$17+$AB$17-$AC$17-$AD$17),2)</f>
        <v>2832.57</v>
      </c>
      <c r="AF17">
        <f>$AJ$16</f>
        <v>4089.88</v>
      </c>
      <c r="AG17">
        <f>ROUND(IF($AF$17&lt;=0,0,$AF$17*$AF$3/12),2)</f>
        <v>51.09</v>
      </c>
      <c r="AH17">
        <f>ROUND(IF($AF$17&lt;=0,0,MIN($AF$4,$AF$17+$AG$17)),2)</f>
        <v>135.0</v>
      </c>
      <c r="AI17">
        <f>ROUND(IF($AF$17&lt;=0,0,MIN(MAX(0,$AF$17+$AG$17-$AH$17),MAX(0,$F$17-$J$17-$O$17-$T$17-$Y$17-$AD$17))),2)</f>
        <v>0.0</v>
      </c>
      <c r="AJ17">
        <f>ROUND(MAX(0,$AF$17+$AG$17-$AH$17-$AI$17),2)</f>
        <v>4005.97</v>
      </c>
      <c r="AK17">
        <f>$AO$16</f>
        <v>4856.82</v>
      </c>
      <c r="AL17">
        <f>ROUND(IF($AK$17&lt;=0,0,$AK$17*$AK$3/12),2)</f>
        <v>113.29</v>
      </c>
      <c r="AM17">
        <f>ROUND(IF($AK$17&lt;=0,0,MIN($AK$4,$AK$17+$AL$17)),2)</f>
        <v>156.0</v>
      </c>
      <c r="AN17">
        <f>ROUND(IF($AK$17&lt;=0,0,MIN(MAX(0,$AK$17+$AL$17-$AM$17),MAX(0,$F$17-$J$17-$O$17-$T$17-$Y$17-$AD$17-$AI$17))),2)</f>
        <v>0.0</v>
      </c>
      <c r="AO17">
        <f>ROUND(MAX(0,$AK$17+$AL$17-$AM$17-$AN$17),2)</f>
        <v>4814.11</v>
      </c>
      <c r="AP17">
        <f>$AT$16</f>
        <v>7035.94</v>
      </c>
      <c r="AQ17">
        <f>ROUND(IF($AP$17&lt;=0,0,$AP$17*$AP$3/12),2)</f>
        <v>32.25</v>
      </c>
      <c r="AR17">
        <f>ROUND(IF($AP$17&lt;=0,0,MIN($AP$4,$AP$17+$AQ$17)),2)</f>
        <v>85.0</v>
      </c>
      <c r="AS17">
        <f>ROUND(IF($AP$17&lt;=0,0,MIN(MAX(0,$AP$17+$AQ$17-$AR$17),MAX(0,$F$17-$J$17-$O$17-$T$17-$Y$17-$AD$17-$AI$17-$AN$17))),2)</f>
        <v>0.0</v>
      </c>
      <c r="AT17">
        <f>ROUND(MAX(0,$AP$17+$AQ$17-$AR$17-$AS$17),2)</f>
        <v>6983.19</v>
      </c>
      <c r="AU17">
        <f>$AY$16</f>
        <v>7577.79</v>
      </c>
      <c r="AV17">
        <f>ROUND(IF($AU$17&lt;=0,0,$AU$17*$AU$3/12),2)</f>
        <v>69.4</v>
      </c>
      <c r="AW17">
        <f>ROUND(IF($AU$17&lt;=0,0,MIN($AU$4,$AU$17+$AV$17)),2)</f>
        <v>258.0</v>
      </c>
      <c r="AX17">
        <f>ROUND(IF($AU$17&lt;=0,0,MIN(MAX(0,$AU$17+$AV$17-$AW$17),MAX(0,$F$17-$J$17-$O$17-$T$17-$Y$17-$AD$17-$AI$17-$AN$17-$AS$17))),2)</f>
        <v>0.0</v>
      </c>
      <c r="AY17">
        <f>ROUND(MAX(0,$AU$17+$AV$17-$AW$17-$AX$17),2)</f>
        <v>7389.19</v>
      </c>
      <c r="AZ17">
        <f>$BD$16</f>
        <v>9868.66</v>
      </c>
      <c r="BA17">
        <f>ROUND(IF($AZ$17&lt;=0,0,$AZ$17*$AZ$3/12),2)</f>
        <v>57.48</v>
      </c>
      <c r="BB17">
        <f>ROUND(IF($AZ$17&lt;=0,0,MIN($AZ$4,$AZ$17+$BA$17)),2)</f>
        <v>347.0</v>
      </c>
      <c r="BC17">
        <f>ROUND(IF($AZ$17&lt;=0,0,MIN(MAX(0,$AZ$17+$BA$17-$BB$17),MAX(0,$F$17-$J$17-$O$17-$T$17-$Y$17-$AD$17-$AI$17-$AN$17-$AS$17-$AX$17))),2)</f>
        <v>0.0</v>
      </c>
      <c r="BD17">
        <f>ROUND(MAX(0,$AZ$17+$BA$17-$BB$17-$BC$17),2)</f>
        <v>9579.14</v>
      </c>
    </row>
    <row r="18" spans="1:56">
      <c r="A18">
        <f>ROW()-7</f>
        <v>11</v>
      </c>
      <c r="B18">
        <f>EDATE(StartDate,A18-1)</f>
        <v>46419</v>
      </c>
      <c r="C18">
        <f>ROUND(SUM($G$18,$L$18,$Q$18,$V$18,$AA$18,$AF$18,$AK$18,$AP$18,$AU$18,$AZ$18)-SUM($K$18,$P$18,$U$18,$Z$18,$AE$18,$AJ$18,$AO$18,$AT$18,$AY$18,$BD$18),2)</f>
        <v>1286.28</v>
      </c>
      <c r="D18">
        <f>ROUND(SUM($H$18,$M$18,$R$18,$W$18,$AB$18,$AG$18,$AL$18,$AQ$18,$AV$18,$BA$18),2)</f>
        <v>369.72</v>
      </c>
      <c r="E18">
        <f>ROUND(SUM($K$18,$P$18,$U$18,$Z$18,$AE$18,$AJ$18,$AO$18,$AT$18,$AY$18,$BD$18),2)</f>
        <v>34317.89</v>
      </c>
      <c r="F18">
        <f>ROUND(MAX(MonthlyBudget-SUM($I$18,$N$18,$S$18,$X$18,$AC$18,$AH$18,$AM$18,$AR$18,$AW$18,$BB$18),0),2)</f>
        <v>570.0</v>
      </c>
      <c r="G18">
        <f>$K$17</f>
        <v>0.0</v>
      </c>
      <c r="H18">
        <f>ROUND(IF($G$18&lt;=0,0,$G$18*$G$3/12),2)</f>
        <v>0.0</v>
      </c>
      <c r="I18">
        <f>ROUND(IF($G$18&lt;=0,0,MIN($G$4,$G$18+$H$18)),2)</f>
        <v>0.0</v>
      </c>
      <c r="J18">
        <f>ROUND(IF($G$18&lt;=0,0,MIN(MAX(0,$G$18+$H$18-$I$18),$F$18)),2)</f>
        <v>0.0</v>
      </c>
      <c r="K18">
        <f>ROUND(MAX(0,$G$18+$H$18-$I$18-$J$18),2)</f>
        <v>0.0</v>
      </c>
      <c r="L18">
        <f>$P$17</f>
        <v>0.0</v>
      </c>
      <c r="M18">
        <f>ROUND(IF($L$18&lt;=0,0,$L$18*$L$3/12),2)</f>
        <v>0.0</v>
      </c>
      <c r="N18">
        <f>ROUND(IF($L$18&lt;=0,0,MIN($L$4,$L$18+$M$18)),2)</f>
        <v>0.0</v>
      </c>
      <c r="O18">
        <f>ROUND(IF($L$18&lt;=0,0,MIN(MAX(0,$L$18+$M$18-$N$18),MAX(0,$F$18-$J$18))),2)</f>
        <v>0.0</v>
      </c>
      <c r="P18">
        <f>ROUND(MAX(0,$L$18+$M$18-$N$18-$O$18),2)</f>
        <v>0.0</v>
      </c>
      <c r="Q18">
        <f>$U$17</f>
        <v>0.0</v>
      </c>
      <c r="R18">
        <f>ROUND(IF($Q$18&lt;=0,0,$Q$18*$Q$3/12),2)</f>
        <v>0.0</v>
      </c>
      <c r="S18">
        <f>ROUND(IF($Q$18&lt;=0,0,MIN($Q$4,$Q$18+$R$18)),2)</f>
        <v>0.0</v>
      </c>
      <c r="T18">
        <f>ROUND(IF($Q$18&lt;=0,0,MIN(MAX(0,$Q$18+$R$18-$S$18),MAX(0,$F$18-$J$18-$O$18))),2)</f>
        <v>0.0</v>
      </c>
      <c r="U18">
        <f>ROUND(MAX(0,$Q$18+$R$18-$S$18-$T$18),2)</f>
        <v>0.0</v>
      </c>
      <c r="V18">
        <f>$Z$17</f>
        <v>0.0</v>
      </c>
      <c r="W18">
        <f>ROUND(IF($V$18&lt;=0,0,$V$18*$V$3/12),2)</f>
        <v>0.0</v>
      </c>
      <c r="X18">
        <f>ROUND(IF($V$18&lt;=0,0,MIN($V$4,$V$18+$W$18)),2)</f>
        <v>0.0</v>
      </c>
      <c r="Y18">
        <f>ROUND(IF($V$18&lt;=0,0,MIN(MAX(0,$V$18+$W$18-$X$18),MAX(0,$F$18-$J$18-$O$18-$T$18))),2)</f>
        <v>0.0</v>
      </c>
      <c r="Z18">
        <f>ROUND(MAX(0,$V$18+$W$18-$X$18-$Y$18),2)</f>
        <v>0.0</v>
      </c>
      <c r="AA18">
        <f>$AE$17</f>
        <v>2832.57</v>
      </c>
      <c r="AB18">
        <f>ROUND(IF($AA$18&lt;=0,0,$AA$18*$AA$3/12),2)</f>
        <v>51.91</v>
      </c>
      <c r="AC18">
        <f>ROUND(IF($AA$18&lt;=0,0,MIN($AA$4,$AA$18+$AB$18)),2)</f>
        <v>105.0</v>
      </c>
      <c r="AD18">
        <f>ROUND(IF($AA$18&lt;=0,0,MIN(MAX(0,$AA$18+$AB$18-$AC$18),MAX(0,$F$18-$J$18-$O$18-$T$18-$Y$18))),2)</f>
        <v>570.0</v>
      </c>
      <c r="AE18">
        <f>ROUND(MAX(0,$AA$18+$AB$18-$AC$18-$AD$18),2)</f>
        <v>2209.48</v>
      </c>
      <c r="AF18">
        <f>$AJ$17</f>
        <v>4005.97</v>
      </c>
      <c r="AG18">
        <f>ROUND(IF($AF$18&lt;=0,0,$AF$18*$AF$3/12),2)</f>
        <v>50.04</v>
      </c>
      <c r="AH18">
        <f>ROUND(IF($AF$18&lt;=0,0,MIN($AF$4,$AF$18+$AG$18)),2)</f>
        <v>135.0</v>
      </c>
      <c r="AI18">
        <f>ROUND(IF($AF$18&lt;=0,0,MIN(MAX(0,$AF$18+$AG$18-$AH$18),MAX(0,$F$18-$J$18-$O$18-$T$18-$Y$18-$AD$18))),2)</f>
        <v>0.0</v>
      </c>
      <c r="AJ18">
        <f>ROUND(MAX(0,$AF$18+$AG$18-$AH$18-$AI$18),2)</f>
        <v>3921.01</v>
      </c>
      <c r="AK18">
        <f>$AO$17</f>
        <v>4814.11</v>
      </c>
      <c r="AL18">
        <f>ROUND(IF($AK$18&lt;=0,0,$AK$18*$AK$3/12),2)</f>
        <v>112.29</v>
      </c>
      <c r="AM18">
        <f>ROUND(IF($AK$18&lt;=0,0,MIN($AK$4,$AK$18+$AL$18)),2)</f>
        <v>156.0</v>
      </c>
      <c r="AN18">
        <f>ROUND(IF($AK$18&lt;=0,0,MIN(MAX(0,$AK$18+$AL$18-$AM$18),MAX(0,$F$18-$J$18-$O$18-$T$18-$Y$18-$AD$18-$AI$18))),2)</f>
        <v>0.0</v>
      </c>
      <c r="AO18">
        <f>ROUND(MAX(0,$AK$18+$AL$18-$AM$18-$AN$18),2)</f>
        <v>4770.4</v>
      </c>
      <c r="AP18">
        <f>$AT$17</f>
        <v>6983.19</v>
      </c>
      <c r="AQ18">
        <f>ROUND(IF($AP$18&lt;=0,0,$AP$18*$AP$3/12),2)</f>
        <v>32.01</v>
      </c>
      <c r="AR18">
        <f>ROUND(IF($AP$18&lt;=0,0,MIN($AP$4,$AP$18+$AQ$18)),2)</f>
        <v>85.0</v>
      </c>
      <c r="AS18">
        <f>ROUND(IF($AP$18&lt;=0,0,MIN(MAX(0,$AP$18+$AQ$18-$AR$18),MAX(0,$F$18-$J$18-$O$18-$T$18-$Y$18-$AD$18-$AI$18-$AN$18))),2)</f>
        <v>0.0</v>
      </c>
      <c r="AT18">
        <f>ROUND(MAX(0,$AP$18+$AQ$18-$AR$18-$AS$18),2)</f>
        <v>6930.2</v>
      </c>
      <c r="AU18">
        <f>$AY$17</f>
        <v>7389.19</v>
      </c>
      <c r="AV18">
        <f>ROUND(IF($AU$18&lt;=0,0,$AU$18*$AU$3/12),2)</f>
        <v>67.67</v>
      </c>
      <c r="AW18">
        <f>ROUND(IF($AU$18&lt;=0,0,MIN($AU$4,$AU$18+$AV$18)),2)</f>
        <v>258.0</v>
      </c>
      <c r="AX18">
        <f>ROUND(IF($AU$18&lt;=0,0,MIN(MAX(0,$AU$18+$AV$18-$AW$18),MAX(0,$F$18-$J$18-$O$18-$T$18-$Y$18-$AD$18-$AI$18-$AN$18-$AS$18))),2)</f>
        <v>0.0</v>
      </c>
      <c r="AY18">
        <f>ROUND(MAX(0,$AU$18+$AV$18-$AW$18-$AX$18),2)</f>
        <v>7198.86</v>
      </c>
      <c r="AZ18">
        <f>$BD$17</f>
        <v>9579.14</v>
      </c>
      <c r="BA18">
        <f>ROUND(IF($AZ$18&lt;=0,0,$AZ$18*$AZ$3/12),2)</f>
        <v>55.8</v>
      </c>
      <c r="BB18">
        <f>ROUND(IF($AZ$18&lt;=0,0,MIN($AZ$4,$AZ$18+$BA$18)),2)</f>
        <v>347.0</v>
      </c>
      <c r="BC18">
        <f>ROUND(IF($AZ$18&lt;=0,0,MIN(MAX(0,$AZ$18+$BA$18-$BB$18),MAX(0,$F$18-$J$18-$O$18-$T$18-$Y$18-$AD$18-$AI$18-$AN$18-$AS$18-$AX$18))),2)</f>
        <v>0.0</v>
      </c>
      <c r="BD18">
        <f>ROUND(MAX(0,$AZ$18+$BA$18-$BB$18-$BC$18),2)</f>
        <v>9287.94</v>
      </c>
    </row>
    <row r="19" spans="1:56">
      <c r="A19">
        <f>ROW()-7</f>
        <v>12</v>
      </c>
      <c r="B19">
        <f>EDATE(StartDate,A19-1)</f>
        <v>46447</v>
      </c>
      <c r="C19">
        <f>ROUND(SUM($G$19,$L$19,$Q$19,$V$19,$AA$19,$AF$19,$AK$19,$AP$19,$AU$19,$AZ$19)-SUM($K$19,$P$19,$U$19,$Z$19,$AE$19,$AJ$19,$AO$19,$AT$19,$AY$19,$BD$19),2)</f>
        <v>1303.47</v>
      </c>
      <c r="D19">
        <f>ROUND(SUM($H$19,$M$19,$R$19,$W$19,$AB$19,$AG$19,$AL$19,$AQ$19,$AV$19,$BA$19),2)</f>
        <v>352.53</v>
      </c>
      <c r="E19">
        <f>ROUND(SUM($K$19,$P$19,$U$19,$Z$19,$AE$19,$AJ$19,$AO$19,$AT$19,$AY$19,$BD$19),2)</f>
        <v>33014.42</v>
      </c>
      <c r="F19">
        <f>ROUND(MAX(MonthlyBudget-SUM($I$19,$N$19,$S$19,$X$19,$AC$19,$AH$19,$AM$19,$AR$19,$AW$19,$BB$19),0),2)</f>
        <v>570.0</v>
      </c>
      <c r="G19">
        <f>$K$18</f>
        <v>0.0</v>
      </c>
      <c r="H19">
        <f>ROUND(IF($G$19&lt;=0,0,$G$19*$G$3/12),2)</f>
        <v>0.0</v>
      </c>
      <c r="I19">
        <f>ROUND(IF($G$19&lt;=0,0,MIN($G$4,$G$19+$H$19)),2)</f>
        <v>0.0</v>
      </c>
      <c r="J19">
        <f>ROUND(IF($G$19&lt;=0,0,MIN(MAX(0,$G$19+$H$19-$I$19),$F$19)),2)</f>
        <v>0.0</v>
      </c>
      <c r="K19">
        <f>ROUND(MAX(0,$G$19+$H$19-$I$19-$J$19),2)</f>
        <v>0.0</v>
      </c>
      <c r="L19">
        <f>$P$18</f>
        <v>0.0</v>
      </c>
      <c r="M19">
        <f>ROUND(IF($L$19&lt;=0,0,$L$19*$L$3/12),2)</f>
        <v>0.0</v>
      </c>
      <c r="N19">
        <f>ROUND(IF($L$19&lt;=0,0,MIN($L$4,$L$19+$M$19)),2)</f>
        <v>0.0</v>
      </c>
      <c r="O19">
        <f>ROUND(IF($L$19&lt;=0,0,MIN(MAX(0,$L$19+$M$19-$N$19),MAX(0,$F$19-$J$19))),2)</f>
        <v>0.0</v>
      </c>
      <c r="P19">
        <f>ROUND(MAX(0,$L$19+$M$19-$N$19-$O$19),2)</f>
        <v>0.0</v>
      </c>
      <c r="Q19">
        <f>$U$18</f>
        <v>0.0</v>
      </c>
      <c r="R19">
        <f>ROUND(IF($Q$19&lt;=0,0,$Q$19*$Q$3/12),2)</f>
        <v>0.0</v>
      </c>
      <c r="S19">
        <f>ROUND(IF($Q$19&lt;=0,0,MIN($Q$4,$Q$19+$R$19)),2)</f>
        <v>0.0</v>
      </c>
      <c r="T19">
        <f>ROUND(IF($Q$19&lt;=0,0,MIN(MAX(0,$Q$19+$R$19-$S$19),MAX(0,$F$19-$J$19-$O$19))),2)</f>
        <v>0.0</v>
      </c>
      <c r="U19">
        <f>ROUND(MAX(0,$Q$19+$R$19-$S$19-$T$19),2)</f>
        <v>0.0</v>
      </c>
      <c r="V19">
        <f>$Z$18</f>
        <v>0.0</v>
      </c>
      <c r="W19">
        <f>ROUND(IF($V$19&lt;=0,0,$V$19*$V$3/12),2)</f>
        <v>0.0</v>
      </c>
      <c r="X19">
        <f>ROUND(IF($V$19&lt;=0,0,MIN($V$4,$V$19+$W$19)),2)</f>
        <v>0.0</v>
      </c>
      <c r="Y19">
        <f>ROUND(IF($V$19&lt;=0,0,MIN(MAX(0,$V$19+$W$19-$X$19),MAX(0,$F$19-$J$19-$O$19-$T$19))),2)</f>
        <v>0.0</v>
      </c>
      <c r="Z19">
        <f>ROUND(MAX(0,$V$19+$W$19-$X$19-$Y$19),2)</f>
        <v>0.0</v>
      </c>
      <c r="AA19">
        <f>$AE$18</f>
        <v>2209.48</v>
      </c>
      <c r="AB19">
        <f>ROUND(IF($AA$19&lt;=0,0,$AA$19*$AA$3/12),2)</f>
        <v>40.49</v>
      </c>
      <c r="AC19">
        <f>ROUND(IF($AA$19&lt;=0,0,MIN($AA$4,$AA$19+$AB$19)),2)</f>
        <v>105.0</v>
      </c>
      <c r="AD19">
        <f>ROUND(IF($AA$19&lt;=0,0,MIN(MAX(0,$AA$19+$AB$19-$AC$19),MAX(0,$F$19-$J$19-$O$19-$T$19-$Y$19))),2)</f>
        <v>570.0</v>
      </c>
      <c r="AE19">
        <f>ROUND(MAX(0,$AA$19+$AB$19-$AC$19-$AD$19),2)</f>
        <v>1574.97</v>
      </c>
      <c r="AF19">
        <f>$AJ$18</f>
        <v>3921.01</v>
      </c>
      <c r="AG19">
        <f>ROUND(IF($AF$19&lt;=0,0,$AF$19*$AF$3/12),2)</f>
        <v>48.98</v>
      </c>
      <c r="AH19">
        <f>ROUND(IF($AF$19&lt;=0,0,MIN($AF$4,$AF$19+$AG$19)),2)</f>
        <v>135.0</v>
      </c>
      <c r="AI19">
        <f>ROUND(IF($AF$19&lt;=0,0,MIN(MAX(0,$AF$19+$AG$19-$AH$19),MAX(0,$F$19-$J$19-$O$19-$T$19-$Y$19-$AD$19))),2)</f>
        <v>0.0</v>
      </c>
      <c r="AJ19">
        <f>ROUND(MAX(0,$AF$19+$AG$19-$AH$19-$AI$19),2)</f>
        <v>3834.99</v>
      </c>
      <c r="AK19">
        <f>$AO$18</f>
        <v>4770.4</v>
      </c>
      <c r="AL19">
        <f>ROUND(IF($AK$19&lt;=0,0,$AK$19*$AK$3/12),2)</f>
        <v>111.27</v>
      </c>
      <c r="AM19">
        <f>ROUND(IF($AK$19&lt;=0,0,MIN($AK$4,$AK$19+$AL$19)),2)</f>
        <v>156.0</v>
      </c>
      <c r="AN19">
        <f>ROUND(IF($AK$19&lt;=0,0,MIN(MAX(0,$AK$19+$AL$19-$AM$19),MAX(0,$F$19-$J$19-$O$19-$T$19-$Y$19-$AD$19-$AI$19))),2)</f>
        <v>0.0</v>
      </c>
      <c r="AO19">
        <f>ROUND(MAX(0,$AK$19+$AL$19-$AM$19-$AN$19),2)</f>
        <v>4725.67</v>
      </c>
      <c r="AP19">
        <f>$AT$18</f>
        <v>6930.2</v>
      </c>
      <c r="AQ19">
        <f>ROUND(IF($AP$19&lt;=0,0,$AP$19*$AP$3/12),2)</f>
        <v>31.76</v>
      </c>
      <c r="AR19">
        <f>ROUND(IF($AP$19&lt;=0,0,MIN($AP$4,$AP$19+$AQ$19)),2)</f>
        <v>85.0</v>
      </c>
      <c r="AS19">
        <f>ROUND(IF($AP$19&lt;=0,0,MIN(MAX(0,$AP$19+$AQ$19-$AR$19),MAX(0,$F$19-$J$19-$O$19-$T$19-$Y$19-$AD$19-$AI$19-$AN$19))),2)</f>
        <v>0.0</v>
      </c>
      <c r="AT19">
        <f>ROUND(MAX(0,$AP$19+$AQ$19-$AR$19-$AS$19),2)</f>
        <v>6876.96</v>
      </c>
      <c r="AU19">
        <f>$AY$18</f>
        <v>7198.86</v>
      </c>
      <c r="AV19">
        <f>ROUND(IF($AU$19&lt;=0,0,$AU$19*$AU$3/12),2)</f>
        <v>65.93</v>
      </c>
      <c r="AW19">
        <f>ROUND(IF($AU$19&lt;=0,0,MIN($AU$4,$AU$19+$AV$19)),2)</f>
        <v>258.0</v>
      </c>
      <c r="AX19">
        <f>ROUND(IF($AU$19&lt;=0,0,MIN(MAX(0,$AU$19+$AV$19-$AW$19),MAX(0,$F$19-$J$19-$O$19-$T$19-$Y$19-$AD$19-$AI$19-$AN$19-$AS$19))),2)</f>
        <v>0.0</v>
      </c>
      <c r="AY19">
        <f>ROUND(MAX(0,$AU$19+$AV$19-$AW$19-$AX$19),2)</f>
        <v>7006.79</v>
      </c>
      <c r="AZ19">
        <f>$BD$18</f>
        <v>9287.94</v>
      </c>
      <c r="BA19">
        <f>ROUND(IF($AZ$19&lt;=0,0,$AZ$19*$AZ$3/12),2)</f>
        <v>54.1</v>
      </c>
      <c r="BB19">
        <f>ROUND(IF($AZ$19&lt;=0,0,MIN($AZ$4,$AZ$19+$BA$19)),2)</f>
        <v>347.0</v>
      </c>
      <c r="BC19">
        <f>ROUND(IF($AZ$19&lt;=0,0,MIN(MAX(0,$AZ$19+$BA$19-$BB$19),MAX(0,$F$19-$J$19-$O$19-$T$19-$Y$19-$AD$19-$AI$19-$AN$19-$AS$19-$AX$19))),2)</f>
        <v>0.0</v>
      </c>
      <c r="BD19">
        <f>ROUND(MAX(0,$AZ$19+$BA$19-$BB$19-$BC$19),2)</f>
        <v>8995.04</v>
      </c>
    </row>
    <row r="20" spans="1:56">
      <c r="A20">
        <f>ROW()-7</f>
        <v>13</v>
      </c>
      <c r="B20">
        <f>EDATE(StartDate,A20-1)</f>
        <v>46478</v>
      </c>
      <c r="C20">
        <f>ROUND(SUM($G$20,$L$20,$Q$20,$V$20,$AA$20,$AF$20,$AK$20,$AP$20,$AU$20,$AZ$20)-SUM($K$20,$P$20,$U$20,$Z$20,$AE$20,$AJ$20,$AO$20,$AT$20,$AY$20,$BD$20),2)</f>
        <v>1320.91</v>
      </c>
      <c r="D20">
        <f>ROUND(SUM($H$20,$M$20,$R$20,$W$20,$AB$20,$AG$20,$AL$20,$AQ$20,$AV$20,$BA$20),2)</f>
        <v>335.09</v>
      </c>
      <c r="E20">
        <f>ROUND(SUM($K$20,$P$20,$U$20,$Z$20,$AE$20,$AJ$20,$AO$20,$AT$20,$AY$20,$BD$20),2)</f>
        <v>31693.51</v>
      </c>
      <c r="F20">
        <f>ROUND(MAX(MonthlyBudget-SUM($I$20,$N$20,$S$20,$X$20,$AC$20,$AH$20,$AM$20,$AR$20,$AW$20,$BB$20),0),2)</f>
        <v>570.0</v>
      </c>
      <c r="G20">
        <f>$K$19</f>
        <v>0.0</v>
      </c>
      <c r="H20">
        <f>ROUND(IF($G$20&lt;=0,0,$G$20*$G$3/12),2)</f>
        <v>0.0</v>
      </c>
      <c r="I20">
        <f>ROUND(IF($G$20&lt;=0,0,MIN($G$4,$G$20+$H$20)),2)</f>
        <v>0.0</v>
      </c>
      <c r="J20">
        <f>ROUND(IF($G$20&lt;=0,0,MIN(MAX(0,$G$20+$H$20-$I$20),$F$20)),2)</f>
        <v>0.0</v>
      </c>
      <c r="K20">
        <f>ROUND(MAX(0,$G$20+$H$20-$I$20-$J$20),2)</f>
        <v>0.0</v>
      </c>
      <c r="L20">
        <f>$P$19</f>
        <v>0.0</v>
      </c>
      <c r="M20">
        <f>ROUND(IF($L$20&lt;=0,0,$L$20*$L$3/12),2)</f>
        <v>0.0</v>
      </c>
      <c r="N20">
        <f>ROUND(IF($L$20&lt;=0,0,MIN($L$4,$L$20+$M$20)),2)</f>
        <v>0.0</v>
      </c>
      <c r="O20">
        <f>ROUND(IF($L$20&lt;=0,0,MIN(MAX(0,$L$20+$M$20-$N$20),MAX(0,$F$20-$J$20))),2)</f>
        <v>0.0</v>
      </c>
      <c r="P20">
        <f>ROUND(MAX(0,$L$20+$M$20-$N$20-$O$20),2)</f>
        <v>0.0</v>
      </c>
      <c r="Q20">
        <f>$U$19</f>
        <v>0.0</v>
      </c>
      <c r="R20">
        <f>ROUND(IF($Q$20&lt;=0,0,$Q$20*$Q$3/12),2)</f>
        <v>0.0</v>
      </c>
      <c r="S20">
        <f>ROUND(IF($Q$20&lt;=0,0,MIN($Q$4,$Q$20+$R$20)),2)</f>
        <v>0.0</v>
      </c>
      <c r="T20">
        <f>ROUND(IF($Q$20&lt;=0,0,MIN(MAX(0,$Q$20+$R$20-$S$20),MAX(0,$F$20-$J$20-$O$20))),2)</f>
        <v>0.0</v>
      </c>
      <c r="U20">
        <f>ROUND(MAX(0,$Q$20+$R$20-$S$20-$T$20),2)</f>
        <v>0.0</v>
      </c>
      <c r="V20">
        <f>$Z$19</f>
        <v>0.0</v>
      </c>
      <c r="W20">
        <f>ROUND(IF($V$20&lt;=0,0,$V$20*$V$3/12),2)</f>
        <v>0.0</v>
      </c>
      <c r="X20">
        <f>ROUND(IF($V$20&lt;=0,0,MIN($V$4,$V$20+$W$20)),2)</f>
        <v>0.0</v>
      </c>
      <c r="Y20">
        <f>ROUND(IF($V$20&lt;=0,0,MIN(MAX(0,$V$20+$W$20-$X$20),MAX(0,$F$20-$J$20-$O$20-$T$20))),2)</f>
        <v>0.0</v>
      </c>
      <c r="Z20">
        <f>ROUND(MAX(0,$V$20+$W$20-$X$20-$Y$20),2)</f>
        <v>0.0</v>
      </c>
      <c r="AA20">
        <f>$AE$19</f>
        <v>1574.97</v>
      </c>
      <c r="AB20">
        <f>ROUND(IF($AA$20&lt;=0,0,$AA$20*$AA$3/12),2)</f>
        <v>28.86</v>
      </c>
      <c r="AC20">
        <f>ROUND(IF($AA$20&lt;=0,0,MIN($AA$4,$AA$20+$AB$20)),2)</f>
        <v>105.0</v>
      </c>
      <c r="AD20">
        <f>ROUND(IF($AA$20&lt;=0,0,MIN(MAX(0,$AA$20+$AB$20-$AC$20),MAX(0,$F$20-$J$20-$O$20-$T$20-$Y$20))),2)</f>
        <v>570.0</v>
      </c>
      <c r="AE20">
        <f>ROUND(MAX(0,$AA$20+$AB$20-$AC$20-$AD$20),2)</f>
        <v>928.83</v>
      </c>
      <c r="AF20">
        <f>$AJ$19</f>
        <v>3834.99</v>
      </c>
      <c r="AG20">
        <f>ROUND(IF($AF$20&lt;=0,0,$AF$20*$AF$3/12),2)</f>
        <v>47.91</v>
      </c>
      <c r="AH20">
        <f>ROUND(IF($AF$20&lt;=0,0,MIN($AF$4,$AF$20+$AG$20)),2)</f>
        <v>135.0</v>
      </c>
      <c r="AI20">
        <f>ROUND(IF($AF$20&lt;=0,0,MIN(MAX(0,$AF$20+$AG$20-$AH$20),MAX(0,$F$20-$J$20-$O$20-$T$20-$Y$20-$AD$20))),2)</f>
        <v>0.0</v>
      </c>
      <c r="AJ20">
        <f>ROUND(MAX(0,$AF$20+$AG$20-$AH$20-$AI$20),2)</f>
        <v>3747.9</v>
      </c>
      <c r="AK20">
        <f>$AO$19</f>
        <v>4725.67</v>
      </c>
      <c r="AL20">
        <f>ROUND(IF($AK$20&lt;=0,0,$AK$20*$AK$3/12),2)</f>
        <v>110.23</v>
      </c>
      <c r="AM20">
        <f>ROUND(IF($AK$20&lt;=0,0,MIN($AK$4,$AK$20+$AL$20)),2)</f>
        <v>156.0</v>
      </c>
      <c r="AN20">
        <f>ROUND(IF($AK$20&lt;=0,0,MIN(MAX(0,$AK$20+$AL$20-$AM$20),MAX(0,$F$20-$J$20-$O$20-$T$20-$Y$20-$AD$20-$AI$20))),2)</f>
        <v>0.0</v>
      </c>
      <c r="AO20">
        <f>ROUND(MAX(0,$AK$20+$AL$20-$AM$20-$AN$20),2)</f>
        <v>4679.9</v>
      </c>
      <c r="AP20">
        <f>$AT$19</f>
        <v>6876.96</v>
      </c>
      <c r="AQ20">
        <f>ROUND(IF($AP$20&lt;=0,0,$AP$20*$AP$3/12),2)</f>
        <v>31.52</v>
      </c>
      <c r="AR20">
        <f>ROUND(IF($AP$20&lt;=0,0,MIN($AP$4,$AP$20+$AQ$20)),2)</f>
        <v>85.0</v>
      </c>
      <c r="AS20">
        <f>ROUND(IF($AP$20&lt;=0,0,MIN(MAX(0,$AP$20+$AQ$20-$AR$20),MAX(0,$F$20-$J$20-$O$20-$T$20-$Y$20-$AD$20-$AI$20-$AN$20))),2)</f>
        <v>0.0</v>
      </c>
      <c r="AT20">
        <f>ROUND(MAX(0,$AP$20+$AQ$20-$AR$20-$AS$20),2)</f>
        <v>6823.48</v>
      </c>
      <c r="AU20">
        <f>$AY$19</f>
        <v>7006.79</v>
      </c>
      <c r="AV20">
        <f>ROUND(IF($AU$20&lt;=0,0,$AU$20*$AU$3/12),2)</f>
        <v>64.17</v>
      </c>
      <c r="AW20">
        <f>ROUND(IF($AU$20&lt;=0,0,MIN($AU$4,$AU$20+$AV$20)),2)</f>
        <v>258.0</v>
      </c>
      <c r="AX20">
        <f>ROUND(IF($AU$20&lt;=0,0,MIN(MAX(0,$AU$20+$AV$20-$AW$20),MAX(0,$F$20-$J$20-$O$20-$T$20-$Y$20-$AD$20-$AI$20-$AN$20-$AS$20))),2)</f>
        <v>0.0</v>
      </c>
      <c r="AY20">
        <f>ROUND(MAX(0,$AU$20+$AV$20-$AW$20-$AX$20),2)</f>
        <v>6812.96</v>
      </c>
      <c r="AZ20">
        <f>$BD$19</f>
        <v>8995.04</v>
      </c>
      <c r="BA20">
        <f>ROUND(IF($AZ$20&lt;=0,0,$AZ$20*$AZ$3/12),2)</f>
        <v>52.4</v>
      </c>
      <c r="BB20">
        <f>ROUND(IF($AZ$20&lt;=0,0,MIN($AZ$4,$AZ$20+$BA$20)),2)</f>
        <v>347.0</v>
      </c>
      <c r="BC20">
        <f>ROUND(IF($AZ$20&lt;=0,0,MIN(MAX(0,$AZ$20+$BA$20-$BB$20),MAX(0,$F$20-$J$20-$O$20-$T$20-$Y$20-$AD$20-$AI$20-$AN$20-$AS$20-$AX$20))),2)</f>
        <v>0.0</v>
      </c>
      <c r="BD20">
        <f>ROUND(MAX(0,$AZ$20+$BA$20-$BB$20-$BC$20),2)</f>
        <v>8700.44</v>
      </c>
    </row>
    <row r="21" spans="1:56">
      <c r="A21">
        <f>ROW()-7</f>
        <v>14</v>
      </c>
      <c r="B21">
        <f>EDATE(StartDate,A21-1)</f>
        <v>46508</v>
      </c>
      <c r="C21">
        <f>ROUND(SUM($G$21,$L$21,$Q$21,$V$21,$AA$21,$AF$21,$AK$21,$AP$21,$AU$21,$AZ$21)-SUM($K$21,$P$21,$U$21,$Z$21,$AE$21,$AJ$21,$AO$21,$AT$21,$AY$21,$BD$21),2)</f>
        <v>1338.65</v>
      </c>
      <c r="D21">
        <f>ROUND(SUM($H$21,$M$21,$R$21,$W$21,$AB$21,$AG$21,$AL$21,$AQ$21,$AV$21,$BA$21),2)</f>
        <v>317.35</v>
      </c>
      <c r="E21">
        <f>ROUND(SUM($K$21,$P$21,$U$21,$Z$21,$AE$21,$AJ$21,$AO$21,$AT$21,$AY$21,$BD$21),2)</f>
        <v>30354.86</v>
      </c>
      <c r="F21">
        <f>ROUND(MAX(MonthlyBudget-SUM($I$21,$N$21,$S$21,$X$21,$AC$21,$AH$21,$AM$21,$AR$21,$AW$21,$BB$21),0),2)</f>
        <v>570.0</v>
      </c>
      <c r="G21">
        <f>$K$20</f>
        <v>0.0</v>
      </c>
      <c r="H21">
        <f>ROUND(IF($G$21&lt;=0,0,$G$21*$G$3/12),2)</f>
        <v>0.0</v>
      </c>
      <c r="I21">
        <f>ROUND(IF($G$21&lt;=0,0,MIN($G$4,$G$21+$H$21)),2)</f>
        <v>0.0</v>
      </c>
      <c r="J21">
        <f>ROUND(IF($G$21&lt;=0,0,MIN(MAX(0,$G$21+$H$21-$I$21),$F$21)),2)</f>
        <v>0.0</v>
      </c>
      <c r="K21">
        <f>ROUND(MAX(0,$G$21+$H$21-$I$21-$J$21),2)</f>
        <v>0.0</v>
      </c>
      <c r="L21">
        <f>$P$20</f>
        <v>0.0</v>
      </c>
      <c r="M21">
        <f>ROUND(IF($L$21&lt;=0,0,$L$21*$L$3/12),2)</f>
        <v>0.0</v>
      </c>
      <c r="N21">
        <f>ROUND(IF($L$21&lt;=0,0,MIN($L$4,$L$21+$M$21)),2)</f>
        <v>0.0</v>
      </c>
      <c r="O21">
        <f>ROUND(IF($L$21&lt;=0,0,MIN(MAX(0,$L$21+$M$21-$N$21),MAX(0,$F$21-$J$21))),2)</f>
        <v>0.0</v>
      </c>
      <c r="P21">
        <f>ROUND(MAX(0,$L$21+$M$21-$N$21-$O$21),2)</f>
        <v>0.0</v>
      </c>
      <c r="Q21">
        <f>$U$20</f>
        <v>0.0</v>
      </c>
      <c r="R21">
        <f>ROUND(IF($Q$21&lt;=0,0,$Q$21*$Q$3/12),2)</f>
        <v>0.0</v>
      </c>
      <c r="S21">
        <f>ROUND(IF($Q$21&lt;=0,0,MIN($Q$4,$Q$21+$R$21)),2)</f>
        <v>0.0</v>
      </c>
      <c r="T21">
        <f>ROUND(IF($Q$21&lt;=0,0,MIN(MAX(0,$Q$21+$R$21-$S$21),MAX(0,$F$21-$J$21-$O$21))),2)</f>
        <v>0.0</v>
      </c>
      <c r="U21">
        <f>ROUND(MAX(0,$Q$21+$R$21-$S$21-$T$21),2)</f>
        <v>0.0</v>
      </c>
      <c r="V21">
        <f>$Z$20</f>
        <v>0.0</v>
      </c>
      <c r="W21">
        <f>ROUND(IF($V$21&lt;=0,0,$V$21*$V$3/12),2)</f>
        <v>0.0</v>
      </c>
      <c r="X21">
        <f>ROUND(IF($V$21&lt;=0,0,MIN($V$4,$V$21+$W$21)),2)</f>
        <v>0.0</v>
      </c>
      <c r="Y21">
        <f>ROUND(IF($V$21&lt;=0,0,MIN(MAX(0,$V$21+$W$21-$X$21),MAX(0,$F$21-$J$21-$O$21-$T$21))),2)</f>
        <v>0.0</v>
      </c>
      <c r="Z21">
        <f>ROUND(MAX(0,$V$21+$W$21-$X$21-$Y$21),2)</f>
        <v>0.0</v>
      </c>
      <c r="AA21">
        <f>$AE$20</f>
        <v>928.83</v>
      </c>
      <c r="AB21">
        <f>ROUND(IF($AA$21&lt;=0,0,$AA$21*$AA$3/12),2)</f>
        <v>17.02</v>
      </c>
      <c r="AC21">
        <f>ROUND(IF($AA$21&lt;=0,0,MIN($AA$4,$AA$21+$AB$21)),2)</f>
        <v>105.0</v>
      </c>
      <c r="AD21">
        <f>ROUND(IF($AA$21&lt;=0,0,MIN(MAX(0,$AA$21+$AB$21-$AC$21),MAX(0,$F$21-$J$21-$O$21-$T$21-$Y$21))),2)</f>
        <v>570.0</v>
      </c>
      <c r="AE21">
        <f>ROUND(MAX(0,$AA$21+$AB$21-$AC$21-$AD$21),2)</f>
        <v>270.85</v>
      </c>
      <c r="AF21">
        <f>$AJ$20</f>
        <v>3747.9</v>
      </c>
      <c r="AG21">
        <f>ROUND(IF($AF$21&lt;=0,0,$AF$21*$AF$3/12),2)</f>
        <v>46.82</v>
      </c>
      <c r="AH21">
        <f>ROUND(IF($AF$21&lt;=0,0,MIN($AF$4,$AF$21+$AG$21)),2)</f>
        <v>135.0</v>
      </c>
      <c r="AI21">
        <f>ROUND(IF($AF$21&lt;=0,0,MIN(MAX(0,$AF$21+$AG$21-$AH$21),MAX(0,$F$21-$J$21-$O$21-$T$21-$Y$21-$AD$21))),2)</f>
        <v>0.0</v>
      </c>
      <c r="AJ21">
        <f>ROUND(MAX(0,$AF$21+$AG$21-$AH$21-$AI$21),2)</f>
        <v>3659.72</v>
      </c>
      <c r="AK21">
        <f>$AO$20</f>
        <v>4679.9</v>
      </c>
      <c r="AL21">
        <f>ROUND(IF($AK$21&lt;=0,0,$AK$21*$AK$3/12),2)</f>
        <v>109.16</v>
      </c>
      <c r="AM21">
        <f>ROUND(IF($AK$21&lt;=0,0,MIN($AK$4,$AK$21+$AL$21)),2)</f>
        <v>156.0</v>
      </c>
      <c r="AN21">
        <f>ROUND(IF($AK$21&lt;=0,0,MIN(MAX(0,$AK$21+$AL$21-$AM$21),MAX(0,$F$21-$J$21-$O$21-$T$21-$Y$21-$AD$21-$AI$21))),2)</f>
        <v>0.0</v>
      </c>
      <c r="AO21">
        <f>ROUND(MAX(0,$AK$21+$AL$21-$AM$21-$AN$21),2)</f>
        <v>4633.06</v>
      </c>
      <c r="AP21">
        <f>$AT$20</f>
        <v>6823.48</v>
      </c>
      <c r="AQ21">
        <f>ROUND(IF($AP$21&lt;=0,0,$AP$21*$AP$3/12),2)</f>
        <v>31.27</v>
      </c>
      <c r="AR21">
        <f>ROUND(IF($AP$21&lt;=0,0,MIN($AP$4,$AP$21+$AQ$21)),2)</f>
        <v>85.0</v>
      </c>
      <c r="AS21">
        <f>ROUND(IF($AP$21&lt;=0,0,MIN(MAX(0,$AP$21+$AQ$21-$AR$21),MAX(0,$F$21-$J$21-$O$21-$T$21-$Y$21-$AD$21-$AI$21-$AN$21))),2)</f>
        <v>0.0</v>
      </c>
      <c r="AT21">
        <f>ROUND(MAX(0,$AP$21+$AQ$21-$AR$21-$AS$21),2)</f>
        <v>6769.75</v>
      </c>
      <c r="AU21">
        <f>$AY$20</f>
        <v>6812.96</v>
      </c>
      <c r="AV21">
        <f>ROUND(IF($AU$21&lt;=0,0,$AU$21*$AU$3/12),2)</f>
        <v>62.4</v>
      </c>
      <c r="AW21">
        <f>ROUND(IF($AU$21&lt;=0,0,MIN($AU$4,$AU$21+$AV$21)),2)</f>
        <v>258.0</v>
      </c>
      <c r="AX21">
        <f>ROUND(IF($AU$21&lt;=0,0,MIN(MAX(0,$AU$21+$AV$21-$AW$21),MAX(0,$F$21-$J$21-$O$21-$T$21-$Y$21-$AD$21-$AI$21-$AN$21-$AS$21))),2)</f>
        <v>0.0</v>
      </c>
      <c r="AY21">
        <f>ROUND(MAX(0,$AU$21+$AV$21-$AW$21-$AX$21),2)</f>
        <v>6617.36</v>
      </c>
      <c r="AZ21">
        <f>$BD$20</f>
        <v>8700.44</v>
      </c>
      <c r="BA21">
        <f>ROUND(IF($AZ$21&lt;=0,0,$AZ$21*$AZ$3/12),2)</f>
        <v>50.68</v>
      </c>
      <c r="BB21">
        <f>ROUND(IF($AZ$21&lt;=0,0,MIN($AZ$4,$AZ$21+$BA$21)),2)</f>
        <v>347.0</v>
      </c>
      <c r="BC21">
        <f>ROUND(IF($AZ$21&lt;=0,0,MIN(MAX(0,$AZ$21+$BA$21-$BB$21),MAX(0,$F$21-$J$21-$O$21-$T$21-$Y$21-$AD$21-$AI$21-$AN$21-$AS$21-$AX$21))),2)</f>
        <v>0.0</v>
      </c>
      <c r="BD21">
        <f>ROUND(MAX(0,$AZ$21+$BA$21-$BB$21-$BC$21),2)</f>
        <v>8404.12</v>
      </c>
    </row>
    <row r="22" spans="1:56">
      <c r="A22">
        <f>ROW()-7</f>
        <v>15</v>
      </c>
      <c r="B22">
        <f>EDATE(StartDate,A22-1)</f>
        <v>46539</v>
      </c>
      <c r="C22">
        <f>ROUND(SUM($G$22,$L$22,$Q$22,$V$22,$AA$22,$AF$22,$AK$22,$AP$22,$AU$22,$AZ$22)-SUM($K$22,$P$22,$U$22,$Z$22,$AE$22,$AJ$22,$AO$22,$AT$22,$AY$22,$BD$22),2)</f>
        <v>1356.67</v>
      </c>
      <c r="D22">
        <f>ROUND(SUM($H$22,$M$22,$R$22,$W$22,$AB$22,$AG$22,$AL$22,$AQ$22,$AV$22,$BA$22),2)</f>
        <v>299.33</v>
      </c>
      <c r="E22">
        <f>ROUND(SUM($K$22,$P$22,$U$22,$Z$22,$AE$22,$AJ$22,$AO$22,$AT$22,$AY$22,$BD$22),2)</f>
        <v>28998.19</v>
      </c>
      <c r="F22">
        <f>ROUND(MAX(MonthlyBudget-SUM($I$22,$N$22,$S$22,$X$22,$AC$22,$AH$22,$AM$22,$AR$22,$AW$22,$BB$22),0),2)</f>
        <v>570.0</v>
      </c>
      <c r="G22">
        <f>$K$21</f>
        <v>0.0</v>
      </c>
      <c r="H22">
        <f>ROUND(IF($G$22&lt;=0,0,$G$22*$G$3/12),2)</f>
        <v>0.0</v>
      </c>
      <c r="I22">
        <f>ROUND(IF($G$22&lt;=0,0,MIN($G$4,$G$22+$H$22)),2)</f>
        <v>0.0</v>
      </c>
      <c r="J22">
        <f>ROUND(IF($G$22&lt;=0,0,MIN(MAX(0,$G$22+$H$22-$I$22),$F$22)),2)</f>
        <v>0.0</v>
      </c>
      <c r="K22">
        <f>ROUND(MAX(0,$G$22+$H$22-$I$22-$J$22),2)</f>
        <v>0.0</v>
      </c>
      <c r="L22">
        <f>$P$21</f>
        <v>0.0</v>
      </c>
      <c r="M22">
        <f>ROUND(IF($L$22&lt;=0,0,$L$22*$L$3/12),2)</f>
        <v>0.0</v>
      </c>
      <c r="N22">
        <f>ROUND(IF($L$22&lt;=0,0,MIN($L$4,$L$22+$M$22)),2)</f>
        <v>0.0</v>
      </c>
      <c r="O22">
        <f>ROUND(IF($L$22&lt;=0,0,MIN(MAX(0,$L$22+$M$22-$N$22),MAX(0,$F$22-$J$22))),2)</f>
        <v>0.0</v>
      </c>
      <c r="P22">
        <f>ROUND(MAX(0,$L$22+$M$22-$N$22-$O$22),2)</f>
        <v>0.0</v>
      </c>
      <c r="Q22">
        <f>$U$21</f>
        <v>0.0</v>
      </c>
      <c r="R22">
        <f>ROUND(IF($Q$22&lt;=0,0,$Q$22*$Q$3/12),2)</f>
        <v>0.0</v>
      </c>
      <c r="S22">
        <f>ROUND(IF($Q$22&lt;=0,0,MIN($Q$4,$Q$22+$R$22)),2)</f>
        <v>0.0</v>
      </c>
      <c r="T22">
        <f>ROUND(IF($Q$22&lt;=0,0,MIN(MAX(0,$Q$22+$R$22-$S$22),MAX(0,$F$22-$J$22-$O$22))),2)</f>
        <v>0.0</v>
      </c>
      <c r="U22">
        <f>ROUND(MAX(0,$Q$22+$R$22-$S$22-$T$22),2)</f>
        <v>0.0</v>
      </c>
      <c r="V22">
        <f>$Z$21</f>
        <v>0.0</v>
      </c>
      <c r="W22">
        <f>ROUND(IF($V$22&lt;=0,0,$V$22*$V$3/12),2)</f>
        <v>0.0</v>
      </c>
      <c r="X22">
        <f>ROUND(IF($V$22&lt;=0,0,MIN($V$4,$V$22+$W$22)),2)</f>
        <v>0.0</v>
      </c>
      <c r="Y22">
        <f>ROUND(IF($V$22&lt;=0,0,MIN(MAX(0,$V$22+$W$22-$X$22),MAX(0,$F$22-$J$22-$O$22-$T$22))),2)</f>
        <v>0.0</v>
      </c>
      <c r="Z22">
        <f>ROUND(MAX(0,$V$22+$W$22-$X$22-$Y$22),2)</f>
        <v>0.0</v>
      </c>
      <c r="AA22">
        <f>$AE$21</f>
        <v>270.85</v>
      </c>
      <c r="AB22">
        <f>ROUND(IF($AA$22&lt;=0,0,$AA$22*$AA$3/12),2)</f>
        <v>4.96</v>
      </c>
      <c r="AC22">
        <f>ROUND(IF($AA$22&lt;=0,0,MIN($AA$4,$AA$22+$AB$22)),2)</f>
        <v>105.0</v>
      </c>
      <c r="AD22">
        <f>ROUND(IF($AA$22&lt;=0,0,MIN(MAX(0,$AA$22+$AB$22-$AC$22),MAX(0,$F$22-$J$22-$O$22-$T$22-$Y$22))),2)</f>
        <v>170.81</v>
      </c>
      <c r="AE22">
        <f>ROUND(MAX(0,$AA$22+$AB$22-$AC$22-$AD$22),2)</f>
        <v>0.0</v>
      </c>
      <c r="AF22">
        <f>$AJ$21</f>
        <v>3659.72</v>
      </c>
      <c r="AG22">
        <f>ROUND(IF($AF$22&lt;=0,0,$AF$22*$AF$3/12),2)</f>
        <v>45.72</v>
      </c>
      <c r="AH22">
        <f>ROUND(IF($AF$22&lt;=0,0,MIN($AF$4,$AF$22+$AG$22)),2)</f>
        <v>135.0</v>
      </c>
      <c r="AI22">
        <f>ROUND(IF($AF$22&lt;=0,0,MIN(MAX(0,$AF$22+$AG$22-$AH$22),MAX(0,$F$22-$J$22-$O$22-$T$22-$Y$22-$AD$22))),2)</f>
        <v>399.19</v>
      </c>
      <c r="AJ22">
        <f>ROUND(MAX(0,$AF$22+$AG$22-$AH$22-$AI$22),2)</f>
        <v>3171.25</v>
      </c>
      <c r="AK22">
        <f>$AO$21</f>
        <v>4633.06</v>
      </c>
      <c r="AL22">
        <f>ROUND(IF($AK$22&lt;=0,0,$AK$22*$AK$3/12),2)</f>
        <v>108.07</v>
      </c>
      <c r="AM22">
        <f>ROUND(IF($AK$22&lt;=0,0,MIN($AK$4,$AK$22+$AL$22)),2)</f>
        <v>156.0</v>
      </c>
      <c r="AN22">
        <f>ROUND(IF($AK$22&lt;=0,0,MIN(MAX(0,$AK$22+$AL$22-$AM$22),MAX(0,$F$22-$J$22-$O$22-$T$22-$Y$22-$AD$22-$AI$22))),2)</f>
        <v>0.0</v>
      </c>
      <c r="AO22">
        <f>ROUND(MAX(0,$AK$22+$AL$22-$AM$22-$AN$22),2)</f>
        <v>4585.13</v>
      </c>
      <c r="AP22">
        <f>$AT$21</f>
        <v>6769.75</v>
      </c>
      <c r="AQ22">
        <f>ROUND(IF($AP$22&lt;=0,0,$AP$22*$AP$3/12),2)</f>
        <v>31.03</v>
      </c>
      <c r="AR22">
        <f>ROUND(IF($AP$22&lt;=0,0,MIN($AP$4,$AP$22+$AQ$22)),2)</f>
        <v>85.0</v>
      </c>
      <c r="AS22">
        <f>ROUND(IF($AP$22&lt;=0,0,MIN(MAX(0,$AP$22+$AQ$22-$AR$22),MAX(0,$F$22-$J$22-$O$22-$T$22-$Y$22-$AD$22-$AI$22-$AN$22))),2)</f>
        <v>0.0</v>
      </c>
      <c r="AT22">
        <f>ROUND(MAX(0,$AP$22+$AQ$22-$AR$22-$AS$22),2)</f>
        <v>6715.78</v>
      </c>
      <c r="AU22">
        <f>$AY$21</f>
        <v>6617.36</v>
      </c>
      <c r="AV22">
        <f>ROUND(IF($AU$22&lt;=0,0,$AU$22*$AU$3/12),2)</f>
        <v>60.6</v>
      </c>
      <c r="AW22">
        <f>ROUND(IF($AU$22&lt;=0,0,MIN($AU$4,$AU$22+$AV$22)),2)</f>
        <v>258.0</v>
      </c>
      <c r="AX22">
        <f>ROUND(IF($AU$22&lt;=0,0,MIN(MAX(0,$AU$22+$AV$22-$AW$22),MAX(0,$F$22-$J$22-$O$22-$T$22-$Y$22-$AD$22-$AI$22-$AN$22-$AS$22))),2)</f>
        <v>0.0</v>
      </c>
      <c r="AY22">
        <f>ROUND(MAX(0,$AU$22+$AV$22-$AW$22-$AX$22),2)</f>
        <v>6419.96</v>
      </c>
      <c r="AZ22">
        <f>$BD$21</f>
        <v>8404.12</v>
      </c>
      <c r="BA22">
        <f>ROUND(IF($AZ$22&lt;=0,0,$AZ$22*$AZ$3/12),2)</f>
        <v>48.95</v>
      </c>
      <c r="BB22">
        <f>ROUND(IF($AZ$22&lt;=0,0,MIN($AZ$4,$AZ$22+$BA$22)),2)</f>
        <v>347.0</v>
      </c>
      <c r="BC22">
        <f>ROUND(IF($AZ$22&lt;=0,0,MIN(MAX(0,$AZ$22+$BA$22-$BB$22),MAX(0,$F$22-$J$22-$O$22-$T$22-$Y$22-$AD$22-$AI$22-$AN$22-$AS$22-$AX$22))),2)</f>
        <v>0.0</v>
      </c>
      <c r="BD22">
        <f>ROUND(MAX(0,$AZ$22+$BA$22-$BB$22-$BC$22),2)</f>
        <v>8106.07</v>
      </c>
    </row>
    <row r="23" spans="1:56">
      <c r="A23">
        <f>ROW()-7</f>
        <v>16</v>
      </c>
      <c r="B23">
        <f>EDATE(StartDate,A23-1)</f>
        <v>46569</v>
      </c>
      <c r="C23">
        <f>ROUND(SUM($G$23,$L$23,$Q$23,$V$23,$AA$23,$AF$23,$AK$23,$AP$23,$AU$23,$AZ$23)-SUM($K$23,$P$23,$U$23,$Z$23,$AE$23,$AJ$23,$AO$23,$AT$23,$AY$23,$BD$23),2)</f>
        <v>1372.64</v>
      </c>
      <c r="D23">
        <f>ROUND(SUM($H$23,$M$23,$R$23,$W$23,$AB$23,$AG$23,$AL$23,$AQ$23,$AV$23,$BA$23),2)</f>
        <v>283.36</v>
      </c>
      <c r="E23">
        <f>ROUND(SUM($K$23,$P$23,$U$23,$Z$23,$AE$23,$AJ$23,$AO$23,$AT$23,$AY$23,$BD$23),2)</f>
        <v>27625.55</v>
      </c>
      <c r="F23">
        <f>ROUND(MAX(MonthlyBudget-SUM($I$23,$N$23,$S$23,$X$23,$AC$23,$AH$23,$AM$23,$AR$23,$AW$23,$BB$23),0),2)</f>
        <v>675.0</v>
      </c>
      <c r="G23">
        <f>$K$22</f>
        <v>0.0</v>
      </c>
      <c r="H23">
        <f>ROUND(IF($G$23&lt;=0,0,$G$23*$G$3/12),2)</f>
        <v>0.0</v>
      </c>
      <c r="I23">
        <f>ROUND(IF($G$23&lt;=0,0,MIN($G$4,$G$23+$H$23)),2)</f>
        <v>0.0</v>
      </c>
      <c r="J23">
        <f>ROUND(IF($G$23&lt;=0,0,MIN(MAX(0,$G$23+$H$23-$I$23),$F$23)),2)</f>
        <v>0.0</v>
      </c>
      <c r="K23">
        <f>ROUND(MAX(0,$G$23+$H$23-$I$23-$J$23),2)</f>
        <v>0.0</v>
      </c>
      <c r="L23">
        <f>$P$22</f>
        <v>0.0</v>
      </c>
      <c r="M23">
        <f>ROUND(IF($L$23&lt;=0,0,$L$23*$L$3/12),2)</f>
        <v>0.0</v>
      </c>
      <c r="N23">
        <f>ROUND(IF($L$23&lt;=0,0,MIN($L$4,$L$23+$M$23)),2)</f>
        <v>0.0</v>
      </c>
      <c r="O23">
        <f>ROUND(IF($L$23&lt;=0,0,MIN(MAX(0,$L$23+$M$23-$N$23),MAX(0,$F$23-$J$23))),2)</f>
        <v>0.0</v>
      </c>
      <c r="P23">
        <f>ROUND(MAX(0,$L$23+$M$23-$N$23-$O$23),2)</f>
        <v>0.0</v>
      </c>
      <c r="Q23">
        <f>$U$22</f>
        <v>0.0</v>
      </c>
      <c r="R23">
        <f>ROUND(IF($Q$23&lt;=0,0,$Q$23*$Q$3/12),2)</f>
        <v>0.0</v>
      </c>
      <c r="S23">
        <f>ROUND(IF($Q$23&lt;=0,0,MIN($Q$4,$Q$23+$R$23)),2)</f>
        <v>0.0</v>
      </c>
      <c r="T23">
        <f>ROUND(IF($Q$23&lt;=0,0,MIN(MAX(0,$Q$23+$R$23-$S$23),MAX(0,$F$23-$J$23-$O$23))),2)</f>
        <v>0.0</v>
      </c>
      <c r="U23">
        <f>ROUND(MAX(0,$Q$23+$R$23-$S$23-$T$23),2)</f>
        <v>0.0</v>
      </c>
      <c r="V23">
        <f>$Z$22</f>
        <v>0.0</v>
      </c>
      <c r="W23">
        <f>ROUND(IF($V$23&lt;=0,0,$V$23*$V$3/12),2)</f>
        <v>0.0</v>
      </c>
      <c r="X23">
        <f>ROUND(IF($V$23&lt;=0,0,MIN($V$4,$V$23+$W$23)),2)</f>
        <v>0.0</v>
      </c>
      <c r="Y23">
        <f>ROUND(IF($V$23&lt;=0,0,MIN(MAX(0,$V$23+$W$23-$X$23),MAX(0,$F$23-$J$23-$O$23-$T$23))),2)</f>
        <v>0.0</v>
      </c>
      <c r="Z23">
        <f>ROUND(MAX(0,$V$23+$W$23-$X$23-$Y$23),2)</f>
        <v>0.0</v>
      </c>
      <c r="AA23">
        <f>$AE$22</f>
        <v>0.0</v>
      </c>
      <c r="AB23">
        <f>ROUND(IF($AA$23&lt;=0,0,$AA$23*$AA$3/12),2)</f>
        <v>0.0</v>
      </c>
      <c r="AC23">
        <f>ROUND(IF($AA$23&lt;=0,0,MIN($AA$4,$AA$23+$AB$23)),2)</f>
        <v>0.0</v>
      </c>
      <c r="AD23">
        <f>ROUND(IF($AA$23&lt;=0,0,MIN(MAX(0,$AA$23+$AB$23-$AC$23),MAX(0,$F$23-$J$23-$O$23-$T$23-$Y$23))),2)</f>
        <v>0.0</v>
      </c>
      <c r="AE23">
        <f>ROUND(MAX(0,$AA$23+$AB$23-$AC$23-$AD$23),2)</f>
        <v>0.0</v>
      </c>
      <c r="AF23">
        <f>$AJ$22</f>
        <v>3171.25</v>
      </c>
      <c r="AG23">
        <f>ROUND(IF($AF$23&lt;=0,0,$AF$23*$AF$3/12),2)</f>
        <v>39.61</v>
      </c>
      <c r="AH23">
        <f>ROUND(IF($AF$23&lt;=0,0,MIN($AF$4,$AF$23+$AG$23)),2)</f>
        <v>135.0</v>
      </c>
      <c r="AI23">
        <f>ROUND(IF($AF$23&lt;=0,0,MIN(MAX(0,$AF$23+$AG$23-$AH$23),MAX(0,$F$23-$J$23-$O$23-$T$23-$Y$23-$AD$23))),2)</f>
        <v>675.0</v>
      </c>
      <c r="AJ23">
        <f>ROUND(MAX(0,$AF$23+$AG$23-$AH$23-$AI$23),2)</f>
        <v>2400.86</v>
      </c>
      <c r="AK23">
        <f>$AO$22</f>
        <v>4585.13</v>
      </c>
      <c r="AL23">
        <f>ROUND(IF($AK$23&lt;=0,0,$AK$23*$AK$3/12),2)</f>
        <v>106.95</v>
      </c>
      <c r="AM23">
        <f>ROUND(IF($AK$23&lt;=0,0,MIN($AK$4,$AK$23+$AL$23)),2)</f>
        <v>156.0</v>
      </c>
      <c r="AN23">
        <f>ROUND(IF($AK$23&lt;=0,0,MIN(MAX(0,$AK$23+$AL$23-$AM$23),MAX(0,$F$23-$J$23-$O$23-$T$23-$Y$23-$AD$23-$AI$23))),2)</f>
        <v>0.0</v>
      </c>
      <c r="AO23">
        <f>ROUND(MAX(0,$AK$23+$AL$23-$AM$23-$AN$23),2)</f>
        <v>4536.08</v>
      </c>
      <c r="AP23">
        <f>$AT$22</f>
        <v>6715.78</v>
      </c>
      <c r="AQ23">
        <f>ROUND(IF($AP$23&lt;=0,0,$AP$23*$AP$3/12),2)</f>
        <v>30.78</v>
      </c>
      <c r="AR23">
        <f>ROUND(IF($AP$23&lt;=0,0,MIN($AP$4,$AP$23+$AQ$23)),2)</f>
        <v>85.0</v>
      </c>
      <c r="AS23">
        <f>ROUND(IF($AP$23&lt;=0,0,MIN(MAX(0,$AP$23+$AQ$23-$AR$23),MAX(0,$F$23-$J$23-$O$23-$T$23-$Y$23-$AD$23-$AI$23-$AN$23))),2)</f>
        <v>0.0</v>
      </c>
      <c r="AT23">
        <f>ROUND(MAX(0,$AP$23+$AQ$23-$AR$23-$AS$23),2)</f>
        <v>6661.56</v>
      </c>
      <c r="AU23">
        <f>$AY$22</f>
        <v>6419.96</v>
      </c>
      <c r="AV23">
        <f>ROUND(IF($AU$23&lt;=0,0,$AU$23*$AU$3/12),2)</f>
        <v>58.8</v>
      </c>
      <c r="AW23">
        <f>ROUND(IF($AU$23&lt;=0,0,MIN($AU$4,$AU$23+$AV$23)),2)</f>
        <v>258.0</v>
      </c>
      <c r="AX23">
        <f>ROUND(IF($AU$23&lt;=0,0,MIN(MAX(0,$AU$23+$AV$23-$AW$23),MAX(0,$F$23-$J$23-$O$23-$T$23-$Y$23-$AD$23-$AI$23-$AN$23-$AS$23))),2)</f>
        <v>0.0</v>
      </c>
      <c r="AY23">
        <f>ROUND(MAX(0,$AU$23+$AV$23-$AW$23-$AX$23),2)</f>
        <v>6220.76</v>
      </c>
      <c r="AZ23">
        <f>$BD$22</f>
        <v>8106.07</v>
      </c>
      <c r="BA23">
        <f>ROUND(IF($AZ$23&lt;=0,0,$AZ$23*$AZ$3/12),2)</f>
        <v>47.22</v>
      </c>
      <c r="BB23">
        <f>ROUND(IF($AZ$23&lt;=0,0,MIN($AZ$4,$AZ$23+$BA$23)),2)</f>
        <v>347.0</v>
      </c>
      <c r="BC23">
        <f>ROUND(IF($AZ$23&lt;=0,0,MIN(MAX(0,$AZ$23+$BA$23-$BB$23),MAX(0,$F$23-$J$23-$O$23-$T$23-$Y$23-$AD$23-$AI$23-$AN$23-$AS$23-$AX$23))),2)</f>
        <v>0.0</v>
      </c>
      <c r="BD23">
        <f>ROUND(MAX(0,$AZ$23+$BA$23-$BB$23-$BC$23),2)</f>
        <v>7806.29</v>
      </c>
    </row>
    <row r="24" spans="1:56">
      <c r="A24">
        <f>ROW()-7</f>
        <v>17</v>
      </c>
      <c r="B24">
        <f>EDATE(StartDate,A24-1)</f>
        <v>46600</v>
      </c>
      <c r="C24">
        <f>ROUND(SUM($G$24,$L$24,$Q$24,$V$24,$AA$24,$AF$24,$AK$24,$AP$24,$AU$24,$AZ$24)-SUM($K$24,$P$24,$U$24,$Z$24,$AE$24,$AJ$24,$AO$24,$AT$24,$AY$24,$BD$24),2)</f>
        <v>1387.24</v>
      </c>
      <c r="D24">
        <f>ROUND(SUM($H$24,$M$24,$R$24,$W$24,$AB$24,$AG$24,$AL$24,$AQ$24,$AV$24,$BA$24),2)</f>
        <v>268.76</v>
      </c>
      <c r="E24">
        <f>ROUND(SUM($K$24,$P$24,$U$24,$Z$24,$AE$24,$AJ$24,$AO$24,$AT$24,$AY$24,$BD$24),2)</f>
        <v>26238.31</v>
      </c>
      <c r="F24">
        <f>ROUND(MAX(MonthlyBudget-SUM($I$24,$N$24,$S$24,$X$24,$AC$24,$AH$24,$AM$24,$AR$24,$AW$24,$BB$24),0),2)</f>
        <v>675.0</v>
      </c>
      <c r="G24">
        <f>$K$23</f>
        <v>0.0</v>
      </c>
      <c r="H24">
        <f>ROUND(IF($G$24&lt;=0,0,$G$24*$G$3/12),2)</f>
        <v>0.0</v>
      </c>
      <c r="I24">
        <f>ROUND(IF($G$24&lt;=0,0,MIN($G$4,$G$24+$H$24)),2)</f>
        <v>0.0</v>
      </c>
      <c r="J24">
        <f>ROUND(IF($G$24&lt;=0,0,MIN(MAX(0,$G$24+$H$24-$I$24),$F$24)),2)</f>
        <v>0.0</v>
      </c>
      <c r="K24">
        <f>ROUND(MAX(0,$G$24+$H$24-$I$24-$J$24),2)</f>
        <v>0.0</v>
      </c>
      <c r="L24">
        <f>$P$23</f>
        <v>0.0</v>
      </c>
      <c r="M24">
        <f>ROUND(IF($L$24&lt;=0,0,$L$24*$L$3/12),2)</f>
        <v>0.0</v>
      </c>
      <c r="N24">
        <f>ROUND(IF($L$24&lt;=0,0,MIN($L$4,$L$24+$M$24)),2)</f>
        <v>0.0</v>
      </c>
      <c r="O24">
        <f>ROUND(IF($L$24&lt;=0,0,MIN(MAX(0,$L$24+$M$24-$N$24),MAX(0,$F$24-$J$24))),2)</f>
        <v>0.0</v>
      </c>
      <c r="P24">
        <f>ROUND(MAX(0,$L$24+$M$24-$N$24-$O$24),2)</f>
        <v>0.0</v>
      </c>
      <c r="Q24">
        <f>$U$23</f>
        <v>0.0</v>
      </c>
      <c r="R24">
        <f>ROUND(IF($Q$24&lt;=0,0,$Q$24*$Q$3/12),2)</f>
        <v>0.0</v>
      </c>
      <c r="S24">
        <f>ROUND(IF($Q$24&lt;=0,0,MIN($Q$4,$Q$24+$R$24)),2)</f>
        <v>0.0</v>
      </c>
      <c r="T24">
        <f>ROUND(IF($Q$24&lt;=0,0,MIN(MAX(0,$Q$24+$R$24-$S$24),MAX(0,$F$24-$J$24-$O$24))),2)</f>
        <v>0.0</v>
      </c>
      <c r="U24">
        <f>ROUND(MAX(0,$Q$24+$R$24-$S$24-$T$24),2)</f>
        <v>0.0</v>
      </c>
      <c r="V24">
        <f>$Z$23</f>
        <v>0.0</v>
      </c>
      <c r="W24">
        <f>ROUND(IF($V$24&lt;=0,0,$V$24*$V$3/12),2)</f>
        <v>0.0</v>
      </c>
      <c r="X24">
        <f>ROUND(IF($V$24&lt;=0,0,MIN($V$4,$V$24+$W$24)),2)</f>
        <v>0.0</v>
      </c>
      <c r="Y24">
        <f>ROUND(IF($V$24&lt;=0,0,MIN(MAX(0,$V$24+$W$24-$X$24),MAX(0,$F$24-$J$24-$O$24-$T$24))),2)</f>
        <v>0.0</v>
      </c>
      <c r="Z24">
        <f>ROUND(MAX(0,$V$24+$W$24-$X$24-$Y$24),2)</f>
        <v>0.0</v>
      </c>
      <c r="AA24">
        <f>$AE$23</f>
        <v>0.0</v>
      </c>
      <c r="AB24">
        <f>ROUND(IF($AA$24&lt;=0,0,$AA$24*$AA$3/12),2)</f>
        <v>0.0</v>
      </c>
      <c r="AC24">
        <f>ROUND(IF($AA$24&lt;=0,0,MIN($AA$4,$AA$24+$AB$24)),2)</f>
        <v>0.0</v>
      </c>
      <c r="AD24">
        <f>ROUND(IF($AA$24&lt;=0,0,MIN(MAX(0,$AA$24+$AB$24-$AC$24),MAX(0,$F$24-$J$24-$O$24-$T$24-$Y$24))),2)</f>
        <v>0.0</v>
      </c>
      <c r="AE24">
        <f>ROUND(MAX(0,$AA$24+$AB$24-$AC$24-$AD$24),2)</f>
        <v>0.0</v>
      </c>
      <c r="AF24">
        <f>$AJ$23</f>
        <v>2400.86</v>
      </c>
      <c r="AG24">
        <f>ROUND(IF($AF$24&lt;=0,0,$AF$24*$AF$3/12),2)</f>
        <v>29.99</v>
      </c>
      <c r="AH24">
        <f>ROUND(IF($AF$24&lt;=0,0,MIN($AF$4,$AF$24+$AG$24)),2)</f>
        <v>135.0</v>
      </c>
      <c r="AI24">
        <f>ROUND(IF($AF$24&lt;=0,0,MIN(MAX(0,$AF$24+$AG$24-$AH$24),MAX(0,$F$24-$J$24-$O$24-$T$24-$Y$24-$AD$24))),2)</f>
        <v>675.0</v>
      </c>
      <c r="AJ24">
        <f>ROUND(MAX(0,$AF$24+$AG$24-$AH$24-$AI$24),2)</f>
        <v>1620.85</v>
      </c>
      <c r="AK24">
        <f>$AO$23</f>
        <v>4536.08</v>
      </c>
      <c r="AL24">
        <f>ROUND(IF($AK$24&lt;=0,0,$AK$24*$AK$3/12),2)</f>
        <v>105.8</v>
      </c>
      <c r="AM24">
        <f>ROUND(IF($AK$24&lt;=0,0,MIN($AK$4,$AK$24+$AL$24)),2)</f>
        <v>156.0</v>
      </c>
      <c r="AN24">
        <f>ROUND(IF($AK$24&lt;=0,0,MIN(MAX(0,$AK$24+$AL$24-$AM$24),MAX(0,$F$24-$J$24-$O$24-$T$24-$Y$24-$AD$24-$AI$24))),2)</f>
        <v>0.0</v>
      </c>
      <c r="AO24">
        <f>ROUND(MAX(0,$AK$24+$AL$24-$AM$24-$AN$24),2)</f>
        <v>4485.88</v>
      </c>
      <c r="AP24">
        <f>$AT$23</f>
        <v>6661.56</v>
      </c>
      <c r="AQ24">
        <f>ROUND(IF($AP$24&lt;=0,0,$AP$24*$AP$3/12),2)</f>
        <v>30.53</v>
      </c>
      <c r="AR24">
        <f>ROUND(IF($AP$24&lt;=0,0,MIN($AP$4,$AP$24+$AQ$24)),2)</f>
        <v>85.0</v>
      </c>
      <c r="AS24">
        <f>ROUND(IF($AP$24&lt;=0,0,MIN(MAX(0,$AP$24+$AQ$24-$AR$24),MAX(0,$F$24-$J$24-$O$24-$T$24-$Y$24-$AD$24-$AI$24-$AN$24))),2)</f>
        <v>0.0</v>
      </c>
      <c r="AT24">
        <f>ROUND(MAX(0,$AP$24+$AQ$24-$AR$24-$AS$24),2)</f>
        <v>6607.09</v>
      </c>
      <c r="AU24">
        <f>$AY$23</f>
        <v>6220.76</v>
      </c>
      <c r="AV24">
        <f>ROUND(IF($AU$24&lt;=0,0,$AU$24*$AU$3/12),2)</f>
        <v>56.97</v>
      </c>
      <c r="AW24">
        <f>ROUND(IF($AU$24&lt;=0,0,MIN($AU$4,$AU$24+$AV$24)),2)</f>
        <v>258.0</v>
      </c>
      <c r="AX24">
        <f>ROUND(IF($AU$24&lt;=0,0,MIN(MAX(0,$AU$24+$AV$24-$AW$24),MAX(0,$F$24-$J$24-$O$24-$T$24-$Y$24-$AD$24-$AI$24-$AN$24-$AS$24))),2)</f>
        <v>0.0</v>
      </c>
      <c r="AY24">
        <f>ROUND(MAX(0,$AU$24+$AV$24-$AW$24-$AX$24),2)</f>
        <v>6019.73</v>
      </c>
      <c r="AZ24">
        <f>$BD$23</f>
        <v>7806.29</v>
      </c>
      <c r="BA24">
        <f>ROUND(IF($AZ$24&lt;=0,0,$AZ$24*$AZ$3/12),2)</f>
        <v>45.47</v>
      </c>
      <c r="BB24">
        <f>ROUND(IF($AZ$24&lt;=0,0,MIN($AZ$4,$AZ$24+$BA$24)),2)</f>
        <v>347.0</v>
      </c>
      <c r="BC24">
        <f>ROUND(IF($AZ$24&lt;=0,0,MIN(MAX(0,$AZ$24+$BA$24-$BB$24),MAX(0,$F$24-$J$24-$O$24-$T$24-$Y$24-$AD$24-$AI$24-$AN$24-$AS$24-$AX$24))),2)</f>
        <v>0.0</v>
      </c>
      <c r="BD24">
        <f>ROUND(MAX(0,$AZ$24+$BA$24-$BB$24-$BC$24),2)</f>
        <v>7504.76</v>
      </c>
    </row>
    <row r="25" spans="1:56">
      <c r="A25">
        <f>ROW()-7</f>
        <v>18</v>
      </c>
      <c r="B25">
        <f>EDATE(StartDate,A25-1)</f>
        <v>46631</v>
      </c>
      <c r="C25">
        <f>ROUND(SUM($G$25,$L$25,$Q$25,$V$25,$AA$25,$AF$25,$AK$25,$AP$25,$AU$25,$AZ$25)-SUM($K$25,$P$25,$U$25,$Z$25,$AE$25,$AJ$25,$AO$25,$AT$25,$AY$25,$BD$25),2)</f>
        <v>1401.99</v>
      </c>
      <c r="D25">
        <f>ROUND(SUM($H$25,$M$25,$R$25,$W$25,$AB$25,$AG$25,$AL$25,$AQ$25,$AV$25,$BA$25),2)</f>
        <v>254.01</v>
      </c>
      <c r="E25">
        <f>ROUND(SUM($K$25,$P$25,$U$25,$Z$25,$AE$25,$AJ$25,$AO$25,$AT$25,$AY$25,$BD$25),2)</f>
        <v>24836.32</v>
      </c>
      <c r="F25">
        <f>ROUND(MAX(MonthlyBudget-SUM($I$25,$N$25,$S$25,$X$25,$AC$25,$AH$25,$AM$25,$AR$25,$AW$25,$BB$25),0),2)</f>
        <v>675.0</v>
      </c>
      <c r="G25">
        <f>$K$24</f>
        <v>0.0</v>
      </c>
      <c r="H25">
        <f>ROUND(IF($G$25&lt;=0,0,$G$25*$G$3/12),2)</f>
        <v>0.0</v>
      </c>
      <c r="I25">
        <f>ROUND(IF($G$25&lt;=0,0,MIN($G$4,$G$25+$H$25)),2)</f>
        <v>0.0</v>
      </c>
      <c r="J25">
        <f>ROUND(IF($G$25&lt;=0,0,MIN(MAX(0,$G$25+$H$25-$I$25),$F$25)),2)</f>
        <v>0.0</v>
      </c>
      <c r="K25">
        <f>ROUND(MAX(0,$G$25+$H$25-$I$25-$J$25),2)</f>
        <v>0.0</v>
      </c>
      <c r="L25">
        <f>$P$24</f>
        <v>0.0</v>
      </c>
      <c r="M25">
        <f>ROUND(IF($L$25&lt;=0,0,$L$25*$L$3/12),2)</f>
        <v>0.0</v>
      </c>
      <c r="N25">
        <f>ROUND(IF($L$25&lt;=0,0,MIN($L$4,$L$25+$M$25)),2)</f>
        <v>0.0</v>
      </c>
      <c r="O25">
        <f>ROUND(IF($L$25&lt;=0,0,MIN(MAX(0,$L$25+$M$25-$N$25),MAX(0,$F$25-$J$25))),2)</f>
        <v>0.0</v>
      </c>
      <c r="P25">
        <f>ROUND(MAX(0,$L$25+$M$25-$N$25-$O$25),2)</f>
        <v>0.0</v>
      </c>
      <c r="Q25">
        <f>$U$24</f>
        <v>0.0</v>
      </c>
      <c r="R25">
        <f>ROUND(IF($Q$25&lt;=0,0,$Q$25*$Q$3/12),2)</f>
        <v>0.0</v>
      </c>
      <c r="S25">
        <f>ROUND(IF($Q$25&lt;=0,0,MIN($Q$4,$Q$25+$R$25)),2)</f>
        <v>0.0</v>
      </c>
      <c r="T25">
        <f>ROUND(IF($Q$25&lt;=0,0,MIN(MAX(0,$Q$25+$R$25-$S$25),MAX(0,$F$25-$J$25-$O$25))),2)</f>
        <v>0.0</v>
      </c>
      <c r="U25">
        <f>ROUND(MAX(0,$Q$25+$R$25-$S$25-$T$25),2)</f>
        <v>0.0</v>
      </c>
      <c r="V25">
        <f>$Z$24</f>
        <v>0.0</v>
      </c>
      <c r="W25">
        <f>ROUND(IF($V$25&lt;=0,0,$V$25*$V$3/12),2)</f>
        <v>0.0</v>
      </c>
      <c r="X25">
        <f>ROUND(IF($V$25&lt;=0,0,MIN($V$4,$V$25+$W$25)),2)</f>
        <v>0.0</v>
      </c>
      <c r="Y25">
        <f>ROUND(IF($V$25&lt;=0,0,MIN(MAX(0,$V$25+$W$25-$X$25),MAX(0,$F$25-$J$25-$O$25-$T$25))),2)</f>
        <v>0.0</v>
      </c>
      <c r="Z25">
        <f>ROUND(MAX(0,$V$25+$W$25-$X$25-$Y$25),2)</f>
        <v>0.0</v>
      </c>
      <c r="AA25">
        <f>$AE$24</f>
        <v>0.0</v>
      </c>
      <c r="AB25">
        <f>ROUND(IF($AA$25&lt;=0,0,$AA$25*$AA$3/12),2)</f>
        <v>0.0</v>
      </c>
      <c r="AC25">
        <f>ROUND(IF($AA$25&lt;=0,0,MIN($AA$4,$AA$25+$AB$25)),2)</f>
        <v>0.0</v>
      </c>
      <c r="AD25">
        <f>ROUND(IF($AA$25&lt;=0,0,MIN(MAX(0,$AA$25+$AB$25-$AC$25),MAX(0,$F$25-$J$25-$O$25-$T$25-$Y$25))),2)</f>
        <v>0.0</v>
      </c>
      <c r="AE25">
        <f>ROUND(MAX(0,$AA$25+$AB$25-$AC$25-$AD$25),2)</f>
        <v>0.0</v>
      </c>
      <c r="AF25">
        <f>$AJ$24</f>
        <v>1620.85</v>
      </c>
      <c r="AG25">
        <f>ROUND(IF($AF$25&lt;=0,0,$AF$25*$AF$3/12),2)</f>
        <v>20.25</v>
      </c>
      <c r="AH25">
        <f>ROUND(IF($AF$25&lt;=0,0,MIN($AF$4,$AF$25+$AG$25)),2)</f>
        <v>135.0</v>
      </c>
      <c r="AI25">
        <f>ROUND(IF($AF$25&lt;=0,0,MIN(MAX(0,$AF$25+$AG$25-$AH$25),MAX(0,$F$25-$J$25-$O$25-$T$25-$Y$25-$AD$25))),2)</f>
        <v>675.0</v>
      </c>
      <c r="AJ25">
        <f>ROUND(MAX(0,$AF$25+$AG$25-$AH$25-$AI$25),2)</f>
        <v>831.1</v>
      </c>
      <c r="AK25">
        <f>$AO$24</f>
        <v>4485.88</v>
      </c>
      <c r="AL25">
        <f>ROUND(IF($AK$25&lt;=0,0,$AK$25*$AK$3/12),2)</f>
        <v>104.63</v>
      </c>
      <c r="AM25">
        <f>ROUND(IF($AK$25&lt;=0,0,MIN($AK$4,$AK$25+$AL$25)),2)</f>
        <v>156.0</v>
      </c>
      <c r="AN25">
        <f>ROUND(IF($AK$25&lt;=0,0,MIN(MAX(0,$AK$25+$AL$25-$AM$25),MAX(0,$F$25-$J$25-$O$25-$T$25-$Y$25-$AD$25-$AI$25))),2)</f>
        <v>0.0</v>
      </c>
      <c r="AO25">
        <f>ROUND(MAX(0,$AK$25+$AL$25-$AM$25-$AN$25),2)</f>
        <v>4434.51</v>
      </c>
      <c r="AP25">
        <f>$AT$24</f>
        <v>6607.09</v>
      </c>
      <c r="AQ25">
        <f>ROUND(IF($AP$25&lt;=0,0,$AP$25*$AP$3/12),2)</f>
        <v>30.28</v>
      </c>
      <c r="AR25">
        <f>ROUND(IF($AP$25&lt;=0,0,MIN($AP$4,$AP$25+$AQ$25)),2)</f>
        <v>85.0</v>
      </c>
      <c r="AS25">
        <f>ROUND(IF($AP$25&lt;=0,0,MIN(MAX(0,$AP$25+$AQ$25-$AR$25),MAX(0,$F$25-$J$25-$O$25-$T$25-$Y$25-$AD$25-$AI$25-$AN$25))),2)</f>
        <v>0.0</v>
      </c>
      <c r="AT25">
        <f>ROUND(MAX(0,$AP$25+$AQ$25-$AR$25-$AS$25),2)</f>
        <v>6552.37</v>
      </c>
      <c r="AU25">
        <f>$AY$24</f>
        <v>6019.73</v>
      </c>
      <c r="AV25">
        <f>ROUND(IF($AU$25&lt;=0,0,$AU$25*$AU$3/12),2)</f>
        <v>55.13</v>
      </c>
      <c r="AW25">
        <f>ROUND(IF($AU$25&lt;=0,0,MIN($AU$4,$AU$25+$AV$25)),2)</f>
        <v>258.0</v>
      </c>
      <c r="AX25">
        <f>ROUND(IF($AU$25&lt;=0,0,MIN(MAX(0,$AU$25+$AV$25-$AW$25),MAX(0,$F$25-$J$25-$O$25-$T$25-$Y$25-$AD$25-$AI$25-$AN$25-$AS$25))),2)</f>
        <v>0.0</v>
      </c>
      <c r="AY25">
        <f>ROUND(MAX(0,$AU$25+$AV$25-$AW$25-$AX$25),2)</f>
        <v>5816.86</v>
      </c>
      <c r="AZ25">
        <f>$BD$24</f>
        <v>7504.76</v>
      </c>
      <c r="BA25">
        <f>ROUND(IF($AZ$25&lt;=0,0,$AZ$25*$AZ$3/12),2)</f>
        <v>43.72</v>
      </c>
      <c r="BB25">
        <f>ROUND(IF($AZ$25&lt;=0,0,MIN($AZ$4,$AZ$25+$BA$25)),2)</f>
        <v>347.0</v>
      </c>
      <c r="BC25">
        <f>ROUND(IF($AZ$25&lt;=0,0,MIN(MAX(0,$AZ$25+$BA$25-$BB$25),MAX(0,$F$25-$J$25-$O$25-$T$25-$Y$25-$AD$25-$AI$25-$AN$25-$AS$25-$AX$25))),2)</f>
        <v>0.0</v>
      </c>
      <c r="BD25">
        <f>ROUND(MAX(0,$AZ$25+$BA$25-$BB$25-$BC$25),2)</f>
        <v>7201.48</v>
      </c>
    </row>
    <row r="26" spans="1:56">
      <c r="A26">
        <f>ROW()-7</f>
        <v>19</v>
      </c>
      <c r="B26">
        <f>EDATE(StartDate,A26-1)</f>
        <v>46661</v>
      </c>
      <c r="C26">
        <f>ROUND(SUM($G$26,$L$26,$Q$26,$V$26,$AA$26,$AF$26,$AK$26,$AP$26,$AU$26,$AZ$26)-SUM($K$26,$P$26,$U$26,$Z$26,$AE$26,$AJ$26,$AO$26,$AT$26,$AY$26,$BD$26),2)</f>
        <v>1416.94</v>
      </c>
      <c r="D26">
        <f>ROUND(SUM($H$26,$M$26,$R$26,$W$26,$AB$26,$AG$26,$AL$26,$AQ$26,$AV$26,$BA$26),2)</f>
        <v>239.06</v>
      </c>
      <c r="E26">
        <f>ROUND(SUM($K$26,$P$26,$U$26,$Z$26,$AE$26,$AJ$26,$AO$26,$AT$26,$AY$26,$BD$26),2)</f>
        <v>23419.38</v>
      </c>
      <c r="F26">
        <f>ROUND(MAX(MonthlyBudget-SUM($I$26,$N$26,$S$26,$X$26,$AC$26,$AH$26,$AM$26,$AR$26,$AW$26,$BB$26),0),2)</f>
        <v>675.0</v>
      </c>
      <c r="G26">
        <f>$K$25</f>
        <v>0.0</v>
      </c>
      <c r="H26">
        <f>ROUND(IF($G$26&lt;=0,0,$G$26*$G$3/12),2)</f>
        <v>0.0</v>
      </c>
      <c r="I26">
        <f>ROUND(IF($G$26&lt;=0,0,MIN($G$4,$G$26+$H$26)),2)</f>
        <v>0.0</v>
      </c>
      <c r="J26">
        <f>ROUND(IF($G$26&lt;=0,0,MIN(MAX(0,$G$26+$H$26-$I$26),$F$26)),2)</f>
        <v>0.0</v>
      </c>
      <c r="K26">
        <f>ROUND(MAX(0,$G$26+$H$26-$I$26-$J$26),2)</f>
        <v>0.0</v>
      </c>
      <c r="L26">
        <f>$P$25</f>
        <v>0.0</v>
      </c>
      <c r="M26">
        <f>ROUND(IF($L$26&lt;=0,0,$L$26*$L$3/12),2)</f>
        <v>0.0</v>
      </c>
      <c r="N26">
        <f>ROUND(IF($L$26&lt;=0,0,MIN($L$4,$L$26+$M$26)),2)</f>
        <v>0.0</v>
      </c>
      <c r="O26">
        <f>ROUND(IF($L$26&lt;=0,0,MIN(MAX(0,$L$26+$M$26-$N$26),MAX(0,$F$26-$J$26))),2)</f>
        <v>0.0</v>
      </c>
      <c r="P26">
        <f>ROUND(MAX(0,$L$26+$M$26-$N$26-$O$26),2)</f>
        <v>0.0</v>
      </c>
      <c r="Q26">
        <f>$U$25</f>
        <v>0.0</v>
      </c>
      <c r="R26">
        <f>ROUND(IF($Q$26&lt;=0,0,$Q$26*$Q$3/12),2)</f>
        <v>0.0</v>
      </c>
      <c r="S26">
        <f>ROUND(IF($Q$26&lt;=0,0,MIN($Q$4,$Q$26+$R$26)),2)</f>
        <v>0.0</v>
      </c>
      <c r="T26">
        <f>ROUND(IF($Q$26&lt;=0,0,MIN(MAX(0,$Q$26+$R$26-$S$26),MAX(0,$F$26-$J$26-$O$26))),2)</f>
        <v>0.0</v>
      </c>
      <c r="U26">
        <f>ROUND(MAX(0,$Q$26+$R$26-$S$26-$T$26),2)</f>
        <v>0.0</v>
      </c>
      <c r="V26">
        <f>$Z$25</f>
        <v>0.0</v>
      </c>
      <c r="W26">
        <f>ROUND(IF($V$26&lt;=0,0,$V$26*$V$3/12),2)</f>
        <v>0.0</v>
      </c>
      <c r="X26">
        <f>ROUND(IF($V$26&lt;=0,0,MIN($V$4,$V$26+$W$26)),2)</f>
        <v>0.0</v>
      </c>
      <c r="Y26">
        <f>ROUND(IF($V$26&lt;=0,0,MIN(MAX(0,$V$26+$W$26-$X$26),MAX(0,$F$26-$J$26-$O$26-$T$26))),2)</f>
        <v>0.0</v>
      </c>
      <c r="Z26">
        <f>ROUND(MAX(0,$V$26+$W$26-$X$26-$Y$26),2)</f>
        <v>0.0</v>
      </c>
      <c r="AA26">
        <f>$AE$25</f>
        <v>0.0</v>
      </c>
      <c r="AB26">
        <f>ROUND(IF($AA$26&lt;=0,0,$AA$26*$AA$3/12),2)</f>
        <v>0.0</v>
      </c>
      <c r="AC26">
        <f>ROUND(IF($AA$26&lt;=0,0,MIN($AA$4,$AA$26+$AB$26)),2)</f>
        <v>0.0</v>
      </c>
      <c r="AD26">
        <f>ROUND(IF($AA$26&lt;=0,0,MIN(MAX(0,$AA$26+$AB$26-$AC$26),MAX(0,$F$26-$J$26-$O$26-$T$26-$Y$26))),2)</f>
        <v>0.0</v>
      </c>
      <c r="AE26">
        <f>ROUND(MAX(0,$AA$26+$AB$26-$AC$26-$AD$26),2)</f>
        <v>0.0</v>
      </c>
      <c r="AF26">
        <f>$AJ$25</f>
        <v>831.1</v>
      </c>
      <c r="AG26">
        <f>ROUND(IF($AF$26&lt;=0,0,$AF$26*$AF$3/12),2)</f>
        <v>10.38</v>
      </c>
      <c r="AH26">
        <f>ROUND(IF($AF$26&lt;=0,0,MIN($AF$4,$AF$26+$AG$26)),2)</f>
        <v>135.0</v>
      </c>
      <c r="AI26">
        <f>ROUND(IF($AF$26&lt;=0,0,MIN(MAX(0,$AF$26+$AG$26-$AH$26),MAX(0,$F$26-$J$26-$O$26-$T$26-$Y$26-$AD$26))),2)</f>
        <v>675.0</v>
      </c>
      <c r="AJ26">
        <f>ROUND(MAX(0,$AF$26+$AG$26-$AH$26-$AI$26),2)</f>
        <v>31.48</v>
      </c>
      <c r="AK26">
        <f>$AO$25</f>
        <v>4434.51</v>
      </c>
      <c r="AL26">
        <f>ROUND(IF($AK$26&lt;=0,0,$AK$26*$AK$3/12),2)</f>
        <v>103.43</v>
      </c>
      <c r="AM26">
        <f>ROUND(IF($AK$26&lt;=0,0,MIN($AK$4,$AK$26+$AL$26)),2)</f>
        <v>156.0</v>
      </c>
      <c r="AN26">
        <f>ROUND(IF($AK$26&lt;=0,0,MIN(MAX(0,$AK$26+$AL$26-$AM$26),MAX(0,$F$26-$J$26-$O$26-$T$26-$Y$26-$AD$26-$AI$26))),2)</f>
        <v>0.0</v>
      </c>
      <c r="AO26">
        <f>ROUND(MAX(0,$AK$26+$AL$26-$AM$26-$AN$26),2)</f>
        <v>4381.94</v>
      </c>
      <c r="AP26">
        <f>$AT$25</f>
        <v>6552.37</v>
      </c>
      <c r="AQ26">
        <f>ROUND(IF($AP$26&lt;=0,0,$AP$26*$AP$3/12),2)</f>
        <v>30.03</v>
      </c>
      <c r="AR26">
        <f>ROUND(IF($AP$26&lt;=0,0,MIN($AP$4,$AP$26+$AQ$26)),2)</f>
        <v>85.0</v>
      </c>
      <c r="AS26">
        <f>ROUND(IF($AP$26&lt;=0,0,MIN(MAX(0,$AP$26+$AQ$26-$AR$26),MAX(0,$F$26-$J$26-$O$26-$T$26-$Y$26-$AD$26-$AI$26-$AN$26))),2)</f>
        <v>0.0</v>
      </c>
      <c r="AT26">
        <f>ROUND(MAX(0,$AP$26+$AQ$26-$AR$26-$AS$26),2)</f>
        <v>6497.4</v>
      </c>
      <c r="AU26">
        <f>$AY$25</f>
        <v>5816.86</v>
      </c>
      <c r="AV26">
        <f>ROUND(IF($AU$26&lt;=0,0,$AU$26*$AU$3/12),2)</f>
        <v>53.27</v>
      </c>
      <c r="AW26">
        <f>ROUND(IF($AU$26&lt;=0,0,MIN($AU$4,$AU$26+$AV$26)),2)</f>
        <v>258.0</v>
      </c>
      <c r="AX26">
        <f>ROUND(IF($AU$26&lt;=0,0,MIN(MAX(0,$AU$26+$AV$26-$AW$26),MAX(0,$F$26-$J$26-$O$26-$T$26-$Y$26-$AD$26-$AI$26-$AN$26-$AS$26))),2)</f>
        <v>0.0</v>
      </c>
      <c r="AY26">
        <f>ROUND(MAX(0,$AU$26+$AV$26-$AW$26-$AX$26),2)</f>
        <v>5612.13</v>
      </c>
      <c r="AZ26">
        <f>$BD$25</f>
        <v>7201.48</v>
      </c>
      <c r="BA26">
        <f>ROUND(IF($AZ$26&lt;=0,0,$AZ$26*$AZ$3/12),2)</f>
        <v>41.95</v>
      </c>
      <c r="BB26">
        <f>ROUND(IF($AZ$26&lt;=0,0,MIN($AZ$4,$AZ$26+$BA$26)),2)</f>
        <v>347.0</v>
      </c>
      <c r="BC26">
        <f>ROUND(IF($AZ$26&lt;=0,0,MIN(MAX(0,$AZ$26+$BA$26-$BB$26),MAX(0,$F$26-$J$26-$O$26-$T$26-$Y$26-$AD$26-$AI$26-$AN$26-$AS$26-$AX$26))),2)</f>
        <v>0.0</v>
      </c>
      <c r="BD26">
        <f>ROUND(MAX(0,$AZ$26+$BA$26-$BB$26-$BC$26),2)</f>
        <v>6896.43</v>
      </c>
    </row>
    <row r="27" spans="1:56">
      <c r="A27">
        <f>ROW()-7</f>
        <v>20</v>
      </c>
      <c r="B27">
        <f>EDATE(StartDate,A27-1)</f>
        <v>46692</v>
      </c>
      <c r="C27">
        <f>ROUND(SUM($G$27,$L$27,$Q$27,$V$27,$AA$27,$AF$27,$AK$27,$AP$27,$AU$27,$AZ$27)-SUM($K$27,$P$27,$U$27,$Z$27,$AE$27,$AJ$27,$AO$27,$AT$27,$AY$27,$BD$27),2)</f>
        <v>1432.05</v>
      </c>
      <c r="D27">
        <f>ROUND(SUM($H$27,$M$27,$R$27,$W$27,$AB$27,$AG$27,$AL$27,$AQ$27,$AV$27,$BA$27),2)</f>
        <v>223.95</v>
      </c>
      <c r="E27">
        <f>ROUND(SUM($K$27,$P$27,$U$27,$Z$27,$AE$27,$AJ$27,$AO$27,$AT$27,$AY$27,$BD$27),2)</f>
        <v>21987.33</v>
      </c>
      <c r="F27">
        <f>ROUND(MAX(MonthlyBudget-SUM($I$27,$N$27,$S$27,$X$27,$AC$27,$AH$27,$AM$27,$AR$27,$AW$27,$BB$27),0),2)</f>
        <v>778.13</v>
      </c>
      <c r="G27">
        <f>$K$26</f>
        <v>0.0</v>
      </c>
      <c r="H27">
        <f>ROUND(IF($G$27&lt;=0,0,$G$27*$G$3/12),2)</f>
        <v>0.0</v>
      </c>
      <c r="I27">
        <f>ROUND(IF($G$27&lt;=0,0,MIN($G$4,$G$27+$H$27)),2)</f>
        <v>0.0</v>
      </c>
      <c r="J27">
        <f>ROUND(IF($G$27&lt;=0,0,MIN(MAX(0,$G$27+$H$27-$I$27),$F$27)),2)</f>
        <v>0.0</v>
      </c>
      <c r="K27">
        <f>ROUND(MAX(0,$G$27+$H$27-$I$27-$J$27),2)</f>
        <v>0.0</v>
      </c>
      <c r="L27">
        <f>$P$26</f>
        <v>0.0</v>
      </c>
      <c r="M27">
        <f>ROUND(IF($L$27&lt;=0,0,$L$27*$L$3/12),2)</f>
        <v>0.0</v>
      </c>
      <c r="N27">
        <f>ROUND(IF($L$27&lt;=0,0,MIN($L$4,$L$27+$M$27)),2)</f>
        <v>0.0</v>
      </c>
      <c r="O27">
        <f>ROUND(IF($L$27&lt;=0,0,MIN(MAX(0,$L$27+$M$27-$N$27),MAX(0,$F$27-$J$27))),2)</f>
        <v>0.0</v>
      </c>
      <c r="P27">
        <f>ROUND(MAX(0,$L$27+$M$27-$N$27-$O$27),2)</f>
        <v>0.0</v>
      </c>
      <c r="Q27">
        <f>$U$26</f>
        <v>0.0</v>
      </c>
      <c r="R27">
        <f>ROUND(IF($Q$27&lt;=0,0,$Q$27*$Q$3/12),2)</f>
        <v>0.0</v>
      </c>
      <c r="S27">
        <f>ROUND(IF($Q$27&lt;=0,0,MIN($Q$4,$Q$27+$R$27)),2)</f>
        <v>0.0</v>
      </c>
      <c r="T27">
        <f>ROUND(IF($Q$27&lt;=0,0,MIN(MAX(0,$Q$27+$R$27-$S$27),MAX(0,$F$27-$J$27-$O$27))),2)</f>
        <v>0.0</v>
      </c>
      <c r="U27">
        <f>ROUND(MAX(0,$Q$27+$R$27-$S$27-$T$27),2)</f>
        <v>0.0</v>
      </c>
      <c r="V27">
        <f>$Z$26</f>
        <v>0.0</v>
      </c>
      <c r="W27">
        <f>ROUND(IF($V$27&lt;=0,0,$V$27*$V$3/12),2)</f>
        <v>0.0</v>
      </c>
      <c r="X27">
        <f>ROUND(IF($V$27&lt;=0,0,MIN($V$4,$V$27+$W$27)),2)</f>
        <v>0.0</v>
      </c>
      <c r="Y27">
        <f>ROUND(IF($V$27&lt;=0,0,MIN(MAX(0,$V$27+$W$27-$X$27),MAX(0,$F$27-$J$27-$O$27-$T$27))),2)</f>
        <v>0.0</v>
      </c>
      <c r="Z27">
        <f>ROUND(MAX(0,$V$27+$W$27-$X$27-$Y$27),2)</f>
        <v>0.0</v>
      </c>
      <c r="AA27">
        <f>$AE$26</f>
        <v>0.0</v>
      </c>
      <c r="AB27">
        <f>ROUND(IF($AA$27&lt;=0,0,$AA$27*$AA$3/12),2)</f>
        <v>0.0</v>
      </c>
      <c r="AC27">
        <f>ROUND(IF($AA$27&lt;=0,0,MIN($AA$4,$AA$27+$AB$27)),2)</f>
        <v>0.0</v>
      </c>
      <c r="AD27">
        <f>ROUND(IF($AA$27&lt;=0,0,MIN(MAX(0,$AA$27+$AB$27-$AC$27),MAX(0,$F$27-$J$27-$O$27-$T$27-$Y$27))),2)</f>
        <v>0.0</v>
      </c>
      <c r="AE27">
        <f>ROUND(MAX(0,$AA$27+$AB$27-$AC$27-$AD$27),2)</f>
        <v>0.0</v>
      </c>
      <c r="AF27">
        <f>$AJ$26</f>
        <v>31.48</v>
      </c>
      <c r="AG27">
        <f>ROUND(IF($AF$27&lt;=0,0,$AF$27*$AF$3/12),2)</f>
        <v>0.39</v>
      </c>
      <c r="AH27">
        <f>ROUND(IF($AF$27&lt;=0,0,MIN($AF$4,$AF$27+$AG$27)),2)</f>
        <v>31.87</v>
      </c>
      <c r="AI27">
        <f>ROUND(IF($AF$27&lt;=0,0,MIN(MAX(0,$AF$27+$AG$27-$AH$27),MAX(0,$F$27-$J$27-$O$27-$T$27-$Y$27-$AD$27))),2)</f>
        <v>0.0</v>
      </c>
      <c r="AJ27">
        <f>ROUND(MAX(0,$AF$27+$AG$27-$AH$27-$AI$27),2)</f>
        <v>0.0</v>
      </c>
      <c r="AK27">
        <f>$AO$26</f>
        <v>4381.94</v>
      </c>
      <c r="AL27">
        <f>ROUND(IF($AK$27&lt;=0,0,$AK$27*$AK$3/12),2)</f>
        <v>102.21</v>
      </c>
      <c r="AM27">
        <f>ROUND(IF($AK$27&lt;=0,0,MIN($AK$4,$AK$27+$AL$27)),2)</f>
        <v>156.0</v>
      </c>
      <c r="AN27">
        <f>ROUND(IF($AK$27&lt;=0,0,MIN(MAX(0,$AK$27+$AL$27-$AM$27),MAX(0,$F$27-$J$27-$O$27-$T$27-$Y$27-$AD$27-$AI$27))),2)</f>
        <v>778.13</v>
      </c>
      <c r="AO27">
        <f>ROUND(MAX(0,$AK$27+$AL$27-$AM$27-$AN$27),2)</f>
        <v>3550.02</v>
      </c>
      <c r="AP27">
        <f>$AT$26</f>
        <v>6497.4</v>
      </c>
      <c r="AQ27">
        <f>ROUND(IF($AP$27&lt;=0,0,$AP$27*$AP$3/12),2)</f>
        <v>29.78</v>
      </c>
      <c r="AR27">
        <f>ROUND(IF($AP$27&lt;=0,0,MIN($AP$4,$AP$27+$AQ$27)),2)</f>
        <v>85.0</v>
      </c>
      <c r="AS27">
        <f>ROUND(IF($AP$27&lt;=0,0,MIN(MAX(0,$AP$27+$AQ$27-$AR$27),MAX(0,$F$27-$J$27-$O$27-$T$27-$Y$27-$AD$27-$AI$27-$AN$27))),2)</f>
        <v>0.0</v>
      </c>
      <c r="AT27">
        <f>ROUND(MAX(0,$AP$27+$AQ$27-$AR$27-$AS$27),2)</f>
        <v>6442.18</v>
      </c>
      <c r="AU27">
        <f>$AY$26</f>
        <v>5612.13</v>
      </c>
      <c r="AV27">
        <f>ROUND(IF($AU$27&lt;=0,0,$AU$27*$AU$3/12),2)</f>
        <v>51.4</v>
      </c>
      <c r="AW27">
        <f>ROUND(IF($AU$27&lt;=0,0,MIN($AU$4,$AU$27+$AV$27)),2)</f>
        <v>258.0</v>
      </c>
      <c r="AX27">
        <f>ROUND(IF($AU$27&lt;=0,0,MIN(MAX(0,$AU$27+$AV$27-$AW$27),MAX(0,$F$27-$J$27-$O$27-$T$27-$Y$27-$AD$27-$AI$27-$AN$27-$AS$27))),2)</f>
        <v>0.0</v>
      </c>
      <c r="AY27">
        <f>ROUND(MAX(0,$AU$27+$AV$27-$AW$27-$AX$27),2)</f>
        <v>5405.53</v>
      </c>
      <c r="AZ27">
        <f>$BD$26</f>
        <v>6896.43</v>
      </c>
      <c r="BA27">
        <f>ROUND(IF($AZ$27&lt;=0,0,$AZ$27*$AZ$3/12),2)</f>
        <v>40.17</v>
      </c>
      <c r="BB27">
        <f>ROUND(IF($AZ$27&lt;=0,0,MIN($AZ$4,$AZ$27+$BA$27)),2)</f>
        <v>347.0</v>
      </c>
      <c r="BC27">
        <f>ROUND(IF($AZ$27&lt;=0,0,MIN(MAX(0,$AZ$27+$BA$27-$BB$27),MAX(0,$F$27-$J$27-$O$27-$T$27-$Y$27-$AD$27-$AI$27-$AN$27-$AS$27-$AX$27))),2)</f>
        <v>0.0</v>
      </c>
      <c r="BD27">
        <f>ROUND(MAX(0,$AZ$27+$BA$27-$BB$27-$BC$27),2)</f>
        <v>6589.6</v>
      </c>
    </row>
    <row r="28" spans="1:56">
      <c r="A28">
        <f>ROW()-7</f>
        <v>21</v>
      </c>
      <c r="B28">
        <f>EDATE(StartDate,A28-1)</f>
        <v>46722</v>
      </c>
      <c r="C28">
        <f>ROUND(SUM($G$28,$L$28,$Q$28,$V$28,$AA$28,$AF$28,$AK$28,$AP$28,$AU$28,$AZ$28)-SUM($K$28,$P$28,$U$28,$Z$28,$AE$28,$AJ$28,$AO$28,$AT$28,$AY$28,$BD$28),2)</f>
        <v>1455.78</v>
      </c>
      <c r="D28">
        <f>ROUND(SUM($H$28,$M$28,$R$28,$W$28,$AB$28,$AG$28,$AL$28,$AQ$28,$AV$28,$BA$28),2)</f>
        <v>200.22</v>
      </c>
      <c r="E28">
        <f>ROUND(SUM($K$28,$P$28,$U$28,$Z$28,$AE$28,$AJ$28,$AO$28,$AT$28,$AY$28,$BD$28),2)</f>
        <v>20531.55</v>
      </c>
      <c r="F28">
        <f>ROUND(MAX(MonthlyBudget-SUM($I$28,$N$28,$S$28,$X$28,$AC$28,$AH$28,$AM$28,$AR$28,$AW$28,$BB$28),0),2)</f>
        <v>810.0</v>
      </c>
      <c r="G28">
        <f>$K$27</f>
        <v>0.0</v>
      </c>
      <c r="H28">
        <f>ROUND(IF($G$28&lt;=0,0,$G$28*$G$3/12),2)</f>
        <v>0.0</v>
      </c>
      <c r="I28">
        <f>ROUND(IF($G$28&lt;=0,0,MIN($G$4,$G$28+$H$28)),2)</f>
        <v>0.0</v>
      </c>
      <c r="J28">
        <f>ROUND(IF($G$28&lt;=0,0,MIN(MAX(0,$G$28+$H$28-$I$28),$F$28)),2)</f>
        <v>0.0</v>
      </c>
      <c r="K28">
        <f>ROUND(MAX(0,$G$28+$H$28-$I$28-$J$28),2)</f>
        <v>0.0</v>
      </c>
      <c r="L28">
        <f>$P$27</f>
        <v>0.0</v>
      </c>
      <c r="M28">
        <f>ROUND(IF($L$28&lt;=0,0,$L$28*$L$3/12),2)</f>
        <v>0.0</v>
      </c>
      <c r="N28">
        <f>ROUND(IF($L$28&lt;=0,0,MIN($L$4,$L$28+$M$28)),2)</f>
        <v>0.0</v>
      </c>
      <c r="O28">
        <f>ROUND(IF($L$28&lt;=0,0,MIN(MAX(0,$L$28+$M$28-$N$28),MAX(0,$F$28-$J$28))),2)</f>
        <v>0.0</v>
      </c>
      <c r="P28">
        <f>ROUND(MAX(0,$L$28+$M$28-$N$28-$O$28),2)</f>
        <v>0.0</v>
      </c>
      <c r="Q28">
        <f>$U$27</f>
        <v>0.0</v>
      </c>
      <c r="R28">
        <f>ROUND(IF($Q$28&lt;=0,0,$Q$28*$Q$3/12),2)</f>
        <v>0.0</v>
      </c>
      <c r="S28">
        <f>ROUND(IF($Q$28&lt;=0,0,MIN($Q$4,$Q$28+$R$28)),2)</f>
        <v>0.0</v>
      </c>
      <c r="T28">
        <f>ROUND(IF($Q$28&lt;=0,0,MIN(MAX(0,$Q$28+$R$28-$S$28),MAX(0,$F$28-$J$28-$O$28))),2)</f>
        <v>0.0</v>
      </c>
      <c r="U28">
        <f>ROUND(MAX(0,$Q$28+$R$28-$S$28-$T$28),2)</f>
        <v>0.0</v>
      </c>
      <c r="V28">
        <f>$Z$27</f>
        <v>0.0</v>
      </c>
      <c r="W28">
        <f>ROUND(IF($V$28&lt;=0,0,$V$28*$V$3/12),2)</f>
        <v>0.0</v>
      </c>
      <c r="X28">
        <f>ROUND(IF($V$28&lt;=0,0,MIN($V$4,$V$28+$W$28)),2)</f>
        <v>0.0</v>
      </c>
      <c r="Y28">
        <f>ROUND(IF($V$28&lt;=0,0,MIN(MAX(0,$V$28+$W$28-$X$28),MAX(0,$F$28-$J$28-$O$28-$T$28))),2)</f>
        <v>0.0</v>
      </c>
      <c r="Z28">
        <f>ROUND(MAX(0,$V$28+$W$28-$X$28-$Y$28),2)</f>
        <v>0.0</v>
      </c>
      <c r="AA28">
        <f>$AE$27</f>
        <v>0.0</v>
      </c>
      <c r="AB28">
        <f>ROUND(IF($AA$28&lt;=0,0,$AA$28*$AA$3/12),2)</f>
        <v>0.0</v>
      </c>
      <c r="AC28">
        <f>ROUND(IF($AA$28&lt;=0,0,MIN($AA$4,$AA$28+$AB$28)),2)</f>
        <v>0.0</v>
      </c>
      <c r="AD28">
        <f>ROUND(IF($AA$28&lt;=0,0,MIN(MAX(0,$AA$28+$AB$28-$AC$28),MAX(0,$F$28-$J$28-$O$28-$T$28-$Y$28))),2)</f>
        <v>0.0</v>
      </c>
      <c r="AE28">
        <f>ROUND(MAX(0,$AA$28+$AB$28-$AC$28-$AD$28),2)</f>
        <v>0.0</v>
      </c>
      <c r="AF28">
        <f>$AJ$27</f>
        <v>0.0</v>
      </c>
      <c r="AG28">
        <f>ROUND(IF($AF$28&lt;=0,0,$AF$28*$AF$3/12),2)</f>
        <v>0.0</v>
      </c>
      <c r="AH28">
        <f>ROUND(IF($AF$28&lt;=0,0,MIN($AF$4,$AF$28+$AG$28)),2)</f>
        <v>0.0</v>
      </c>
      <c r="AI28">
        <f>ROUND(IF($AF$28&lt;=0,0,MIN(MAX(0,$AF$28+$AG$28-$AH$28),MAX(0,$F$28-$J$28-$O$28-$T$28-$Y$28-$AD$28))),2)</f>
        <v>0.0</v>
      </c>
      <c r="AJ28">
        <f>ROUND(MAX(0,$AF$28+$AG$28-$AH$28-$AI$28),2)</f>
        <v>0.0</v>
      </c>
      <c r="AK28">
        <f>$AO$27</f>
        <v>3550.02</v>
      </c>
      <c r="AL28">
        <f>ROUND(IF($AK$28&lt;=0,0,$AK$28*$AK$3/12),2)</f>
        <v>82.8</v>
      </c>
      <c r="AM28">
        <f>ROUND(IF($AK$28&lt;=0,0,MIN($AK$4,$AK$28+$AL$28)),2)</f>
        <v>156.0</v>
      </c>
      <c r="AN28">
        <f>ROUND(IF($AK$28&lt;=0,0,MIN(MAX(0,$AK$28+$AL$28-$AM$28),MAX(0,$F$28-$J$28-$O$28-$T$28-$Y$28-$AD$28-$AI$28))),2)</f>
        <v>810.0</v>
      </c>
      <c r="AO28">
        <f>ROUND(MAX(0,$AK$28+$AL$28-$AM$28-$AN$28),2)</f>
        <v>2666.82</v>
      </c>
      <c r="AP28">
        <f>$AT$27</f>
        <v>6442.18</v>
      </c>
      <c r="AQ28">
        <f>ROUND(IF($AP$28&lt;=0,0,$AP$28*$AP$3/12),2)</f>
        <v>29.53</v>
      </c>
      <c r="AR28">
        <f>ROUND(IF($AP$28&lt;=0,0,MIN($AP$4,$AP$28+$AQ$28)),2)</f>
        <v>85.0</v>
      </c>
      <c r="AS28">
        <f>ROUND(IF($AP$28&lt;=0,0,MIN(MAX(0,$AP$28+$AQ$28-$AR$28),MAX(0,$F$28-$J$28-$O$28-$T$28-$Y$28-$AD$28-$AI$28-$AN$28))),2)</f>
        <v>0.0</v>
      </c>
      <c r="AT28">
        <f>ROUND(MAX(0,$AP$28+$AQ$28-$AR$28-$AS$28),2)</f>
        <v>6386.71</v>
      </c>
      <c r="AU28">
        <f>$AY$27</f>
        <v>5405.53</v>
      </c>
      <c r="AV28">
        <f>ROUND(IF($AU$28&lt;=0,0,$AU$28*$AU$3/12),2)</f>
        <v>49.51</v>
      </c>
      <c r="AW28">
        <f>ROUND(IF($AU$28&lt;=0,0,MIN($AU$4,$AU$28+$AV$28)),2)</f>
        <v>258.0</v>
      </c>
      <c r="AX28">
        <f>ROUND(IF($AU$28&lt;=0,0,MIN(MAX(0,$AU$28+$AV$28-$AW$28),MAX(0,$F$28-$J$28-$O$28-$T$28-$Y$28-$AD$28-$AI$28-$AN$28-$AS$28))),2)</f>
        <v>0.0</v>
      </c>
      <c r="AY28">
        <f>ROUND(MAX(0,$AU$28+$AV$28-$AW$28-$AX$28),2)</f>
        <v>5197.04</v>
      </c>
      <c r="AZ28">
        <f>$BD$27</f>
        <v>6589.6</v>
      </c>
      <c r="BA28">
        <f>ROUND(IF($AZ$28&lt;=0,0,$AZ$28*$AZ$3/12),2)</f>
        <v>38.38</v>
      </c>
      <c r="BB28">
        <f>ROUND(IF($AZ$28&lt;=0,0,MIN($AZ$4,$AZ$28+$BA$28)),2)</f>
        <v>347.0</v>
      </c>
      <c r="BC28">
        <f>ROUND(IF($AZ$28&lt;=0,0,MIN(MAX(0,$AZ$28+$BA$28-$BB$28),MAX(0,$F$28-$J$28-$O$28-$T$28-$Y$28-$AD$28-$AI$28-$AN$28-$AS$28-$AX$28))),2)</f>
        <v>0.0</v>
      </c>
      <c r="BD28">
        <f>ROUND(MAX(0,$AZ$28+$BA$28-$BB$28-$BC$28),2)</f>
        <v>6280.98</v>
      </c>
    </row>
    <row r="29" spans="1:56">
      <c r="A29">
        <f>ROW()-7</f>
        <v>22</v>
      </c>
      <c r="B29">
        <f>EDATE(StartDate,A29-1)</f>
        <v>46753</v>
      </c>
      <c r="C29">
        <f>ROUND(SUM($G$29,$L$29,$Q$29,$V$29,$AA$29,$AF$29,$AK$29,$AP$29,$AU$29,$AZ$29)-SUM($K$29,$P$29,$U$29,$Z$29,$AE$29,$AJ$29,$AO$29,$AT$29,$AY$29,$BD$29),2)</f>
        <v>1480.34</v>
      </c>
      <c r="D29">
        <f>ROUND(SUM($H$29,$M$29,$R$29,$W$29,$AB$29,$AG$29,$AL$29,$AQ$29,$AV$29,$BA$29),2)</f>
        <v>175.66</v>
      </c>
      <c r="E29">
        <f>ROUND(SUM($K$29,$P$29,$U$29,$Z$29,$AE$29,$AJ$29,$AO$29,$AT$29,$AY$29,$BD$29),2)</f>
        <v>19051.21</v>
      </c>
      <c r="F29">
        <f>ROUND(MAX(MonthlyBudget-SUM($I$29,$N$29,$S$29,$X$29,$AC$29,$AH$29,$AM$29,$AR$29,$AW$29,$BB$29),0),2)</f>
        <v>810.0</v>
      </c>
      <c r="G29">
        <f>$K$28</f>
        <v>0.0</v>
      </c>
      <c r="H29">
        <f>ROUND(IF($G$29&lt;=0,0,$G$29*$G$3/12),2)</f>
        <v>0.0</v>
      </c>
      <c r="I29">
        <f>ROUND(IF($G$29&lt;=0,0,MIN($G$4,$G$29+$H$29)),2)</f>
        <v>0.0</v>
      </c>
      <c r="J29">
        <f>ROUND(IF($G$29&lt;=0,0,MIN(MAX(0,$G$29+$H$29-$I$29),$F$29)),2)</f>
        <v>0.0</v>
      </c>
      <c r="K29">
        <f>ROUND(MAX(0,$G$29+$H$29-$I$29-$J$29),2)</f>
        <v>0.0</v>
      </c>
      <c r="L29">
        <f>$P$28</f>
        <v>0.0</v>
      </c>
      <c r="M29">
        <f>ROUND(IF($L$29&lt;=0,0,$L$29*$L$3/12),2)</f>
        <v>0.0</v>
      </c>
      <c r="N29">
        <f>ROUND(IF($L$29&lt;=0,0,MIN($L$4,$L$29+$M$29)),2)</f>
        <v>0.0</v>
      </c>
      <c r="O29">
        <f>ROUND(IF($L$29&lt;=0,0,MIN(MAX(0,$L$29+$M$29-$N$29),MAX(0,$F$29-$J$29))),2)</f>
        <v>0.0</v>
      </c>
      <c r="P29">
        <f>ROUND(MAX(0,$L$29+$M$29-$N$29-$O$29),2)</f>
        <v>0.0</v>
      </c>
      <c r="Q29">
        <f>$U$28</f>
        <v>0.0</v>
      </c>
      <c r="R29">
        <f>ROUND(IF($Q$29&lt;=0,0,$Q$29*$Q$3/12),2)</f>
        <v>0.0</v>
      </c>
      <c r="S29">
        <f>ROUND(IF($Q$29&lt;=0,0,MIN($Q$4,$Q$29+$R$29)),2)</f>
        <v>0.0</v>
      </c>
      <c r="T29">
        <f>ROUND(IF($Q$29&lt;=0,0,MIN(MAX(0,$Q$29+$R$29-$S$29),MAX(0,$F$29-$J$29-$O$29))),2)</f>
        <v>0.0</v>
      </c>
      <c r="U29">
        <f>ROUND(MAX(0,$Q$29+$R$29-$S$29-$T$29),2)</f>
        <v>0.0</v>
      </c>
      <c r="V29">
        <f>$Z$28</f>
        <v>0.0</v>
      </c>
      <c r="W29">
        <f>ROUND(IF($V$29&lt;=0,0,$V$29*$V$3/12),2)</f>
        <v>0.0</v>
      </c>
      <c r="X29">
        <f>ROUND(IF($V$29&lt;=0,0,MIN($V$4,$V$29+$W$29)),2)</f>
        <v>0.0</v>
      </c>
      <c r="Y29">
        <f>ROUND(IF($V$29&lt;=0,0,MIN(MAX(0,$V$29+$W$29-$X$29),MAX(0,$F$29-$J$29-$O$29-$T$29))),2)</f>
        <v>0.0</v>
      </c>
      <c r="Z29">
        <f>ROUND(MAX(0,$V$29+$W$29-$X$29-$Y$29),2)</f>
        <v>0.0</v>
      </c>
      <c r="AA29">
        <f>$AE$28</f>
        <v>0.0</v>
      </c>
      <c r="AB29">
        <f>ROUND(IF($AA$29&lt;=0,0,$AA$29*$AA$3/12),2)</f>
        <v>0.0</v>
      </c>
      <c r="AC29">
        <f>ROUND(IF($AA$29&lt;=0,0,MIN($AA$4,$AA$29+$AB$29)),2)</f>
        <v>0.0</v>
      </c>
      <c r="AD29">
        <f>ROUND(IF($AA$29&lt;=0,0,MIN(MAX(0,$AA$29+$AB$29-$AC$29),MAX(0,$F$29-$J$29-$O$29-$T$29-$Y$29))),2)</f>
        <v>0.0</v>
      </c>
      <c r="AE29">
        <f>ROUND(MAX(0,$AA$29+$AB$29-$AC$29-$AD$29),2)</f>
        <v>0.0</v>
      </c>
      <c r="AF29">
        <f>$AJ$28</f>
        <v>0.0</v>
      </c>
      <c r="AG29">
        <f>ROUND(IF($AF$29&lt;=0,0,$AF$29*$AF$3/12),2)</f>
        <v>0.0</v>
      </c>
      <c r="AH29">
        <f>ROUND(IF($AF$29&lt;=0,0,MIN($AF$4,$AF$29+$AG$29)),2)</f>
        <v>0.0</v>
      </c>
      <c r="AI29">
        <f>ROUND(IF($AF$29&lt;=0,0,MIN(MAX(0,$AF$29+$AG$29-$AH$29),MAX(0,$F$29-$J$29-$O$29-$T$29-$Y$29-$AD$29))),2)</f>
        <v>0.0</v>
      </c>
      <c r="AJ29">
        <f>ROUND(MAX(0,$AF$29+$AG$29-$AH$29-$AI$29),2)</f>
        <v>0.0</v>
      </c>
      <c r="AK29">
        <f>$AO$28</f>
        <v>2666.82</v>
      </c>
      <c r="AL29">
        <f>ROUND(IF($AK$29&lt;=0,0,$AK$29*$AK$3/12),2)</f>
        <v>62.2</v>
      </c>
      <c r="AM29">
        <f>ROUND(IF($AK$29&lt;=0,0,MIN($AK$4,$AK$29+$AL$29)),2)</f>
        <v>156.0</v>
      </c>
      <c r="AN29">
        <f>ROUND(IF($AK$29&lt;=0,0,MIN(MAX(0,$AK$29+$AL$29-$AM$29),MAX(0,$F$29-$J$29-$O$29-$T$29-$Y$29-$AD$29-$AI$29))),2)</f>
        <v>810.0</v>
      </c>
      <c r="AO29">
        <f>ROUND(MAX(0,$AK$29+$AL$29-$AM$29-$AN$29),2)</f>
        <v>1763.02</v>
      </c>
      <c r="AP29">
        <f>$AT$28</f>
        <v>6386.71</v>
      </c>
      <c r="AQ29">
        <f>ROUND(IF($AP$29&lt;=0,0,$AP$29*$AP$3/12),2)</f>
        <v>29.27</v>
      </c>
      <c r="AR29">
        <f>ROUND(IF($AP$29&lt;=0,0,MIN($AP$4,$AP$29+$AQ$29)),2)</f>
        <v>85.0</v>
      </c>
      <c r="AS29">
        <f>ROUND(IF($AP$29&lt;=0,0,MIN(MAX(0,$AP$29+$AQ$29-$AR$29),MAX(0,$F$29-$J$29-$O$29-$T$29-$Y$29-$AD$29-$AI$29-$AN$29))),2)</f>
        <v>0.0</v>
      </c>
      <c r="AT29">
        <f>ROUND(MAX(0,$AP$29+$AQ$29-$AR$29-$AS$29),2)</f>
        <v>6330.98</v>
      </c>
      <c r="AU29">
        <f>$AY$28</f>
        <v>5197.04</v>
      </c>
      <c r="AV29">
        <f>ROUND(IF($AU$29&lt;=0,0,$AU$29*$AU$3/12),2)</f>
        <v>47.6</v>
      </c>
      <c r="AW29">
        <f>ROUND(IF($AU$29&lt;=0,0,MIN($AU$4,$AU$29+$AV$29)),2)</f>
        <v>258.0</v>
      </c>
      <c r="AX29">
        <f>ROUND(IF($AU$29&lt;=0,0,MIN(MAX(0,$AU$29+$AV$29-$AW$29),MAX(0,$F$29-$J$29-$O$29-$T$29-$Y$29-$AD$29-$AI$29-$AN$29-$AS$29))),2)</f>
        <v>0.0</v>
      </c>
      <c r="AY29">
        <f>ROUND(MAX(0,$AU$29+$AV$29-$AW$29-$AX$29),2)</f>
        <v>4986.64</v>
      </c>
      <c r="AZ29">
        <f>$BD$28</f>
        <v>6280.98</v>
      </c>
      <c r="BA29">
        <f>ROUND(IF($AZ$29&lt;=0,0,$AZ$29*$AZ$3/12),2)</f>
        <v>36.59</v>
      </c>
      <c r="BB29">
        <f>ROUND(IF($AZ$29&lt;=0,0,MIN($AZ$4,$AZ$29+$BA$29)),2)</f>
        <v>347.0</v>
      </c>
      <c r="BC29">
        <f>ROUND(IF($AZ$29&lt;=0,0,MIN(MAX(0,$AZ$29+$BA$29-$BB$29),MAX(0,$F$29-$J$29-$O$29-$T$29-$Y$29-$AD$29-$AI$29-$AN$29-$AS$29-$AX$29))),2)</f>
        <v>0.0</v>
      </c>
      <c r="BD29">
        <f>ROUND(MAX(0,$AZ$29+$BA$29-$BB$29-$BC$29),2)</f>
        <v>5970.57</v>
      </c>
    </row>
    <row r="30" spans="1:56">
      <c r="A30">
        <f>ROW()-7</f>
        <v>23</v>
      </c>
      <c r="B30">
        <f>EDATE(StartDate,A30-1)</f>
        <v>46784</v>
      </c>
      <c r="C30">
        <f>ROUND(SUM($G$30,$L$30,$Q$30,$V$30,$AA$30,$AF$30,$AK$30,$AP$30,$AU$30,$AZ$30)-SUM($K$30,$P$30,$U$30,$Z$30,$AE$30,$AJ$30,$AO$30,$AT$30,$AY$30,$BD$30),2)</f>
        <v>1505.41</v>
      </c>
      <c r="D30">
        <f>ROUND(SUM($H$30,$M$30,$R$30,$W$30,$AB$30,$AG$30,$AL$30,$AQ$30,$AV$30,$BA$30),2)</f>
        <v>150.59</v>
      </c>
      <c r="E30">
        <f>ROUND(SUM($K$30,$P$30,$U$30,$Z$30,$AE$30,$AJ$30,$AO$30,$AT$30,$AY$30,$BD$30),2)</f>
        <v>17545.8</v>
      </c>
      <c r="F30">
        <f>ROUND(MAX(MonthlyBudget-SUM($I$30,$N$30,$S$30,$X$30,$AC$30,$AH$30,$AM$30,$AR$30,$AW$30,$BB$30),0),2)</f>
        <v>810.0</v>
      </c>
      <c r="G30">
        <f>$K$29</f>
        <v>0.0</v>
      </c>
      <c r="H30">
        <f>ROUND(IF($G$30&lt;=0,0,$G$30*$G$3/12),2)</f>
        <v>0.0</v>
      </c>
      <c r="I30">
        <f>ROUND(IF($G$30&lt;=0,0,MIN($G$4,$G$30+$H$30)),2)</f>
        <v>0.0</v>
      </c>
      <c r="J30">
        <f>ROUND(IF($G$30&lt;=0,0,MIN(MAX(0,$G$30+$H$30-$I$30),$F$30)),2)</f>
        <v>0.0</v>
      </c>
      <c r="K30">
        <f>ROUND(MAX(0,$G$30+$H$30-$I$30-$J$30),2)</f>
        <v>0.0</v>
      </c>
      <c r="L30">
        <f>$P$29</f>
        <v>0.0</v>
      </c>
      <c r="M30">
        <f>ROUND(IF($L$30&lt;=0,0,$L$30*$L$3/12),2)</f>
        <v>0.0</v>
      </c>
      <c r="N30">
        <f>ROUND(IF($L$30&lt;=0,0,MIN($L$4,$L$30+$M$30)),2)</f>
        <v>0.0</v>
      </c>
      <c r="O30">
        <f>ROUND(IF($L$30&lt;=0,0,MIN(MAX(0,$L$30+$M$30-$N$30),MAX(0,$F$30-$J$30))),2)</f>
        <v>0.0</v>
      </c>
      <c r="P30">
        <f>ROUND(MAX(0,$L$30+$M$30-$N$30-$O$30),2)</f>
        <v>0.0</v>
      </c>
      <c r="Q30">
        <f>$U$29</f>
        <v>0.0</v>
      </c>
      <c r="R30">
        <f>ROUND(IF($Q$30&lt;=0,0,$Q$30*$Q$3/12),2)</f>
        <v>0.0</v>
      </c>
      <c r="S30">
        <f>ROUND(IF($Q$30&lt;=0,0,MIN($Q$4,$Q$30+$R$30)),2)</f>
        <v>0.0</v>
      </c>
      <c r="T30">
        <f>ROUND(IF($Q$30&lt;=0,0,MIN(MAX(0,$Q$30+$R$30-$S$30),MAX(0,$F$30-$J$30-$O$30))),2)</f>
        <v>0.0</v>
      </c>
      <c r="U30">
        <f>ROUND(MAX(0,$Q$30+$R$30-$S$30-$T$30),2)</f>
        <v>0.0</v>
      </c>
      <c r="V30">
        <f>$Z$29</f>
        <v>0.0</v>
      </c>
      <c r="W30">
        <f>ROUND(IF($V$30&lt;=0,0,$V$30*$V$3/12),2)</f>
        <v>0.0</v>
      </c>
      <c r="X30">
        <f>ROUND(IF($V$30&lt;=0,0,MIN($V$4,$V$30+$W$30)),2)</f>
        <v>0.0</v>
      </c>
      <c r="Y30">
        <f>ROUND(IF($V$30&lt;=0,0,MIN(MAX(0,$V$30+$W$30-$X$30),MAX(0,$F$30-$J$30-$O$30-$T$30))),2)</f>
        <v>0.0</v>
      </c>
      <c r="Z30">
        <f>ROUND(MAX(0,$V$30+$W$30-$X$30-$Y$30),2)</f>
        <v>0.0</v>
      </c>
      <c r="AA30">
        <f>$AE$29</f>
        <v>0.0</v>
      </c>
      <c r="AB30">
        <f>ROUND(IF($AA$30&lt;=0,0,$AA$30*$AA$3/12),2)</f>
        <v>0.0</v>
      </c>
      <c r="AC30">
        <f>ROUND(IF($AA$30&lt;=0,0,MIN($AA$4,$AA$30+$AB$30)),2)</f>
        <v>0.0</v>
      </c>
      <c r="AD30">
        <f>ROUND(IF($AA$30&lt;=0,0,MIN(MAX(0,$AA$30+$AB$30-$AC$30),MAX(0,$F$30-$J$30-$O$30-$T$30-$Y$30))),2)</f>
        <v>0.0</v>
      </c>
      <c r="AE30">
        <f>ROUND(MAX(0,$AA$30+$AB$30-$AC$30-$AD$30),2)</f>
        <v>0.0</v>
      </c>
      <c r="AF30">
        <f>$AJ$29</f>
        <v>0.0</v>
      </c>
      <c r="AG30">
        <f>ROUND(IF($AF$30&lt;=0,0,$AF$30*$AF$3/12),2)</f>
        <v>0.0</v>
      </c>
      <c r="AH30">
        <f>ROUND(IF($AF$30&lt;=0,0,MIN($AF$4,$AF$30+$AG$30)),2)</f>
        <v>0.0</v>
      </c>
      <c r="AI30">
        <f>ROUND(IF($AF$30&lt;=0,0,MIN(MAX(0,$AF$30+$AG$30-$AH$30),MAX(0,$F$30-$J$30-$O$30-$T$30-$Y$30-$AD$30))),2)</f>
        <v>0.0</v>
      </c>
      <c r="AJ30">
        <f>ROUND(MAX(0,$AF$30+$AG$30-$AH$30-$AI$30),2)</f>
        <v>0.0</v>
      </c>
      <c r="AK30">
        <f>$AO$29</f>
        <v>1763.02</v>
      </c>
      <c r="AL30">
        <f>ROUND(IF($AK$30&lt;=0,0,$AK$30*$AK$3/12),2)</f>
        <v>41.12</v>
      </c>
      <c r="AM30">
        <f>ROUND(IF($AK$30&lt;=0,0,MIN($AK$4,$AK$30+$AL$30)),2)</f>
        <v>156.0</v>
      </c>
      <c r="AN30">
        <f>ROUND(IF($AK$30&lt;=0,0,MIN(MAX(0,$AK$30+$AL$30-$AM$30),MAX(0,$F$30-$J$30-$O$30-$T$30-$Y$30-$AD$30-$AI$30))),2)</f>
        <v>810.0</v>
      </c>
      <c r="AO30">
        <f>ROUND(MAX(0,$AK$30+$AL$30-$AM$30-$AN$30),2)</f>
        <v>838.14</v>
      </c>
      <c r="AP30">
        <f>$AT$29</f>
        <v>6330.98</v>
      </c>
      <c r="AQ30">
        <f>ROUND(IF($AP$30&lt;=0,0,$AP$30*$AP$3/12),2)</f>
        <v>29.02</v>
      </c>
      <c r="AR30">
        <f>ROUND(IF($AP$30&lt;=0,0,MIN($AP$4,$AP$30+$AQ$30)),2)</f>
        <v>85.0</v>
      </c>
      <c r="AS30">
        <f>ROUND(IF($AP$30&lt;=0,0,MIN(MAX(0,$AP$30+$AQ$30-$AR$30),MAX(0,$F$30-$J$30-$O$30-$T$30-$Y$30-$AD$30-$AI$30-$AN$30))),2)</f>
        <v>0.0</v>
      </c>
      <c r="AT30">
        <f>ROUND(MAX(0,$AP$30+$AQ$30-$AR$30-$AS$30),2)</f>
        <v>6275.0</v>
      </c>
      <c r="AU30">
        <f>$AY$29</f>
        <v>4986.64</v>
      </c>
      <c r="AV30">
        <f>ROUND(IF($AU$30&lt;=0,0,$AU$30*$AU$3/12),2)</f>
        <v>45.67</v>
      </c>
      <c r="AW30">
        <f>ROUND(IF($AU$30&lt;=0,0,MIN($AU$4,$AU$30+$AV$30)),2)</f>
        <v>258.0</v>
      </c>
      <c r="AX30">
        <f>ROUND(IF($AU$30&lt;=0,0,MIN(MAX(0,$AU$30+$AV$30-$AW$30),MAX(0,$F$30-$J$30-$O$30-$T$30-$Y$30-$AD$30-$AI$30-$AN$30-$AS$30))),2)</f>
        <v>0.0</v>
      </c>
      <c r="AY30">
        <f>ROUND(MAX(0,$AU$30+$AV$30-$AW$30-$AX$30),2)</f>
        <v>4774.31</v>
      </c>
      <c r="AZ30">
        <f>$BD$29</f>
        <v>5970.57</v>
      </c>
      <c r="BA30">
        <f>ROUND(IF($AZ$30&lt;=0,0,$AZ$30*$AZ$3/12),2)</f>
        <v>34.78</v>
      </c>
      <c r="BB30">
        <f>ROUND(IF($AZ$30&lt;=0,0,MIN($AZ$4,$AZ$30+$BA$30)),2)</f>
        <v>347.0</v>
      </c>
      <c r="BC30">
        <f>ROUND(IF($AZ$30&lt;=0,0,MIN(MAX(0,$AZ$30+$BA$30-$BB$30),MAX(0,$F$30-$J$30-$O$30-$T$30-$Y$30-$AD$30-$AI$30-$AN$30-$AS$30-$AX$30))),2)</f>
        <v>0.0</v>
      </c>
      <c r="BD30">
        <f>ROUND(MAX(0,$AZ$30+$BA$30-$BB$30-$BC$30),2)</f>
        <v>5658.35</v>
      </c>
    </row>
    <row r="31" spans="1:56">
      <c r="A31">
        <f>ROW()-7</f>
        <v>24</v>
      </c>
      <c r="B31">
        <f>EDATE(StartDate,A31-1)</f>
        <v>46813</v>
      </c>
      <c r="C31">
        <f>ROUND(SUM($G$31,$L$31,$Q$31,$V$31,$AA$31,$AF$31,$AK$31,$AP$31,$AU$31,$AZ$31)-SUM($K$31,$P$31,$U$31,$Z$31,$AE$31,$AJ$31,$AO$31,$AT$31,$AY$31,$BD$31),2)</f>
        <v>1531.01</v>
      </c>
      <c r="D31">
        <f>ROUND(SUM($H$31,$M$31,$R$31,$W$31,$AB$31,$AG$31,$AL$31,$AQ$31,$AV$31,$BA$31),2)</f>
        <v>124.99</v>
      </c>
      <c r="E31">
        <f>ROUND(SUM($K$31,$P$31,$U$31,$Z$31,$AE$31,$AJ$31,$AO$31,$AT$31,$AY$31,$BD$31),2)</f>
        <v>16014.79</v>
      </c>
      <c r="F31">
        <f>ROUND(MAX(MonthlyBudget-SUM($I$31,$N$31,$S$31,$X$31,$AC$31,$AH$31,$AM$31,$AR$31,$AW$31,$BB$31),0),2)</f>
        <v>810.0</v>
      </c>
      <c r="G31">
        <f>$K$30</f>
        <v>0.0</v>
      </c>
      <c r="H31">
        <f>ROUND(IF($G$31&lt;=0,0,$G$31*$G$3/12),2)</f>
        <v>0.0</v>
      </c>
      <c r="I31">
        <f>ROUND(IF($G$31&lt;=0,0,MIN($G$4,$G$31+$H$31)),2)</f>
        <v>0.0</v>
      </c>
      <c r="J31">
        <f>ROUND(IF($G$31&lt;=0,0,MIN(MAX(0,$G$31+$H$31-$I$31),$F$31)),2)</f>
        <v>0.0</v>
      </c>
      <c r="K31">
        <f>ROUND(MAX(0,$G$31+$H$31-$I$31-$J$31),2)</f>
        <v>0.0</v>
      </c>
      <c r="L31">
        <f>$P$30</f>
        <v>0.0</v>
      </c>
      <c r="M31">
        <f>ROUND(IF($L$31&lt;=0,0,$L$31*$L$3/12),2)</f>
        <v>0.0</v>
      </c>
      <c r="N31">
        <f>ROUND(IF($L$31&lt;=0,0,MIN($L$4,$L$31+$M$31)),2)</f>
        <v>0.0</v>
      </c>
      <c r="O31">
        <f>ROUND(IF($L$31&lt;=0,0,MIN(MAX(0,$L$31+$M$31-$N$31),MAX(0,$F$31-$J$31))),2)</f>
        <v>0.0</v>
      </c>
      <c r="P31">
        <f>ROUND(MAX(0,$L$31+$M$31-$N$31-$O$31),2)</f>
        <v>0.0</v>
      </c>
      <c r="Q31">
        <f>$U$30</f>
        <v>0.0</v>
      </c>
      <c r="R31">
        <f>ROUND(IF($Q$31&lt;=0,0,$Q$31*$Q$3/12),2)</f>
        <v>0.0</v>
      </c>
      <c r="S31">
        <f>ROUND(IF($Q$31&lt;=0,0,MIN($Q$4,$Q$31+$R$31)),2)</f>
        <v>0.0</v>
      </c>
      <c r="T31">
        <f>ROUND(IF($Q$31&lt;=0,0,MIN(MAX(0,$Q$31+$R$31-$S$31),MAX(0,$F$31-$J$31-$O$31))),2)</f>
        <v>0.0</v>
      </c>
      <c r="U31">
        <f>ROUND(MAX(0,$Q$31+$R$31-$S$31-$T$31),2)</f>
        <v>0.0</v>
      </c>
      <c r="V31">
        <f>$Z$30</f>
        <v>0.0</v>
      </c>
      <c r="W31">
        <f>ROUND(IF($V$31&lt;=0,0,$V$31*$V$3/12),2)</f>
        <v>0.0</v>
      </c>
      <c r="X31">
        <f>ROUND(IF($V$31&lt;=0,0,MIN($V$4,$V$31+$W$31)),2)</f>
        <v>0.0</v>
      </c>
      <c r="Y31">
        <f>ROUND(IF($V$31&lt;=0,0,MIN(MAX(0,$V$31+$W$31-$X$31),MAX(0,$F$31-$J$31-$O$31-$T$31))),2)</f>
        <v>0.0</v>
      </c>
      <c r="Z31">
        <f>ROUND(MAX(0,$V$31+$W$31-$X$31-$Y$31),2)</f>
        <v>0.0</v>
      </c>
      <c r="AA31">
        <f>$AE$30</f>
        <v>0.0</v>
      </c>
      <c r="AB31">
        <f>ROUND(IF($AA$31&lt;=0,0,$AA$31*$AA$3/12),2)</f>
        <v>0.0</v>
      </c>
      <c r="AC31">
        <f>ROUND(IF($AA$31&lt;=0,0,MIN($AA$4,$AA$31+$AB$31)),2)</f>
        <v>0.0</v>
      </c>
      <c r="AD31">
        <f>ROUND(IF($AA$31&lt;=0,0,MIN(MAX(0,$AA$31+$AB$31-$AC$31),MAX(0,$F$31-$J$31-$O$31-$T$31-$Y$31))),2)</f>
        <v>0.0</v>
      </c>
      <c r="AE31">
        <f>ROUND(MAX(0,$AA$31+$AB$31-$AC$31-$AD$31),2)</f>
        <v>0.0</v>
      </c>
      <c r="AF31">
        <f>$AJ$30</f>
        <v>0.0</v>
      </c>
      <c r="AG31">
        <f>ROUND(IF($AF$31&lt;=0,0,$AF$31*$AF$3/12),2)</f>
        <v>0.0</v>
      </c>
      <c r="AH31">
        <f>ROUND(IF($AF$31&lt;=0,0,MIN($AF$4,$AF$31+$AG$31)),2)</f>
        <v>0.0</v>
      </c>
      <c r="AI31">
        <f>ROUND(IF($AF$31&lt;=0,0,MIN(MAX(0,$AF$31+$AG$31-$AH$31),MAX(0,$F$31-$J$31-$O$31-$T$31-$Y$31-$AD$31))),2)</f>
        <v>0.0</v>
      </c>
      <c r="AJ31">
        <f>ROUND(MAX(0,$AF$31+$AG$31-$AH$31-$AI$31),2)</f>
        <v>0.0</v>
      </c>
      <c r="AK31">
        <f>$AO$30</f>
        <v>838.14</v>
      </c>
      <c r="AL31">
        <f>ROUND(IF($AK$31&lt;=0,0,$AK$31*$AK$3/12),2)</f>
        <v>19.55</v>
      </c>
      <c r="AM31">
        <f>ROUND(IF($AK$31&lt;=0,0,MIN($AK$4,$AK$31+$AL$31)),2)</f>
        <v>156.0</v>
      </c>
      <c r="AN31">
        <f>ROUND(IF($AK$31&lt;=0,0,MIN(MAX(0,$AK$31+$AL$31-$AM$31),MAX(0,$F$31-$J$31-$O$31-$T$31-$Y$31-$AD$31-$AI$31))),2)</f>
        <v>701.69</v>
      </c>
      <c r="AO31">
        <f>ROUND(MAX(0,$AK$31+$AL$31-$AM$31-$AN$31),2)</f>
        <v>0.0</v>
      </c>
      <c r="AP31">
        <f>$AT$30</f>
        <v>6275.0</v>
      </c>
      <c r="AQ31">
        <f>ROUND(IF($AP$31&lt;=0,0,$AP$31*$AP$3/12),2)</f>
        <v>28.76</v>
      </c>
      <c r="AR31">
        <f>ROUND(IF($AP$31&lt;=0,0,MIN($AP$4,$AP$31+$AQ$31)),2)</f>
        <v>85.0</v>
      </c>
      <c r="AS31">
        <f>ROUND(IF($AP$31&lt;=0,0,MIN(MAX(0,$AP$31+$AQ$31-$AR$31),MAX(0,$F$31-$J$31-$O$31-$T$31-$Y$31-$AD$31-$AI$31-$AN$31))),2)</f>
        <v>108.31</v>
      </c>
      <c r="AT31">
        <f>ROUND(MAX(0,$AP$31+$AQ$31-$AR$31-$AS$31),2)</f>
        <v>6110.45</v>
      </c>
      <c r="AU31">
        <f>$AY$30</f>
        <v>4774.31</v>
      </c>
      <c r="AV31">
        <f>ROUND(IF($AU$31&lt;=0,0,$AU$31*$AU$3/12),2)</f>
        <v>43.72</v>
      </c>
      <c r="AW31">
        <f>ROUND(IF($AU$31&lt;=0,0,MIN($AU$4,$AU$31+$AV$31)),2)</f>
        <v>258.0</v>
      </c>
      <c r="AX31">
        <f>ROUND(IF($AU$31&lt;=0,0,MIN(MAX(0,$AU$31+$AV$31-$AW$31),MAX(0,$F$31-$J$31-$O$31-$T$31-$Y$31-$AD$31-$AI$31-$AN$31-$AS$31))),2)</f>
        <v>0.0</v>
      </c>
      <c r="AY31">
        <f>ROUND(MAX(0,$AU$31+$AV$31-$AW$31-$AX$31),2)</f>
        <v>4560.03</v>
      </c>
      <c r="AZ31">
        <f>$BD$30</f>
        <v>5658.35</v>
      </c>
      <c r="BA31">
        <f>ROUND(IF($AZ$31&lt;=0,0,$AZ$31*$AZ$3/12),2)</f>
        <v>32.96</v>
      </c>
      <c r="BB31">
        <f>ROUND(IF($AZ$31&lt;=0,0,MIN($AZ$4,$AZ$31+$BA$31)),2)</f>
        <v>347.0</v>
      </c>
      <c r="BC31">
        <f>ROUND(IF($AZ$31&lt;=0,0,MIN(MAX(0,$AZ$31+$BA$31-$BB$31),MAX(0,$F$31-$J$31-$O$31-$T$31-$Y$31-$AD$31-$AI$31-$AN$31-$AS$31-$AX$31))),2)</f>
        <v>0.0</v>
      </c>
      <c r="BD31">
        <f>ROUND(MAX(0,$AZ$31+$BA$31-$BB$31-$BC$31),2)</f>
        <v>5344.31</v>
      </c>
    </row>
    <row r="32" spans="1:56">
      <c r="A32">
        <f>ROW()-7</f>
        <v>25</v>
      </c>
      <c r="B32">
        <f>EDATE(StartDate,A32-1)</f>
        <v>46844</v>
      </c>
      <c r="C32">
        <f>ROUND(SUM($G$32,$L$32,$Q$32,$V$32,$AA$32,$AF$32,$AK$32,$AP$32,$AU$32,$AZ$32)-SUM($K$32,$P$32,$U$32,$Z$32,$AE$32,$AJ$32,$AO$32,$AT$32,$AY$32,$BD$32),2)</f>
        <v>1555.1</v>
      </c>
      <c r="D32">
        <f>ROUND(SUM($H$32,$M$32,$R$32,$W$32,$AB$32,$AG$32,$AL$32,$AQ$32,$AV$32,$BA$32),2)</f>
        <v>100.9</v>
      </c>
      <c r="E32">
        <f>ROUND(SUM($K$32,$P$32,$U$32,$Z$32,$AE$32,$AJ$32,$AO$32,$AT$32,$AY$32,$BD$32),2)</f>
        <v>14459.69</v>
      </c>
      <c r="F32">
        <f>ROUND(MAX(MonthlyBudget-SUM($I$32,$N$32,$S$32,$X$32,$AC$32,$AH$32,$AM$32,$AR$32,$AW$32,$BB$32),0),2)</f>
        <v>966.0</v>
      </c>
      <c r="G32">
        <f>$K$31</f>
        <v>0.0</v>
      </c>
      <c r="H32">
        <f>ROUND(IF($G$32&lt;=0,0,$G$32*$G$3/12),2)</f>
        <v>0.0</v>
      </c>
      <c r="I32">
        <f>ROUND(IF($G$32&lt;=0,0,MIN($G$4,$G$32+$H$32)),2)</f>
        <v>0.0</v>
      </c>
      <c r="J32">
        <f>ROUND(IF($G$32&lt;=0,0,MIN(MAX(0,$G$32+$H$32-$I$32),$F$32)),2)</f>
        <v>0.0</v>
      </c>
      <c r="K32">
        <f>ROUND(MAX(0,$G$32+$H$32-$I$32-$J$32),2)</f>
        <v>0.0</v>
      </c>
      <c r="L32">
        <f>$P$31</f>
        <v>0.0</v>
      </c>
      <c r="M32">
        <f>ROUND(IF($L$32&lt;=0,0,$L$32*$L$3/12),2)</f>
        <v>0.0</v>
      </c>
      <c r="N32">
        <f>ROUND(IF($L$32&lt;=0,0,MIN($L$4,$L$32+$M$32)),2)</f>
        <v>0.0</v>
      </c>
      <c r="O32">
        <f>ROUND(IF($L$32&lt;=0,0,MIN(MAX(0,$L$32+$M$32-$N$32),MAX(0,$F$32-$J$32))),2)</f>
        <v>0.0</v>
      </c>
      <c r="P32">
        <f>ROUND(MAX(0,$L$32+$M$32-$N$32-$O$32),2)</f>
        <v>0.0</v>
      </c>
      <c r="Q32">
        <f>$U$31</f>
        <v>0.0</v>
      </c>
      <c r="R32">
        <f>ROUND(IF($Q$32&lt;=0,0,$Q$32*$Q$3/12),2)</f>
        <v>0.0</v>
      </c>
      <c r="S32">
        <f>ROUND(IF($Q$32&lt;=0,0,MIN($Q$4,$Q$32+$R$32)),2)</f>
        <v>0.0</v>
      </c>
      <c r="T32">
        <f>ROUND(IF($Q$32&lt;=0,0,MIN(MAX(0,$Q$32+$R$32-$S$32),MAX(0,$F$32-$J$32-$O$32))),2)</f>
        <v>0.0</v>
      </c>
      <c r="U32">
        <f>ROUND(MAX(0,$Q$32+$R$32-$S$32-$T$32),2)</f>
        <v>0.0</v>
      </c>
      <c r="V32">
        <f>$Z$31</f>
        <v>0.0</v>
      </c>
      <c r="W32">
        <f>ROUND(IF($V$32&lt;=0,0,$V$32*$V$3/12),2)</f>
        <v>0.0</v>
      </c>
      <c r="X32">
        <f>ROUND(IF($V$32&lt;=0,0,MIN($V$4,$V$32+$W$32)),2)</f>
        <v>0.0</v>
      </c>
      <c r="Y32">
        <f>ROUND(IF($V$32&lt;=0,0,MIN(MAX(0,$V$32+$W$32-$X$32),MAX(0,$F$32-$J$32-$O$32-$T$32))),2)</f>
        <v>0.0</v>
      </c>
      <c r="Z32">
        <f>ROUND(MAX(0,$V$32+$W$32-$X$32-$Y$32),2)</f>
        <v>0.0</v>
      </c>
      <c r="AA32">
        <f>$AE$31</f>
        <v>0.0</v>
      </c>
      <c r="AB32">
        <f>ROUND(IF($AA$32&lt;=0,0,$AA$32*$AA$3/12),2)</f>
        <v>0.0</v>
      </c>
      <c r="AC32">
        <f>ROUND(IF($AA$32&lt;=0,0,MIN($AA$4,$AA$32+$AB$32)),2)</f>
        <v>0.0</v>
      </c>
      <c r="AD32">
        <f>ROUND(IF($AA$32&lt;=0,0,MIN(MAX(0,$AA$32+$AB$32-$AC$32),MAX(0,$F$32-$J$32-$O$32-$T$32-$Y$32))),2)</f>
        <v>0.0</v>
      </c>
      <c r="AE32">
        <f>ROUND(MAX(0,$AA$32+$AB$32-$AC$32-$AD$32),2)</f>
        <v>0.0</v>
      </c>
      <c r="AF32">
        <f>$AJ$31</f>
        <v>0.0</v>
      </c>
      <c r="AG32">
        <f>ROUND(IF($AF$32&lt;=0,0,$AF$32*$AF$3/12),2)</f>
        <v>0.0</v>
      </c>
      <c r="AH32">
        <f>ROUND(IF($AF$32&lt;=0,0,MIN($AF$4,$AF$32+$AG$32)),2)</f>
        <v>0.0</v>
      </c>
      <c r="AI32">
        <f>ROUND(IF($AF$32&lt;=0,0,MIN(MAX(0,$AF$32+$AG$32-$AH$32),MAX(0,$F$32-$J$32-$O$32-$T$32-$Y$32-$AD$32))),2)</f>
        <v>0.0</v>
      </c>
      <c r="AJ32">
        <f>ROUND(MAX(0,$AF$32+$AG$32-$AH$32-$AI$32),2)</f>
        <v>0.0</v>
      </c>
      <c r="AK32">
        <f>$AO$31</f>
        <v>0.0</v>
      </c>
      <c r="AL32">
        <f>ROUND(IF($AK$32&lt;=0,0,$AK$32*$AK$3/12),2)</f>
        <v>0.0</v>
      </c>
      <c r="AM32">
        <f>ROUND(IF($AK$32&lt;=0,0,MIN($AK$4,$AK$32+$AL$32)),2)</f>
        <v>0.0</v>
      </c>
      <c r="AN32">
        <f>ROUND(IF($AK$32&lt;=0,0,MIN(MAX(0,$AK$32+$AL$32-$AM$32),MAX(0,$F$32-$J$32-$O$32-$T$32-$Y$32-$AD$32-$AI$32))),2)</f>
        <v>0.0</v>
      </c>
      <c r="AO32">
        <f>ROUND(MAX(0,$AK$32+$AL$32-$AM$32-$AN$32),2)</f>
        <v>0.0</v>
      </c>
      <c r="AP32">
        <f>$AT$31</f>
        <v>6110.45</v>
      </c>
      <c r="AQ32">
        <f>ROUND(IF($AP$32&lt;=0,0,$AP$32*$AP$3/12),2)</f>
        <v>28.01</v>
      </c>
      <c r="AR32">
        <f>ROUND(IF($AP$32&lt;=0,0,MIN($AP$4,$AP$32+$AQ$32)),2)</f>
        <v>85.0</v>
      </c>
      <c r="AS32">
        <f>ROUND(IF($AP$32&lt;=0,0,MIN(MAX(0,$AP$32+$AQ$32-$AR$32),MAX(0,$F$32-$J$32-$O$32-$T$32-$Y$32-$AD$32-$AI$32-$AN$32))),2)</f>
        <v>966.0</v>
      </c>
      <c r="AT32">
        <f>ROUND(MAX(0,$AP$32+$AQ$32-$AR$32-$AS$32),2)</f>
        <v>5087.46</v>
      </c>
      <c r="AU32">
        <f>$AY$31</f>
        <v>4560.03</v>
      </c>
      <c r="AV32">
        <f>ROUND(IF($AU$32&lt;=0,0,$AU$32*$AU$3/12),2)</f>
        <v>41.76</v>
      </c>
      <c r="AW32">
        <f>ROUND(IF($AU$32&lt;=0,0,MIN($AU$4,$AU$32+$AV$32)),2)</f>
        <v>258.0</v>
      </c>
      <c r="AX32">
        <f>ROUND(IF($AU$32&lt;=0,0,MIN(MAX(0,$AU$32+$AV$32-$AW$32),MAX(0,$F$32-$J$32-$O$32-$T$32-$Y$32-$AD$32-$AI$32-$AN$32-$AS$32))),2)</f>
        <v>0.0</v>
      </c>
      <c r="AY32">
        <f>ROUND(MAX(0,$AU$32+$AV$32-$AW$32-$AX$32),2)</f>
        <v>4343.79</v>
      </c>
      <c r="AZ32">
        <f>$BD$31</f>
        <v>5344.31</v>
      </c>
      <c r="BA32">
        <f>ROUND(IF($AZ$32&lt;=0,0,$AZ$32*$AZ$3/12),2)</f>
        <v>31.13</v>
      </c>
      <c r="BB32">
        <f>ROUND(IF($AZ$32&lt;=0,0,MIN($AZ$4,$AZ$32+$BA$32)),2)</f>
        <v>347.0</v>
      </c>
      <c r="BC32">
        <f>ROUND(IF($AZ$32&lt;=0,0,MIN(MAX(0,$AZ$32+$BA$32-$BB$32),MAX(0,$F$32-$J$32-$O$32-$T$32-$Y$32-$AD$32-$AI$32-$AN$32-$AS$32-$AX$32))),2)</f>
        <v>0.0</v>
      </c>
      <c r="BD32">
        <f>ROUND(MAX(0,$AZ$32+$BA$32-$BB$32-$BC$32),2)</f>
        <v>5028.44</v>
      </c>
    </row>
    <row r="33" spans="1:56">
      <c r="A33">
        <f>ROW()-7</f>
        <v>26</v>
      </c>
      <c r="B33">
        <f>EDATE(StartDate,A33-1)</f>
        <v>46874</v>
      </c>
      <c r="C33">
        <f>ROUND(SUM($G$33,$L$33,$Q$33,$V$33,$AA$33,$AF$33,$AK$33,$AP$33,$AU$33,$AZ$33)-SUM($K$33,$P$33,$U$33,$Z$33,$AE$33,$AJ$33,$AO$33,$AT$33,$AY$33,$BD$33),2)</f>
        <v>1563.61</v>
      </c>
      <c r="D33">
        <f>ROUND(SUM($H$33,$M$33,$R$33,$W$33,$AB$33,$AG$33,$AL$33,$AQ$33,$AV$33,$BA$33),2)</f>
        <v>92.39</v>
      </c>
      <c r="E33">
        <f>ROUND(SUM($K$33,$P$33,$U$33,$Z$33,$AE$33,$AJ$33,$AO$33,$AT$33,$AY$33,$BD$33),2)</f>
        <v>12896.08</v>
      </c>
      <c r="F33">
        <f>ROUND(MAX(MonthlyBudget-SUM($I$33,$N$33,$S$33,$X$33,$AC$33,$AH$33,$AM$33,$AR$33,$AW$33,$BB$33),0),2)</f>
        <v>966.0</v>
      </c>
      <c r="G33">
        <f>$K$32</f>
        <v>0.0</v>
      </c>
      <c r="H33">
        <f>ROUND(IF($G$33&lt;=0,0,$G$33*$G$3/12),2)</f>
        <v>0.0</v>
      </c>
      <c r="I33">
        <f>ROUND(IF($G$33&lt;=0,0,MIN($G$4,$G$33+$H$33)),2)</f>
        <v>0.0</v>
      </c>
      <c r="J33">
        <f>ROUND(IF($G$33&lt;=0,0,MIN(MAX(0,$G$33+$H$33-$I$33),$F$33)),2)</f>
        <v>0.0</v>
      </c>
      <c r="K33">
        <f>ROUND(MAX(0,$G$33+$H$33-$I$33-$J$33),2)</f>
        <v>0.0</v>
      </c>
      <c r="L33">
        <f>$P$32</f>
        <v>0.0</v>
      </c>
      <c r="M33">
        <f>ROUND(IF($L$33&lt;=0,0,$L$33*$L$3/12),2)</f>
        <v>0.0</v>
      </c>
      <c r="N33">
        <f>ROUND(IF($L$33&lt;=0,0,MIN($L$4,$L$33+$M$33)),2)</f>
        <v>0.0</v>
      </c>
      <c r="O33">
        <f>ROUND(IF($L$33&lt;=0,0,MIN(MAX(0,$L$33+$M$33-$N$33),MAX(0,$F$33-$J$33))),2)</f>
        <v>0.0</v>
      </c>
      <c r="P33">
        <f>ROUND(MAX(0,$L$33+$M$33-$N$33-$O$33),2)</f>
        <v>0.0</v>
      </c>
      <c r="Q33">
        <f>$U$32</f>
        <v>0.0</v>
      </c>
      <c r="R33">
        <f>ROUND(IF($Q$33&lt;=0,0,$Q$33*$Q$3/12),2)</f>
        <v>0.0</v>
      </c>
      <c r="S33">
        <f>ROUND(IF($Q$33&lt;=0,0,MIN($Q$4,$Q$33+$R$33)),2)</f>
        <v>0.0</v>
      </c>
      <c r="T33">
        <f>ROUND(IF($Q$33&lt;=0,0,MIN(MAX(0,$Q$33+$R$33-$S$33),MAX(0,$F$33-$J$33-$O$33))),2)</f>
        <v>0.0</v>
      </c>
      <c r="U33">
        <f>ROUND(MAX(0,$Q$33+$R$33-$S$33-$T$33),2)</f>
        <v>0.0</v>
      </c>
      <c r="V33">
        <f>$Z$32</f>
        <v>0.0</v>
      </c>
      <c r="W33">
        <f>ROUND(IF($V$33&lt;=0,0,$V$33*$V$3/12),2)</f>
        <v>0.0</v>
      </c>
      <c r="X33">
        <f>ROUND(IF($V$33&lt;=0,0,MIN($V$4,$V$33+$W$33)),2)</f>
        <v>0.0</v>
      </c>
      <c r="Y33">
        <f>ROUND(IF($V$33&lt;=0,0,MIN(MAX(0,$V$33+$W$33-$X$33),MAX(0,$F$33-$J$33-$O$33-$T$33))),2)</f>
        <v>0.0</v>
      </c>
      <c r="Z33">
        <f>ROUND(MAX(0,$V$33+$W$33-$X$33-$Y$33),2)</f>
        <v>0.0</v>
      </c>
      <c r="AA33">
        <f>$AE$32</f>
        <v>0.0</v>
      </c>
      <c r="AB33">
        <f>ROUND(IF($AA$33&lt;=0,0,$AA$33*$AA$3/12),2)</f>
        <v>0.0</v>
      </c>
      <c r="AC33">
        <f>ROUND(IF($AA$33&lt;=0,0,MIN($AA$4,$AA$33+$AB$33)),2)</f>
        <v>0.0</v>
      </c>
      <c r="AD33">
        <f>ROUND(IF($AA$33&lt;=0,0,MIN(MAX(0,$AA$33+$AB$33-$AC$33),MAX(0,$F$33-$J$33-$O$33-$T$33-$Y$33))),2)</f>
        <v>0.0</v>
      </c>
      <c r="AE33">
        <f>ROUND(MAX(0,$AA$33+$AB$33-$AC$33-$AD$33),2)</f>
        <v>0.0</v>
      </c>
      <c r="AF33">
        <f>$AJ$32</f>
        <v>0.0</v>
      </c>
      <c r="AG33">
        <f>ROUND(IF($AF$33&lt;=0,0,$AF$33*$AF$3/12),2)</f>
        <v>0.0</v>
      </c>
      <c r="AH33">
        <f>ROUND(IF($AF$33&lt;=0,0,MIN($AF$4,$AF$33+$AG$33)),2)</f>
        <v>0.0</v>
      </c>
      <c r="AI33">
        <f>ROUND(IF($AF$33&lt;=0,0,MIN(MAX(0,$AF$33+$AG$33-$AH$33),MAX(0,$F$33-$J$33-$O$33-$T$33-$Y$33-$AD$33))),2)</f>
        <v>0.0</v>
      </c>
      <c r="AJ33">
        <f>ROUND(MAX(0,$AF$33+$AG$33-$AH$33-$AI$33),2)</f>
        <v>0.0</v>
      </c>
      <c r="AK33">
        <f>$AO$32</f>
        <v>0.0</v>
      </c>
      <c r="AL33">
        <f>ROUND(IF($AK$33&lt;=0,0,$AK$33*$AK$3/12),2)</f>
        <v>0.0</v>
      </c>
      <c r="AM33">
        <f>ROUND(IF($AK$33&lt;=0,0,MIN($AK$4,$AK$33+$AL$33)),2)</f>
        <v>0.0</v>
      </c>
      <c r="AN33">
        <f>ROUND(IF($AK$33&lt;=0,0,MIN(MAX(0,$AK$33+$AL$33-$AM$33),MAX(0,$F$33-$J$33-$O$33-$T$33-$Y$33-$AD$33-$AI$33))),2)</f>
        <v>0.0</v>
      </c>
      <c r="AO33">
        <f>ROUND(MAX(0,$AK$33+$AL$33-$AM$33-$AN$33),2)</f>
        <v>0.0</v>
      </c>
      <c r="AP33">
        <f>$AT$32</f>
        <v>5087.46</v>
      </c>
      <c r="AQ33">
        <f>ROUND(IF($AP$33&lt;=0,0,$AP$33*$AP$3/12),2)</f>
        <v>23.32</v>
      </c>
      <c r="AR33">
        <f>ROUND(IF($AP$33&lt;=0,0,MIN($AP$4,$AP$33+$AQ$33)),2)</f>
        <v>85.0</v>
      </c>
      <c r="AS33">
        <f>ROUND(IF($AP$33&lt;=0,0,MIN(MAX(0,$AP$33+$AQ$33-$AR$33),MAX(0,$F$33-$J$33-$O$33-$T$33-$Y$33-$AD$33-$AI$33-$AN$33))),2)</f>
        <v>966.0</v>
      </c>
      <c r="AT33">
        <f>ROUND(MAX(0,$AP$33+$AQ$33-$AR$33-$AS$33),2)</f>
        <v>4059.78</v>
      </c>
      <c r="AU33">
        <f>$AY$32</f>
        <v>4343.79</v>
      </c>
      <c r="AV33">
        <f>ROUND(IF($AU$33&lt;=0,0,$AU$33*$AU$3/12),2)</f>
        <v>39.78</v>
      </c>
      <c r="AW33">
        <f>ROUND(IF($AU$33&lt;=0,0,MIN($AU$4,$AU$33+$AV$33)),2)</f>
        <v>258.0</v>
      </c>
      <c r="AX33">
        <f>ROUND(IF($AU$33&lt;=0,0,MIN(MAX(0,$AU$33+$AV$33-$AW$33),MAX(0,$F$33-$J$33-$O$33-$T$33-$Y$33-$AD$33-$AI$33-$AN$33-$AS$33))),2)</f>
        <v>0.0</v>
      </c>
      <c r="AY33">
        <f>ROUND(MAX(0,$AU$33+$AV$33-$AW$33-$AX$33),2)</f>
        <v>4125.57</v>
      </c>
      <c r="AZ33">
        <f>$BD$32</f>
        <v>5028.44</v>
      </c>
      <c r="BA33">
        <f>ROUND(IF($AZ$33&lt;=0,0,$AZ$33*$AZ$3/12),2)</f>
        <v>29.29</v>
      </c>
      <c r="BB33">
        <f>ROUND(IF($AZ$33&lt;=0,0,MIN($AZ$4,$AZ$33+$BA$33)),2)</f>
        <v>347.0</v>
      </c>
      <c r="BC33">
        <f>ROUND(IF($AZ$33&lt;=0,0,MIN(MAX(0,$AZ$33+$BA$33-$BB$33),MAX(0,$F$33-$J$33-$O$33-$T$33-$Y$33-$AD$33-$AI$33-$AN$33-$AS$33-$AX$33))),2)</f>
        <v>0.0</v>
      </c>
      <c r="BD33">
        <f>ROUND(MAX(0,$AZ$33+$BA$33-$BB$33-$BC$33),2)</f>
        <v>4710.73</v>
      </c>
    </row>
    <row r="34" spans="1:56">
      <c r="A34">
        <f>ROW()-7</f>
        <v>27</v>
      </c>
      <c r="B34">
        <f>EDATE(StartDate,A34-1)</f>
        <v>46905</v>
      </c>
      <c r="C34">
        <f>ROUND(SUM($G$34,$L$34,$Q$34,$V$34,$AA$34,$AF$34,$AK$34,$AP$34,$AU$34,$AZ$34)-SUM($K$34,$P$34,$U$34,$Z$34,$AE$34,$AJ$34,$AO$34,$AT$34,$AY$34,$BD$34),2)</f>
        <v>1572.17</v>
      </c>
      <c r="D34">
        <f>ROUND(SUM($H$34,$M$34,$R$34,$W$34,$AB$34,$AG$34,$AL$34,$AQ$34,$AV$34,$BA$34),2)</f>
        <v>83.83</v>
      </c>
      <c r="E34">
        <f>ROUND(SUM($K$34,$P$34,$U$34,$Z$34,$AE$34,$AJ$34,$AO$34,$AT$34,$AY$34,$BD$34),2)</f>
        <v>11323.91</v>
      </c>
      <c r="F34">
        <f>ROUND(MAX(MonthlyBudget-SUM($I$34,$N$34,$S$34,$X$34,$AC$34,$AH$34,$AM$34,$AR$34,$AW$34,$BB$34),0),2)</f>
        <v>966.0</v>
      </c>
      <c r="G34">
        <f>$K$33</f>
        <v>0.0</v>
      </c>
      <c r="H34">
        <f>ROUND(IF($G$34&lt;=0,0,$G$34*$G$3/12),2)</f>
        <v>0.0</v>
      </c>
      <c r="I34">
        <f>ROUND(IF($G$34&lt;=0,0,MIN($G$4,$G$34+$H$34)),2)</f>
        <v>0.0</v>
      </c>
      <c r="J34">
        <f>ROUND(IF($G$34&lt;=0,0,MIN(MAX(0,$G$34+$H$34-$I$34),$F$34)),2)</f>
        <v>0.0</v>
      </c>
      <c r="K34">
        <f>ROUND(MAX(0,$G$34+$H$34-$I$34-$J$34),2)</f>
        <v>0.0</v>
      </c>
      <c r="L34">
        <f>$P$33</f>
        <v>0.0</v>
      </c>
      <c r="M34">
        <f>ROUND(IF($L$34&lt;=0,0,$L$34*$L$3/12),2)</f>
        <v>0.0</v>
      </c>
      <c r="N34">
        <f>ROUND(IF($L$34&lt;=0,0,MIN($L$4,$L$34+$M$34)),2)</f>
        <v>0.0</v>
      </c>
      <c r="O34">
        <f>ROUND(IF($L$34&lt;=0,0,MIN(MAX(0,$L$34+$M$34-$N$34),MAX(0,$F$34-$J$34))),2)</f>
        <v>0.0</v>
      </c>
      <c r="P34">
        <f>ROUND(MAX(0,$L$34+$M$34-$N$34-$O$34),2)</f>
        <v>0.0</v>
      </c>
      <c r="Q34">
        <f>$U$33</f>
        <v>0.0</v>
      </c>
      <c r="R34">
        <f>ROUND(IF($Q$34&lt;=0,0,$Q$34*$Q$3/12),2)</f>
        <v>0.0</v>
      </c>
      <c r="S34">
        <f>ROUND(IF($Q$34&lt;=0,0,MIN($Q$4,$Q$34+$R$34)),2)</f>
        <v>0.0</v>
      </c>
      <c r="T34">
        <f>ROUND(IF($Q$34&lt;=0,0,MIN(MAX(0,$Q$34+$R$34-$S$34),MAX(0,$F$34-$J$34-$O$34))),2)</f>
        <v>0.0</v>
      </c>
      <c r="U34">
        <f>ROUND(MAX(0,$Q$34+$R$34-$S$34-$T$34),2)</f>
        <v>0.0</v>
      </c>
      <c r="V34">
        <f>$Z$33</f>
        <v>0.0</v>
      </c>
      <c r="W34">
        <f>ROUND(IF($V$34&lt;=0,0,$V$34*$V$3/12),2)</f>
        <v>0.0</v>
      </c>
      <c r="X34">
        <f>ROUND(IF($V$34&lt;=0,0,MIN($V$4,$V$34+$W$34)),2)</f>
        <v>0.0</v>
      </c>
      <c r="Y34">
        <f>ROUND(IF($V$34&lt;=0,0,MIN(MAX(0,$V$34+$W$34-$X$34),MAX(0,$F$34-$J$34-$O$34-$T$34))),2)</f>
        <v>0.0</v>
      </c>
      <c r="Z34">
        <f>ROUND(MAX(0,$V$34+$W$34-$X$34-$Y$34),2)</f>
        <v>0.0</v>
      </c>
      <c r="AA34">
        <f>$AE$33</f>
        <v>0.0</v>
      </c>
      <c r="AB34">
        <f>ROUND(IF($AA$34&lt;=0,0,$AA$34*$AA$3/12),2)</f>
        <v>0.0</v>
      </c>
      <c r="AC34">
        <f>ROUND(IF($AA$34&lt;=0,0,MIN($AA$4,$AA$34+$AB$34)),2)</f>
        <v>0.0</v>
      </c>
      <c r="AD34">
        <f>ROUND(IF($AA$34&lt;=0,0,MIN(MAX(0,$AA$34+$AB$34-$AC$34),MAX(0,$F$34-$J$34-$O$34-$T$34-$Y$34))),2)</f>
        <v>0.0</v>
      </c>
      <c r="AE34">
        <f>ROUND(MAX(0,$AA$34+$AB$34-$AC$34-$AD$34),2)</f>
        <v>0.0</v>
      </c>
      <c r="AF34">
        <f>$AJ$33</f>
        <v>0.0</v>
      </c>
      <c r="AG34">
        <f>ROUND(IF($AF$34&lt;=0,0,$AF$34*$AF$3/12),2)</f>
        <v>0.0</v>
      </c>
      <c r="AH34">
        <f>ROUND(IF($AF$34&lt;=0,0,MIN($AF$4,$AF$34+$AG$34)),2)</f>
        <v>0.0</v>
      </c>
      <c r="AI34">
        <f>ROUND(IF($AF$34&lt;=0,0,MIN(MAX(0,$AF$34+$AG$34-$AH$34),MAX(0,$F$34-$J$34-$O$34-$T$34-$Y$34-$AD$34))),2)</f>
        <v>0.0</v>
      </c>
      <c r="AJ34">
        <f>ROUND(MAX(0,$AF$34+$AG$34-$AH$34-$AI$34),2)</f>
        <v>0.0</v>
      </c>
      <c r="AK34">
        <f>$AO$33</f>
        <v>0.0</v>
      </c>
      <c r="AL34">
        <f>ROUND(IF($AK$34&lt;=0,0,$AK$34*$AK$3/12),2)</f>
        <v>0.0</v>
      </c>
      <c r="AM34">
        <f>ROUND(IF($AK$34&lt;=0,0,MIN($AK$4,$AK$34+$AL$34)),2)</f>
        <v>0.0</v>
      </c>
      <c r="AN34">
        <f>ROUND(IF($AK$34&lt;=0,0,MIN(MAX(0,$AK$34+$AL$34-$AM$34),MAX(0,$F$34-$J$34-$O$34-$T$34-$Y$34-$AD$34-$AI$34))),2)</f>
        <v>0.0</v>
      </c>
      <c r="AO34">
        <f>ROUND(MAX(0,$AK$34+$AL$34-$AM$34-$AN$34),2)</f>
        <v>0.0</v>
      </c>
      <c r="AP34">
        <f>$AT$33</f>
        <v>4059.78</v>
      </c>
      <c r="AQ34">
        <f>ROUND(IF($AP$34&lt;=0,0,$AP$34*$AP$3/12),2)</f>
        <v>18.61</v>
      </c>
      <c r="AR34">
        <f>ROUND(IF($AP$34&lt;=0,0,MIN($AP$4,$AP$34+$AQ$34)),2)</f>
        <v>85.0</v>
      </c>
      <c r="AS34">
        <f>ROUND(IF($AP$34&lt;=0,0,MIN(MAX(0,$AP$34+$AQ$34-$AR$34),MAX(0,$F$34-$J$34-$O$34-$T$34-$Y$34-$AD$34-$AI$34-$AN$34))),2)</f>
        <v>966.0</v>
      </c>
      <c r="AT34">
        <f>ROUND(MAX(0,$AP$34+$AQ$34-$AR$34-$AS$34),2)</f>
        <v>3027.39</v>
      </c>
      <c r="AU34">
        <f>$AY$33</f>
        <v>4125.57</v>
      </c>
      <c r="AV34">
        <f>ROUND(IF($AU$34&lt;=0,0,$AU$34*$AU$3/12),2)</f>
        <v>37.78</v>
      </c>
      <c r="AW34">
        <f>ROUND(IF($AU$34&lt;=0,0,MIN($AU$4,$AU$34+$AV$34)),2)</f>
        <v>258.0</v>
      </c>
      <c r="AX34">
        <f>ROUND(IF($AU$34&lt;=0,0,MIN(MAX(0,$AU$34+$AV$34-$AW$34),MAX(0,$F$34-$J$34-$O$34-$T$34-$Y$34-$AD$34-$AI$34-$AN$34-$AS$34))),2)</f>
        <v>0.0</v>
      </c>
      <c r="AY34">
        <f>ROUND(MAX(0,$AU$34+$AV$34-$AW$34-$AX$34),2)</f>
        <v>3905.35</v>
      </c>
      <c r="AZ34">
        <f>$BD$33</f>
        <v>4710.73</v>
      </c>
      <c r="BA34">
        <f>ROUND(IF($AZ$34&lt;=0,0,$AZ$34*$AZ$3/12),2)</f>
        <v>27.44</v>
      </c>
      <c r="BB34">
        <f>ROUND(IF($AZ$34&lt;=0,0,MIN($AZ$4,$AZ$34+$BA$34)),2)</f>
        <v>347.0</v>
      </c>
      <c r="BC34">
        <f>ROUND(IF($AZ$34&lt;=0,0,MIN(MAX(0,$AZ$34+$BA$34-$BB$34),MAX(0,$F$34-$J$34-$O$34-$T$34-$Y$34-$AD$34-$AI$34-$AN$34-$AS$34-$AX$34))),2)</f>
        <v>0.0</v>
      </c>
      <c r="BD34">
        <f>ROUND(MAX(0,$AZ$34+$BA$34-$BB$34-$BC$34),2)</f>
        <v>4391.17</v>
      </c>
    </row>
    <row r="35" spans="1:56">
      <c r="A35">
        <f>ROW()-7</f>
        <v>28</v>
      </c>
      <c r="B35">
        <f>EDATE(StartDate,A35-1)</f>
        <v>46935</v>
      </c>
      <c r="C35">
        <f>ROUND(SUM($G$35,$L$35,$Q$35,$V$35,$AA$35,$AF$35,$AK$35,$AP$35,$AU$35,$AZ$35)-SUM($K$35,$P$35,$U$35,$Z$35,$AE$35,$AJ$35,$AO$35,$AT$35,$AY$35,$BD$35),2)</f>
        <v>1580.77</v>
      </c>
      <c r="D35">
        <f>ROUND(SUM($H$35,$M$35,$R$35,$W$35,$AB$35,$AG$35,$AL$35,$AQ$35,$AV$35,$BA$35),2)</f>
        <v>75.23</v>
      </c>
      <c r="E35">
        <f>ROUND(SUM($K$35,$P$35,$U$35,$Z$35,$AE$35,$AJ$35,$AO$35,$AT$35,$AY$35,$BD$35),2)</f>
        <v>9743.14</v>
      </c>
      <c r="F35">
        <f>ROUND(MAX(MonthlyBudget-SUM($I$35,$N$35,$S$35,$X$35,$AC$35,$AH$35,$AM$35,$AR$35,$AW$35,$BB$35),0),2)</f>
        <v>966.0</v>
      </c>
      <c r="G35">
        <f>$K$34</f>
        <v>0.0</v>
      </c>
      <c r="H35">
        <f>ROUND(IF($G$35&lt;=0,0,$G$35*$G$3/12),2)</f>
        <v>0.0</v>
      </c>
      <c r="I35">
        <f>ROUND(IF($G$35&lt;=0,0,MIN($G$4,$G$35+$H$35)),2)</f>
        <v>0.0</v>
      </c>
      <c r="J35">
        <f>ROUND(IF($G$35&lt;=0,0,MIN(MAX(0,$G$35+$H$35-$I$35),$F$35)),2)</f>
        <v>0.0</v>
      </c>
      <c r="K35">
        <f>ROUND(MAX(0,$G$35+$H$35-$I$35-$J$35),2)</f>
        <v>0.0</v>
      </c>
      <c r="L35">
        <f>$P$34</f>
        <v>0.0</v>
      </c>
      <c r="M35">
        <f>ROUND(IF($L$35&lt;=0,0,$L$35*$L$3/12),2)</f>
        <v>0.0</v>
      </c>
      <c r="N35">
        <f>ROUND(IF($L$35&lt;=0,0,MIN($L$4,$L$35+$M$35)),2)</f>
        <v>0.0</v>
      </c>
      <c r="O35">
        <f>ROUND(IF($L$35&lt;=0,0,MIN(MAX(0,$L$35+$M$35-$N$35),MAX(0,$F$35-$J$35))),2)</f>
        <v>0.0</v>
      </c>
      <c r="P35">
        <f>ROUND(MAX(0,$L$35+$M$35-$N$35-$O$35),2)</f>
        <v>0.0</v>
      </c>
      <c r="Q35">
        <f>$U$34</f>
        <v>0.0</v>
      </c>
      <c r="R35">
        <f>ROUND(IF($Q$35&lt;=0,0,$Q$35*$Q$3/12),2)</f>
        <v>0.0</v>
      </c>
      <c r="S35">
        <f>ROUND(IF($Q$35&lt;=0,0,MIN($Q$4,$Q$35+$R$35)),2)</f>
        <v>0.0</v>
      </c>
      <c r="T35">
        <f>ROUND(IF($Q$35&lt;=0,0,MIN(MAX(0,$Q$35+$R$35-$S$35),MAX(0,$F$35-$J$35-$O$35))),2)</f>
        <v>0.0</v>
      </c>
      <c r="U35">
        <f>ROUND(MAX(0,$Q$35+$R$35-$S$35-$T$35),2)</f>
        <v>0.0</v>
      </c>
      <c r="V35">
        <f>$Z$34</f>
        <v>0.0</v>
      </c>
      <c r="W35">
        <f>ROUND(IF($V$35&lt;=0,0,$V$35*$V$3/12),2)</f>
        <v>0.0</v>
      </c>
      <c r="X35">
        <f>ROUND(IF($V$35&lt;=0,0,MIN($V$4,$V$35+$W$35)),2)</f>
        <v>0.0</v>
      </c>
      <c r="Y35">
        <f>ROUND(IF($V$35&lt;=0,0,MIN(MAX(0,$V$35+$W$35-$X$35),MAX(0,$F$35-$J$35-$O$35-$T$35))),2)</f>
        <v>0.0</v>
      </c>
      <c r="Z35">
        <f>ROUND(MAX(0,$V$35+$W$35-$X$35-$Y$35),2)</f>
        <v>0.0</v>
      </c>
      <c r="AA35">
        <f>$AE$34</f>
        <v>0.0</v>
      </c>
      <c r="AB35">
        <f>ROUND(IF($AA$35&lt;=0,0,$AA$35*$AA$3/12),2)</f>
        <v>0.0</v>
      </c>
      <c r="AC35">
        <f>ROUND(IF($AA$35&lt;=0,0,MIN($AA$4,$AA$35+$AB$35)),2)</f>
        <v>0.0</v>
      </c>
      <c r="AD35">
        <f>ROUND(IF($AA$35&lt;=0,0,MIN(MAX(0,$AA$35+$AB$35-$AC$35),MAX(0,$F$35-$J$35-$O$35-$T$35-$Y$35))),2)</f>
        <v>0.0</v>
      </c>
      <c r="AE35">
        <f>ROUND(MAX(0,$AA$35+$AB$35-$AC$35-$AD$35),2)</f>
        <v>0.0</v>
      </c>
      <c r="AF35">
        <f>$AJ$34</f>
        <v>0.0</v>
      </c>
      <c r="AG35">
        <f>ROUND(IF($AF$35&lt;=0,0,$AF$35*$AF$3/12),2)</f>
        <v>0.0</v>
      </c>
      <c r="AH35">
        <f>ROUND(IF($AF$35&lt;=0,0,MIN($AF$4,$AF$35+$AG$35)),2)</f>
        <v>0.0</v>
      </c>
      <c r="AI35">
        <f>ROUND(IF($AF$35&lt;=0,0,MIN(MAX(0,$AF$35+$AG$35-$AH$35),MAX(0,$F$35-$J$35-$O$35-$T$35-$Y$35-$AD$35))),2)</f>
        <v>0.0</v>
      </c>
      <c r="AJ35">
        <f>ROUND(MAX(0,$AF$35+$AG$35-$AH$35-$AI$35),2)</f>
        <v>0.0</v>
      </c>
      <c r="AK35">
        <f>$AO$34</f>
        <v>0.0</v>
      </c>
      <c r="AL35">
        <f>ROUND(IF($AK$35&lt;=0,0,$AK$35*$AK$3/12),2)</f>
        <v>0.0</v>
      </c>
      <c r="AM35">
        <f>ROUND(IF($AK$35&lt;=0,0,MIN($AK$4,$AK$35+$AL$35)),2)</f>
        <v>0.0</v>
      </c>
      <c r="AN35">
        <f>ROUND(IF($AK$35&lt;=0,0,MIN(MAX(0,$AK$35+$AL$35-$AM$35),MAX(0,$F$35-$J$35-$O$35-$T$35-$Y$35-$AD$35-$AI$35))),2)</f>
        <v>0.0</v>
      </c>
      <c r="AO35">
        <f>ROUND(MAX(0,$AK$35+$AL$35-$AM$35-$AN$35),2)</f>
        <v>0.0</v>
      </c>
      <c r="AP35">
        <f>$AT$34</f>
        <v>3027.39</v>
      </c>
      <c r="AQ35">
        <f>ROUND(IF($AP$35&lt;=0,0,$AP$35*$AP$3/12),2)</f>
        <v>13.88</v>
      </c>
      <c r="AR35">
        <f>ROUND(IF($AP$35&lt;=0,0,MIN($AP$4,$AP$35+$AQ$35)),2)</f>
        <v>85.0</v>
      </c>
      <c r="AS35">
        <f>ROUND(IF($AP$35&lt;=0,0,MIN(MAX(0,$AP$35+$AQ$35-$AR$35),MAX(0,$F$35-$J$35-$O$35-$T$35-$Y$35-$AD$35-$AI$35-$AN$35))),2)</f>
        <v>966.0</v>
      </c>
      <c r="AT35">
        <f>ROUND(MAX(0,$AP$35+$AQ$35-$AR$35-$AS$35),2)</f>
        <v>1990.27</v>
      </c>
      <c r="AU35">
        <f>$AY$34</f>
        <v>3905.35</v>
      </c>
      <c r="AV35">
        <f>ROUND(IF($AU$35&lt;=0,0,$AU$35*$AU$3/12),2)</f>
        <v>35.77</v>
      </c>
      <c r="AW35">
        <f>ROUND(IF($AU$35&lt;=0,0,MIN($AU$4,$AU$35+$AV$35)),2)</f>
        <v>258.0</v>
      </c>
      <c r="AX35">
        <f>ROUND(IF($AU$35&lt;=0,0,MIN(MAX(0,$AU$35+$AV$35-$AW$35),MAX(0,$F$35-$J$35-$O$35-$T$35-$Y$35-$AD$35-$AI$35-$AN$35-$AS$35))),2)</f>
        <v>0.0</v>
      </c>
      <c r="AY35">
        <f>ROUND(MAX(0,$AU$35+$AV$35-$AW$35-$AX$35),2)</f>
        <v>3683.12</v>
      </c>
      <c r="AZ35">
        <f>$BD$34</f>
        <v>4391.17</v>
      </c>
      <c r="BA35">
        <f>ROUND(IF($AZ$35&lt;=0,0,$AZ$35*$AZ$3/12),2)</f>
        <v>25.58</v>
      </c>
      <c r="BB35">
        <f>ROUND(IF($AZ$35&lt;=0,0,MIN($AZ$4,$AZ$35+$BA$35)),2)</f>
        <v>347.0</v>
      </c>
      <c r="BC35">
        <f>ROUND(IF($AZ$35&lt;=0,0,MIN(MAX(0,$AZ$35+$BA$35-$BB$35),MAX(0,$F$35-$J$35-$O$35-$T$35-$Y$35-$AD$35-$AI$35-$AN$35-$AS$35-$AX$35))),2)</f>
        <v>0.0</v>
      </c>
      <c r="BD35">
        <f>ROUND(MAX(0,$AZ$35+$BA$35-$BB$35-$BC$35),2)</f>
        <v>4069.75</v>
      </c>
    </row>
    <row r="36" spans="1:56">
      <c r="A36">
        <f>ROW()-7</f>
        <v>29</v>
      </c>
      <c r="B36">
        <f>EDATE(StartDate,A36-1)</f>
        <v>46966</v>
      </c>
      <c r="C36">
        <f>ROUND(SUM($G$36,$L$36,$Q$36,$V$36,$AA$36,$AF$36,$AK$36,$AP$36,$AU$36,$AZ$36)-SUM($K$36,$P$36,$U$36,$Z$36,$AE$36,$AJ$36,$AO$36,$AT$36,$AY$36,$BD$36),2)</f>
        <v>1589.44</v>
      </c>
      <c r="D36">
        <f>ROUND(SUM($H$36,$M$36,$R$36,$W$36,$AB$36,$AG$36,$AL$36,$AQ$36,$AV$36,$BA$36),2)</f>
        <v>66.56</v>
      </c>
      <c r="E36">
        <f>ROUND(SUM($K$36,$P$36,$U$36,$Z$36,$AE$36,$AJ$36,$AO$36,$AT$36,$AY$36,$BD$36),2)</f>
        <v>8153.7</v>
      </c>
      <c r="F36">
        <f>ROUND(MAX(MonthlyBudget-SUM($I$36,$N$36,$S$36,$X$36,$AC$36,$AH$36,$AM$36,$AR$36,$AW$36,$BB$36),0),2)</f>
        <v>966.0</v>
      </c>
      <c r="G36">
        <f>$K$35</f>
        <v>0.0</v>
      </c>
      <c r="H36">
        <f>ROUND(IF($G$36&lt;=0,0,$G$36*$G$3/12),2)</f>
        <v>0.0</v>
      </c>
      <c r="I36">
        <f>ROUND(IF($G$36&lt;=0,0,MIN($G$4,$G$36+$H$36)),2)</f>
        <v>0.0</v>
      </c>
      <c r="J36">
        <f>ROUND(IF($G$36&lt;=0,0,MIN(MAX(0,$G$36+$H$36-$I$36),$F$36)),2)</f>
        <v>0.0</v>
      </c>
      <c r="K36">
        <f>ROUND(MAX(0,$G$36+$H$36-$I$36-$J$36),2)</f>
        <v>0.0</v>
      </c>
      <c r="L36">
        <f>$P$35</f>
        <v>0.0</v>
      </c>
      <c r="M36">
        <f>ROUND(IF($L$36&lt;=0,0,$L$36*$L$3/12),2)</f>
        <v>0.0</v>
      </c>
      <c r="N36">
        <f>ROUND(IF($L$36&lt;=0,0,MIN($L$4,$L$36+$M$36)),2)</f>
        <v>0.0</v>
      </c>
      <c r="O36">
        <f>ROUND(IF($L$36&lt;=0,0,MIN(MAX(0,$L$36+$M$36-$N$36),MAX(0,$F$36-$J$36))),2)</f>
        <v>0.0</v>
      </c>
      <c r="P36">
        <f>ROUND(MAX(0,$L$36+$M$36-$N$36-$O$36),2)</f>
        <v>0.0</v>
      </c>
      <c r="Q36">
        <f>$U$35</f>
        <v>0.0</v>
      </c>
      <c r="R36">
        <f>ROUND(IF($Q$36&lt;=0,0,$Q$36*$Q$3/12),2)</f>
        <v>0.0</v>
      </c>
      <c r="S36">
        <f>ROUND(IF($Q$36&lt;=0,0,MIN($Q$4,$Q$36+$R$36)),2)</f>
        <v>0.0</v>
      </c>
      <c r="T36">
        <f>ROUND(IF($Q$36&lt;=0,0,MIN(MAX(0,$Q$36+$R$36-$S$36),MAX(0,$F$36-$J$36-$O$36))),2)</f>
        <v>0.0</v>
      </c>
      <c r="U36">
        <f>ROUND(MAX(0,$Q$36+$R$36-$S$36-$T$36),2)</f>
        <v>0.0</v>
      </c>
      <c r="V36">
        <f>$Z$35</f>
        <v>0.0</v>
      </c>
      <c r="W36">
        <f>ROUND(IF($V$36&lt;=0,0,$V$36*$V$3/12),2)</f>
        <v>0.0</v>
      </c>
      <c r="X36">
        <f>ROUND(IF($V$36&lt;=0,0,MIN($V$4,$V$36+$W$36)),2)</f>
        <v>0.0</v>
      </c>
      <c r="Y36">
        <f>ROUND(IF($V$36&lt;=0,0,MIN(MAX(0,$V$36+$W$36-$X$36),MAX(0,$F$36-$J$36-$O$36-$T$36))),2)</f>
        <v>0.0</v>
      </c>
      <c r="Z36">
        <f>ROUND(MAX(0,$V$36+$W$36-$X$36-$Y$36),2)</f>
        <v>0.0</v>
      </c>
      <c r="AA36">
        <f>$AE$35</f>
        <v>0.0</v>
      </c>
      <c r="AB36">
        <f>ROUND(IF($AA$36&lt;=0,0,$AA$36*$AA$3/12),2)</f>
        <v>0.0</v>
      </c>
      <c r="AC36">
        <f>ROUND(IF($AA$36&lt;=0,0,MIN($AA$4,$AA$36+$AB$36)),2)</f>
        <v>0.0</v>
      </c>
      <c r="AD36">
        <f>ROUND(IF($AA$36&lt;=0,0,MIN(MAX(0,$AA$36+$AB$36-$AC$36),MAX(0,$F$36-$J$36-$O$36-$T$36-$Y$36))),2)</f>
        <v>0.0</v>
      </c>
      <c r="AE36">
        <f>ROUND(MAX(0,$AA$36+$AB$36-$AC$36-$AD$36),2)</f>
        <v>0.0</v>
      </c>
      <c r="AF36">
        <f>$AJ$35</f>
        <v>0.0</v>
      </c>
      <c r="AG36">
        <f>ROUND(IF($AF$36&lt;=0,0,$AF$36*$AF$3/12),2)</f>
        <v>0.0</v>
      </c>
      <c r="AH36">
        <f>ROUND(IF($AF$36&lt;=0,0,MIN($AF$4,$AF$36+$AG$36)),2)</f>
        <v>0.0</v>
      </c>
      <c r="AI36">
        <f>ROUND(IF($AF$36&lt;=0,0,MIN(MAX(0,$AF$36+$AG$36-$AH$36),MAX(0,$F$36-$J$36-$O$36-$T$36-$Y$36-$AD$36))),2)</f>
        <v>0.0</v>
      </c>
      <c r="AJ36">
        <f>ROUND(MAX(0,$AF$36+$AG$36-$AH$36-$AI$36),2)</f>
        <v>0.0</v>
      </c>
      <c r="AK36">
        <f>$AO$35</f>
        <v>0.0</v>
      </c>
      <c r="AL36">
        <f>ROUND(IF($AK$36&lt;=0,0,$AK$36*$AK$3/12),2)</f>
        <v>0.0</v>
      </c>
      <c r="AM36">
        <f>ROUND(IF($AK$36&lt;=0,0,MIN($AK$4,$AK$36+$AL$36)),2)</f>
        <v>0.0</v>
      </c>
      <c r="AN36">
        <f>ROUND(IF($AK$36&lt;=0,0,MIN(MAX(0,$AK$36+$AL$36-$AM$36),MAX(0,$F$36-$J$36-$O$36-$T$36-$Y$36-$AD$36-$AI$36))),2)</f>
        <v>0.0</v>
      </c>
      <c r="AO36">
        <f>ROUND(MAX(0,$AK$36+$AL$36-$AM$36-$AN$36),2)</f>
        <v>0.0</v>
      </c>
      <c r="AP36">
        <f>$AT$35</f>
        <v>1990.27</v>
      </c>
      <c r="AQ36">
        <f>ROUND(IF($AP$36&lt;=0,0,$AP$36*$AP$3/12),2)</f>
        <v>9.12</v>
      </c>
      <c r="AR36">
        <f>ROUND(IF($AP$36&lt;=0,0,MIN($AP$4,$AP$36+$AQ$36)),2)</f>
        <v>85.0</v>
      </c>
      <c r="AS36">
        <f>ROUND(IF($AP$36&lt;=0,0,MIN(MAX(0,$AP$36+$AQ$36-$AR$36),MAX(0,$F$36-$J$36-$O$36-$T$36-$Y$36-$AD$36-$AI$36-$AN$36))),2)</f>
        <v>966.0</v>
      </c>
      <c r="AT36">
        <f>ROUND(MAX(0,$AP$36+$AQ$36-$AR$36-$AS$36),2)</f>
        <v>948.39</v>
      </c>
      <c r="AU36">
        <f>$AY$35</f>
        <v>3683.12</v>
      </c>
      <c r="AV36">
        <f>ROUND(IF($AU$36&lt;=0,0,$AU$36*$AU$3/12),2)</f>
        <v>33.73</v>
      </c>
      <c r="AW36">
        <f>ROUND(IF($AU$36&lt;=0,0,MIN($AU$4,$AU$36+$AV$36)),2)</f>
        <v>258.0</v>
      </c>
      <c r="AX36">
        <f>ROUND(IF($AU$36&lt;=0,0,MIN(MAX(0,$AU$36+$AV$36-$AW$36),MAX(0,$F$36-$J$36-$O$36-$T$36-$Y$36-$AD$36-$AI$36-$AN$36-$AS$36))),2)</f>
        <v>0.0</v>
      </c>
      <c r="AY36">
        <f>ROUND(MAX(0,$AU$36+$AV$36-$AW$36-$AX$36),2)</f>
        <v>3458.85</v>
      </c>
      <c r="AZ36">
        <f>$BD$35</f>
        <v>4069.75</v>
      </c>
      <c r="BA36">
        <f>ROUND(IF($AZ$36&lt;=0,0,$AZ$36*$AZ$3/12),2)</f>
        <v>23.71</v>
      </c>
      <c r="BB36">
        <f>ROUND(IF($AZ$36&lt;=0,0,MIN($AZ$4,$AZ$36+$BA$36)),2)</f>
        <v>347.0</v>
      </c>
      <c r="BC36">
        <f>ROUND(IF($AZ$36&lt;=0,0,MIN(MAX(0,$AZ$36+$BA$36-$BB$36),MAX(0,$F$36-$J$36-$O$36-$T$36-$Y$36-$AD$36-$AI$36-$AN$36-$AS$36-$AX$36))),2)</f>
        <v>0.0</v>
      </c>
      <c r="BD36">
        <f>ROUND(MAX(0,$AZ$36+$BA$36-$BB$36-$BC$36),2)</f>
        <v>3746.46</v>
      </c>
    </row>
    <row r="37" spans="1:56">
      <c r="A37">
        <f>ROW()-7</f>
        <v>30</v>
      </c>
      <c r="B37">
        <f>EDATE(StartDate,A37-1)</f>
        <v>46997</v>
      </c>
      <c r="C37">
        <f>ROUND(SUM($G$37,$L$37,$Q$37,$V$37,$AA$37,$AF$37,$AK$37,$AP$37,$AU$37,$AZ$37)-SUM($K$37,$P$37,$U$37,$Z$37,$AE$37,$AJ$37,$AO$37,$AT$37,$AY$37,$BD$37),2)</f>
        <v>1598.15</v>
      </c>
      <c r="D37">
        <f>ROUND(SUM($H$37,$M$37,$R$37,$W$37,$AB$37,$AG$37,$AL$37,$AQ$37,$AV$37,$BA$37),2)</f>
        <v>57.85</v>
      </c>
      <c r="E37">
        <f>ROUND(SUM($K$37,$P$37,$U$37,$Z$37,$AE$37,$AJ$37,$AO$37,$AT$37,$AY$37,$BD$37),2)</f>
        <v>6555.55</v>
      </c>
      <c r="F37">
        <f>ROUND(MAX(MonthlyBudget-SUM($I$37,$N$37,$S$37,$X$37,$AC$37,$AH$37,$AM$37,$AR$37,$AW$37,$BB$37),0),2)</f>
        <v>966.0</v>
      </c>
      <c r="G37">
        <f>$K$36</f>
        <v>0.0</v>
      </c>
      <c r="H37">
        <f>ROUND(IF($G$37&lt;=0,0,$G$37*$G$3/12),2)</f>
        <v>0.0</v>
      </c>
      <c r="I37">
        <f>ROUND(IF($G$37&lt;=0,0,MIN($G$4,$G$37+$H$37)),2)</f>
        <v>0.0</v>
      </c>
      <c r="J37">
        <f>ROUND(IF($G$37&lt;=0,0,MIN(MAX(0,$G$37+$H$37-$I$37),$F$37)),2)</f>
        <v>0.0</v>
      </c>
      <c r="K37">
        <f>ROUND(MAX(0,$G$37+$H$37-$I$37-$J$37),2)</f>
        <v>0.0</v>
      </c>
      <c r="L37">
        <f>$P$36</f>
        <v>0.0</v>
      </c>
      <c r="M37">
        <f>ROUND(IF($L$37&lt;=0,0,$L$37*$L$3/12),2)</f>
        <v>0.0</v>
      </c>
      <c r="N37">
        <f>ROUND(IF($L$37&lt;=0,0,MIN($L$4,$L$37+$M$37)),2)</f>
        <v>0.0</v>
      </c>
      <c r="O37">
        <f>ROUND(IF($L$37&lt;=0,0,MIN(MAX(0,$L$37+$M$37-$N$37),MAX(0,$F$37-$J$37))),2)</f>
        <v>0.0</v>
      </c>
      <c r="P37">
        <f>ROUND(MAX(0,$L$37+$M$37-$N$37-$O$37),2)</f>
        <v>0.0</v>
      </c>
      <c r="Q37">
        <f>$U$36</f>
        <v>0.0</v>
      </c>
      <c r="R37">
        <f>ROUND(IF($Q$37&lt;=0,0,$Q$37*$Q$3/12),2)</f>
        <v>0.0</v>
      </c>
      <c r="S37">
        <f>ROUND(IF($Q$37&lt;=0,0,MIN($Q$4,$Q$37+$R$37)),2)</f>
        <v>0.0</v>
      </c>
      <c r="T37">
        <f>ROUND(IF($Q$37&lt;=0,0,MIN(MAX(0,$Q$37+$R$37-$S$37),MAX(0,$F$37-$J$37-$O$37))),2)</f>
        <v>0.0</v>
      </c>
      <c r="U37">
        <f>ROUND(MAX(0,$Q$37+$R$37-$S$37-$T$37),2)</f>
        <v>0.0</v>
      </c>
      <c r="V37">
        <f>$Z$36</f>
        <v>0.0</v>
      </c>
      <c r="W37">
        <f>ROUND(IF($V$37&lt;=0,0,$V$37*$V$3/12),2)</f>
        <v>0.0</v>
      </c>
      <c r="X37">
        <f>ROUND(IF($V$37&lt;=0,0,MIN($V$4,$V$37+$W$37)),2)</f>
        <v>0.0</v>
      </c>
      <c r="Y37">
        <f>ROUND(IF($V$37&lt;=0,0,MIN(MAX(0,$V$37+$W$37-$X$37),MAX(0,$F$37-$J$37-$O$37-$T$37))),2)</f>
        <v>0.0</v>
      </c>
      <c r="Z37">
        <f>ROUND(MAX(0,$V$37+$W$37-$X$37-$Y$37),2)</f>
        <v>0.0</v>
      </c>
      <c r="AA37">
        <f>$AE$36</f>
        <v>0.0</v>
      </c>
      <c r="AB37">
        <f>ROUND(IF($AA$37&lt;=0,0,$AA$37*$AA$3/12),2)</f>
        <v>0.0</v>
      </c>
      <c r="AC37">
        <f>ROUND(IF($AA$37&lt;=0,0,MIN($AA$4,$AA$37+$AB$37)),2)</f>
        <v>0.0</v>
      </c>
      <c r="AD37">
        <f>ROUND(IF($AA$37&lt;=0,0,MIN(MAX(0,$AA$37+$AB$37-$AC$37),MAX(0,$F$37-$J$37-$O$37-$T$37-$Y$37))),2)</f>
        <v>0.0</v>
      </c>
      <c r="AE37">
        <f>ROUND(MAX(0,$AA$37+$AB$37-$AC$37-$AD$37),2)</f>
        <v>0.0</v>
      </c>
      <c r="AF37">
        <f>$AJ$36</f>
        <v>0.0</v>
      </c>
      <c r="AG37">
        <f>ROUND(IF($AF$37&lt;=0,0,$AF$37*$AF$3/12),2)</f>
        <v>0.0</v>
      </c>
      <c r="AH37">
        <f>ROUND(IF($AF$37&lt;=0,0,MIN($AF$4,$AF$37+$AG$37)),2)</f>
        <v>0.0</v>
      </c>
      <c r="AI37">
        <f>ROUND(IF($AF$37&lt;=0,0,MIN(MAX(0,$AF$37+$AG$37-$AH$37),MAX(0,$F$37-$J$37-$O$37-$T$37-$Y$37-$AD$37))),2)</f>
        <v>0.0</v>
      </c>
      <c r="AJ37">
        <f>ROUND(MAX(0,$AF$37+$AG$37-$AH$37-$AI$37),2)</f>
        <v>0.0</v>
      </c>
      <c r="AK37">
        <f>$AO$36</f>
        <v>0.0</v>
      </c>
      <c r="AL37">
        <f>ROUND(IF($AK$37&lt;=0,0,$AK$37*$AK$3/12),2)</f>
        <v>0.0</v>
      </c>
      <c r="AM37">
        <f>ROUND(IF($AK$37&lt;=0,0,MIN($AK$4,$AK$37+$AL$37)),2)</f>
        <v>0.0</v>
      </c>
      <c r="AN37">
        <f>ROUND(IF($AK$37&lt;=0,0,MIN(MAX(0,$AK$37+$AL$37-$AM$37),MAX(0,$F$37-$J$37-$O$37-$T$37-$Y$37-$AD$37-$AI$37))),2)</f>
        <v>0.0</v>
      </c>
      <c r="AO37">
        <f>ROUND(MAX(0,$AK$37+$AL$37-$AM$37-$AN$37),2)</f>
        <v>0.0</v>
      </c>
      <c r="AP37">
        <f>$AT$36</f>
        <v>948.39</v>
      </c>
      <c r="AQ37">
        <f>ROUND(IF($AP$37&lt;=0,0,$AP$37*$AP$3/12),2)</f>
        <v>4.35</v>
      </c>
      <c r="AR37">
        <f>ROUND(IF($AP$37&lt;=0,0,MIN($AP$4,$AP$37+$AQ$37)),2)</f>
        <v>85.0</v>
      </c>
      <c r="AS37">
        <f>ROUND(IF($AP$37&lt;=0,0,MIN(MAX(0,$AP$37+$AQ$37-$AR$37),MAX(0,$F$37-$J$37-$O$37-$T$37-$Y$37-$AD$37-$AI$37-$AN$37))),2)</f>
        <v>867.74</v>
      </c>
      <c r="AT37">
        <f>ROUND(MAX(0,$AP$37+$AQ$37-$AR$37-$AS$37),2)</f>
        <v>0.0</v>
      </c>
      <c r="AU37">
        <f>$AY$36</f>
        <v>3458.85</v>
      </c>
      <c r="AV37">
        <f>ROUND(IF($AU$37&lt;=0,0,$AU$37*$AU$3/12),2)</f>
        <v>31.68</v>
      </c>
      <c r="AW37">
        <f>ROUND(IF($AU$37&lt;=0,0,MIN($AU$4,$AU$37+$AV$37)),2)</f>
        <v>258.0</v>
      </c>
      <c r="AX37">
        <f>ROUND(IF($AU$37&lt;=0,0,MIN(MAX(0,$AU$37+$AV$37-$AW$37),MAX(0,$F$37-$J$37-$O$37-$T$37-$Y$37-$AD$37-$AI$37-$AN$37-$AS$37))),2)</f>
        <v>98.26</v>
      </c>
      <c r="AY37">
        <f>ROUND(MAX(0,$AU$37+$AV$37-$AW$37-$AX$37),2)</f>
        <v>3134.27</v>
      </c>
      <c r="AZ37">
        <f>$BD$36</f>
        <v>3746.46</v>
      </c>
      <c r="BA37">
        <f>ROUND(IF($AZ$37&lt;=0,0,$AZ$37*$AZ$3/12),2)</f>
        <v>21.82</v>
      </c>
      <c r="BB37">
        <f>ROUND(IF($AZ$37&lt;=0,0,MIN($AZ$4,$AZ$37+$BA$37)),2)</f>
        <v>347.0</v>
      </c>
      <c r="BC37">
        <f>ROUND(IF($AZ$37&lt;=0,0,MIN(MAX(0,$AZ$37+$BA$37-$BB$37),MAX(0,$F$37-$J$37-$O$37-$T$37-$Y$37-$AD$37-$AI$37-$AN$37-$AS$37-$AX$37))),2)</f>
        <v>0.0</v>
      </c>
      <c r="BD37">
        <f>ROUND(MAX(0,$AZ$37+$BA$37-$BB$37-$BC$37),2)</f>
        <v>3421.28</v>
      </c>
    </row>
    <row r="38" spans="1:56">
      <c r="A38">
        <f>ROW()-7</f>
        <v>31</v>
      </c>
      <c r="B38">
        <f>EDATE(StartDate,A38-1)</f>
        <v>47027</v>
      </c>
      <c r="C38">
        <f>ROUND(SUM($G$38,$L$38,$Q$38,$V$38,$AA$38,$AF$38,$AK$38,$AP$38,$AU$38,$AZ$38)-SUM($K$38,$P$38,$U$38,$Z$38,$AE$38,$AJ$38,$AO$38,$AT$38,$AY$38,$BD$38),2)</f>
        <v>1607.37</v>
      </c>
      <c r="D38">
        <f>ROUND(SUM($H$38,$M$38,$R$38,$W$38,$AB$38,$AG$38,$AL$38,$AQ$38,$AV$38,$BA$38),2)</f>
        <v>48.63</v>
      </c>
      <c r="E38">
        <f>ROUND(SUM($K$38,$P$38,$U$38,$Z$38,$AE$38,$AJ$38,$AO$38,$AT$38,$AY$38,$BD$38),2)</f>
        <v>4948.18</v>
      </c>
      <c r="F38">
        <f>ROUND(MAX(MonthlyBudget-SUM($I$38,$N$38,$S$38,$X$38,$AC$38,$AH$38,$AM$38,$AR$38,$AW$38,$BB$38),0),2)</f>
        <v>1051.0</v>
      </c>
      <c r="G38">
        <f>$K$37</f>
        <v>0.0</v>
      </c>
      <c r="H38">
        <f>ROUND(IF($G$38&lt;=0,0,$G$38*$G$3/12),2)</f>
        <v>0.0</v>
      </c>
      <c r="I38">
        <f>ROUND(IF($G$38&lt;=0,0,MIN($G$4,$G$38+$H$38)),2)</f>
        <v>0.0</v>
      </c>
      <c r="J38">
        <f>ROUND(IF($G$38&lt;=0,0,MIN(MAX(0,$G$38+$H$38-$I$38),$F$38)),2)</f>
        <v>0.0</v>
      </c>
      <c r="K38">
        <f>ROUND(MAX(0,$G$38+$H$38-$I$38-$J$38),2)</f>
        <v>0.0</v>
      </c>
      <c r="L38">
        <f>$P$37</f>
        <v>0.0</v>
      </c>
      <c r="M38">
        <f>ROUND(IF($L$38&lt;=0,0,$L$38*$L$3/12),2)</f>
        <v>0.0</v>
      </c>
      <c r="N38">
        <f>ROUND(IF($L$38&lt;=0,0,MIN($L$4,$L$38+$M$38)),2)</f>
        <v>0.0</v>
      </c>
      <c r="O38">
        <f>ROUND(IF($L$38&lt;=0,0,MIN(MAX(0,$L$38+$M$38-$N$38),MAX(0,$F$38-$J$38))),2)</f>
        <v>0.0</v>
      </c>
      <c r="P38">
        <f>ROUND(MAX(0,$L$38+$M$38-$N$38-$O$38),2)</f>
        <v>0.0</v>
      </c>
      <c r="Q38">
        <f>$U$37</f>
        <v>0.0</v>
      </c>
      <c r="R38">
        <f>ROUND(IF($Q$38&lt;=0,0,$Q$38*$Q$3/12),2)</f>
        <v>0.0</v>
      </c>
      <c r="S38">
        <f>ROUND(IF($Q$38&lt;=0,0,MIN($Q$4,$Q$38+$R$38)),2)</f>
        <v>0.0</v>
      </c>
      <c r="T38">
        <f>ROUND(IF($Q$38&lt;=0,0,MIN(MAX(0,$Q$38+$R$38-$S$38),MAX(0,$F$38-$J$38-$O$38))),2)</f>
        <v>0.0</v>
      </c>
      <c r="U38">
        <f>ROUND(MAX(0,$Q$38+$R$38-$S$38-$T$38),2)</f>
        <v>0.0</v>
      </c>
      <c r="V38">
        <f>$Z$37</f>
        <v>0.0</v>
      </c>
      <c r="W38">
        <f>ROUND(IF($V$38&lt;=0,0,$V$38*$V$3/12),2)</f>
        <v>0.0</v>
      </c>
      <c r="X38">
        <f>ROUND(IF($V$38&lt;=0,0,MIN($V$4,$V$38+$W$38)),2)</f>
        <v>0.0</v>
      </c>
      <c r="Y38">
        <f>ROUND(IF($V$38&lt;=0,0,MIN(MAX(0,$V$38+$W$38-$X$38),MAX(0,$F$38-$J$38-$O$38-$T$38))),2)</f>
        <v>0.0</v>
      </c>
      <c r="Z38">
        <f>ROUND(MAX(0,$V$38+$W$38-$X$38-$Y$38),2)</f>
        <v>0.0</v>
      </c>
      <c r="AA38">
        <f>$AE$37</f>
        <v>0.0</v>
      </c>
      <c r="AB38">
        <f>ROUND(IF($AA$38&lt;=0,0,$AA$38*$AA$3/12),2)</f>
        <v>0.0</v>
      </c>
      <c r="AC38">
        <f>ROUND(IF($AA$38&lt;=0,0,MIN($AA$4,$AA$38+$AB$38)),2)</f>
        <v>0.0</v>
      </c>
      <c r="AD38">
        <f>ROUND(IF($AA$38&lt;=0,0,MIN(MAX(0,$AA$38+$AB$38-$AC$38),MAX(0,$F$38-$J$38-$O$38-$T$38-$Y$38))),2)</f>
        <v>0.0</v>
      </c>
      <c r="AE38">
        <f>ROUND(MAX(0,$AA$38+$AB$38-$AC$38-$AD$38),2)</f>
        <v>0.0</v>
      </c>
      <c r="AF38">
        <f>$AJ$37</f>
        <v>0.0</v>
      </c>
      <c r="AG38">
        <f>ROUND(IF($AF$38&lt;=0,0,$AF$38*$AF$3/12),2)</f>
        <v>0.0</v>
      </c>
      <c r="AH38">
        <f>ROUND(IF($AF$38&lt;=0,0,MIN($AF$4,$AF$38+$AG$38)),2)</f>
        <v>0.0</v>
      </c>
      <c r="AI38">
        <f>ROUND(IF($AF$38&lt;=0,0,MIN(MAX(0,$AF$38+$AG$38-$AH$38),MAX(0,$F$38-$J$38-$O$38-$T$38-$Y$38-$AD$38))),2)</f>
        <v>0.0</v>
      </c>
      <c r="AJ38">
        <f>ROUND(MAX(0,$AF$38+$AG$38-$AH$38-$AI$38),2)</f>
        <v>0.0</v>
      </c>
      <c r="AK38">
        <f>$AO$37</f>
        <v>0.0</v>
      </c>
      <c r="AL38">
        <f>ROUND(IF($AK$38&lt;=0,0,$AK$38*$AK$3/12),2)</f>
        <v>0.0</v>
      </c>
      <c r="AM38">
        <f>ROUND(IF($AK$38&lt;=0,0,MIN($AK$4,$AK$38+$AL$38)),2)</f>
        <v>0.0</v>
      </c>
      <c r="AN38">
        <f>ROUND(IF($AK$38&lt;=0,0,MIN(MAX(0,$AK$38+$AL$38-$AM$38),MAX(0,$F$38-$J$38-$O$38-$T$38-$Y$38-$AD$38-$AI$38))),2)</f>
        <v>0.0</v>
      </c>
      <c r="AO38">
        <f>ROUND(MAX(0,$AK$38+$AL$38-$AM$38-$AN$38),2)</f>
        <v>0.0</v>
      </c>
      <c r="AP38">
        <f>$AT$37</f>
        <v>0.0</v>
      </c>
      <c r="AQ38">
        <f>ROUND(IF($AP$38&lt;=0,0,$AP$38*$AP$3/12),2)</f>
        <v>0.0</v>
      </c>
      <c r="AR38">
        <f>ROUND(IF($AP$38&lt;=0,0,MIN($AP$4,$AP$38+$AQ$38)),2)</f>
        <v>0.0</v>
      </c>
      <c r="AS38">
        <f>ROUND(IF($AP$38&lt;=0,0,MIN(MAX(0,$AP$38+$AQ$38-$AR$38),MAX(0,$F$38-$J$38-$O$38-$T$38-$Y$38-$AD$38-$AI$38-$AN$38))),2)</f>
        <v>0.0</v>
      </c>
      <c r="AT38">
        <f>ROUND(MAX(0,$AP$38+$AQ$38-$AR$38-$AS$38),2)</f>
        <v>0.0</v>
      </c>
      <c r="AU38">
        <f>$AY$37</f>
        <v>3134.27</v>
      </c>
      <c r="AV38">
        <f>ROUND(IF($AU$38&lt;=0,0,$AU$38*$AU$3/12),2)</f>
        <v>28.7</v>
      </c>
      <c r="AW38">
        <f>ROUND(IF($AU$38&lt;=0,0,MIN($AU$4,$AU$38+$AV$38)),2)</f>
        <v>258.0</v>
      </c>
      <c r="AX38">
        <f>ROUND(IF($AU$38&lt;=0,0,MIN(MAX(0,$AU$38+$AV$38-$AW$38),MAX(0,$F$38-$J$38-$O$38-$T$38-$Y$38-$AD$38-$AI$38-$AN$38-$AS$38))),2)</f>
        <v>1051.0</v>
      </c>
      <c r="AY38">
        <f>ROUND(MAX(0,$AU$38+$AV$38-$AW$38-$AX$38),2)</f>
        <v>1853.97</v>
      </c>
      <c r="AZ38">
        <f>$BD$37</f>
        <v>3421.28</v>
      </c>
      <c r="BA38">
        <f>ROUND(IF($AZ$38&lt;=0,0,$AZ$38*$AZ$3/12),2)</f>
        <v>19.93</v>
      </c>
      <c r="BB38">
        <f>ROUND(IF($AZ$38&lt;=0,0,MIN($AZ$4,$AZ$38+$BA$38)),2)</f>
        <v>347.0</v>
      </c>
      <c r="BC38">
        <f>ROUND(IF($AZ$38&lt;=0,0,MIN(MAX(0,$AZ$38+$BA$38-$BB$38),MAX(0,$F$38-$J$38-$O$38-$T$38-$Y$38-$AD$38-$AI$38-$AN$38-$AS$38-$AX$38))),2)</f>
        <v>0.0</v>
      </c>
      <c r="BD38">
        <f>ROUND(MAX(0,$AZ$38+$BA$38-$BB$38-$BC$38),2)</f>
        <v>3094.21</v>
      </c>
    </row>
    <row r="39" spans="1:56">
      <c r="A39">
        <f>ROW()-7</f>
        <v>32</v>
      </c>
      <c r="B39">
        <f>EDATE(StartDate,A39-1)</f>
        <v>47058</v>
      </c>
      <c r="C39">
        <f>ROUND(SUM($G$39,$L$39,$Q$39,$V$39,$AA$39,$AF$39,$AK$39,$AP$39,$AU$39,$AZ$39)-SUM($K$39,$P$39,$U$39,$Z$39,$AE$39,$AJ$39,$AO$39,$AT$39,$AY$39,$BD$39),2)</f>
        <v>1621.0</v>
      </c>
      <c r="D39">
        <f>ROUND(SUM($H$39,$M$39,$R$39,$W$39,$AB$39,$AG$39,$AL$39,$AQ$39,$AV$39,$BA$39),2)</f>
        <v>35.0</v>
      </c>
      <c r="E39">
        <f>ROUND(SUM($K$39,$P$39,$U$39,$Z$39,$AE$39,$AJ$39,$AO$39,$AT$39,$AY$39,$BD$39),2)</f>
        <v>3327.18</v>
      </c>
      <c r="F39">
        <f>ROUND(MAX(MonthlyBudget-SUM($I$39,$N$39,$S$39,$X$39,$AC$39,$AH$39,$AM$39,$AR$39,$AW$39,$BB$39),0),2)</f>
        <v>1051.0</v>
      </c>
      <c r="G39">
        <f>$K$38</f>
        <v>0.0</v>
      </c>
      <c r="H39">
        <f>ROUND(IF($G$39&lt;=0,0,$G$39*$G$3/12),2)</f>
        <v>0.0</v>
      </c>
      <c r="I39">
        <f>ROUND(IF($G$39&lt;=0,0,MIN($G$4,$G$39+$H$39)),2)</f>
        <v>0.0</v>
      </c>
      <c r="J39">
        <f>ROUND(IF($G$39&lt;=0,0,MIN(MAX(0,$G$39+$H$39-$I$39),$F$39)),2)</f>
        <v>0.0</v>
      </c>
      <c r="K39">
        <f>ROUND(MAX(0,$G$39+$H$39-$I$39-$J$39),2)</f>
        <v>0.0</v>
      </c>
      <c r="L39">
        <f>$P$38</f>
        <v>0.0</v>
      </c>
      <c r="M39">
        <f>ROUND(IF($L$39&lt;=0,0,$L$39*$L$3/12),2)</f>
        <v>0.0</v>
      </c>
      <c r="N39">
        <f>ROUND(IF($L$39&lt;=0,0,MIN($L$4,$L$39+$M$39)),2)</f>
        <v>0.0</v>
      </c>
      <c r="O39">
        <f>ROUND(IF($L$39&lt;=0,0,MIN(MAX(0,$L$39+$M$39-$N$39),MAX(0,$F$39-$J$39))),2)</f>
        <v>0.0</v>
      </c>
      <c r="P39">
        <f>ROUND(MAX(0,$L$39+$M$39-$N$39-$O$39),2)</f>
        <v>0.0</v>
      </c>
      <c r="Q39">
        <f>$U$38</f>
        <v>0.0</v>
      </c>
      <c r="R39">
        <f>ROUND(IF($Q$39&lt;=0,0,$Q$39*$Q$3/12),2)</f>
        <v>0.0</v>
      </c>
      <c r="S39">
        <f>ROUND(IF($Q$39&lt;=0,0,MIN($Q$4,$Q$39+$R$39)),2)</f>
        <v>0.0</v>
      </c>
      <c r="T39">
        <f>ROUND(IF($Q$39&lt;=0,0,MIN(MAX(0,$Q$39+$R$39-$S$39),MAX(0,$F$39-$J$39-$O$39))),2)</f>
        <v>0.0</v>
      </c>
      <c r="U39">
        <f>ROUND(MAX(0,$Q$39+$R$39-$S$39-$T$39),2)</f>
        <v>0.0</v>
      </c>
      <c r="V39">
        <f>$Z$38</f>
        <v>0.0</v>
      </c>
      <c r="W39">
        <f>ROUND(IF($V$39&lt;=0,0,$V$39*$V$3/12),2)</f>
        <v>0.0</v>
      </c>
      <c r="X39">
        <f>ROUND(IF($V$39&lt;=0,0,MIN($V$4,$V$39+$W$39)),2)</f>
        <v>0.0</v>
      </c>
      <c r="Y39">
        <f>ROUND(IF($V$39&lt;=0,0,MIN(MAX(0,$V$39+$W$39-$X$39),MAX(0,$F$39-$J$39-$O$39-$T$39))),2)</f>
        <v>0.0</v>
      </c>
      <c r="Z39">
        <f>ROUND(MAX(0,$V$39+$W$39-$X$39-$Y$39),2)</f>
        <v>0.0</v>
      </c>
      <c r="AA39">
        <f>$AE$38</f>
        <v>0.0</v>
      </c>
      <c r="AB39">
        <f>ROUND(IF($AA$39&lt;=0,0,$AA$39*$AA$3/12),2)</f>
        <v>0.0</v>
      </c>
      <c r="AC39">
        <f>ROUND(IF($AA$39&lt;=0,0,MIN($AA$4,$AA$39+$AB$39)),2)</f>
        <v>0.0</v>
      </c>
      <c r="AD39">
        <f>ROUND(IF($AA$39&lt;=0,0,MIN(MAX(0,$AA$39+$AB$39-$AC$39),MAX(0,$F$39-$J$39-$O$39-$T$39-$Y$39))),2)</f>
        <v>0.0</v>
      </c>
      <c r="AE39">
        <f>ROUND(MAX(0,$AA$39+$AB$39-$AC$39-$AD$39),2)</f>
        <v>0.0</v>
      </c>
      <c r="AF39">
        <f>$AJ$38</f>
        <v>0.0</v>
      </c>
      <c r="AG39">
        <f>ROUND(IF($AF$39&lt;=0,0,$AF$39*$AF$3/12),2)</f>
        <v>0.0</v>
      </c>
      <c r="AH39">
        <f>ROUND(IF($AF$39&lt;=0,0,MIN($AF$4,$AF$39+$AG$39)),2)</f>
        <v>0.0</v>
      </c>
      <c r="AI39">
        <f>ROUND(IF($AF$39&lt;=0,0,MIN(MAX(0,$AF$39+$AG$39-$AH$39),MAX(0,$F$39-$J$39-$O$39-$T$39-$Y$39-$AD$39))),2)</f>
        <v>0.0</v>
      </c>
      <c r="AJ39">
        <f>ROUND(MAX(0,$AF$39+$AG$39-$AH$39-$AI$39),2)</f>
        <v>0.0</v>
      </c>
      <c r="AK39">
        <f>$AO$38</f>
        <v>0.0</v>
      </c>
      <c r="AL39">
        <f>ROUND(IF($AK$39&lt;=0,0,$AK$39*$AK$3/12),2)</f>
        <v>0.0</v>
      </c>
      <c r="AM39">
        <f>ROUND(IF($AK$39&lt;=0,0,MIN($AK$4,$AK$39+$AL$39)),2)</f>
        <v>0.0</v>
      </c>
      <c r="AN39">
        <f>ROUND(IF($AK$39&lt;=0,0,MIN(MAX(0,$AK$39+$AL$39-$AM$39),MAX(0,$F$39-$J$39-$O$39-$T$39-$Y$39-$AD$39-$AI$39))),2)</f>
        <v>0.0</v>
      </c>
      <c r="AO39">
        <f>ROUND(MAX(0,$AK$39+$AL$39-$AM$39-$AN$39),2)</f>
        <v>0.0</v>
      </c>
      <c r="AP39">
        <f>$AT$38</f>
        <v>0.0</v>
      </c>
      <c r="AQ39">
        <f>ROUND(IF($AP$39&lt;=0,0,$AP$39*$AP$3/12),2)</f>
        <v>0.0</v>
      </c>
      <c r="AR39">
        <f>ROUND(IF($AP$39&lt;=0,0,MIN($AP$4,$AP$39+$AQ$39)),2)</f>
        <v>0.0</v>
      </c>
      <c r="AS39">
        <f>ROUND(IF($AP$39&lt;=0,0,MIN(MAX(0,$AP$39+$AQ$39-$AR$39),MAX(0,$F$39-$J$39-$O$39-$T$39-$Y$39-$AD$39-$AI$39-$AN$39))),2)</f>
        <v>0.0</v>
      </c>
      <c r="AT39">
        <f>ROUND(MAX(0,$AP$39+$AQ$39-$AR$39-$AS$39),2)</f>
        <v>0.0</v>
      </c>
      <c r="AU39">
        <f>$AY$38</f>
        <v>1853.97</v>
      </c>
      <c r="AV39">
        <f>ROUND(IF($AU$39&lt;=0,0,$AU$39*$AU$3/12),2)</f>
        <v>16.98</v>
      </c>
      <c r="AW39">
        <f>ROUND(IF($AU$39&lt;=0,0,MIN($AU$4,$AU$39+$AV$39)),2)</f>
        <v>258.0</v>
      </c>
      <c r="AX39">
        <f>ROUND(IF($AU$39&lt;=0,0,MIN(MAX(0,$AU$39+$AV$39-$AW$39),MAX(0,$F$39-$J$39-$O$39-$T$39-$Y$39-$AD$39-$AI$39-$AN$39-$AS$39))),2)</f>
        <v>1051.0</v>
      </c>
      <c r="AY39">
        <f>ROUND(MAX(0,$AU$39+$AV$39-$AW$39-$AX$39),2)</f>
        <v>561.95</v>
      </c>
      <c r="AZ39">
        <f>$BD$38</f>
        <v>3094.21</v>
      </c>
      <c r="BA39">
        <f>ROUND(IF($AZ$39&lt;=0,0,$AZ$39*$AZ$3/12),2)</f>
        <v>18.02</v>
      </c>
      <c r="BB39">
        <f>ROUND(IF($AZ$39&lt;=0,0,MIN($AZ$4,$AZ$39+$BA$39)),2)</f>
        <v>347.0</v>
      </c>
      <c r="BC39">
        <f>ROUND(IF($AZ$39&lt;=0,0,MIN(MAX(0,$AZ$39+$BA$39-$BB$39),MAX(0,$F$39-$J$39-$O$39-$T$39-$Y$39-$AD$39-$AI$39-$AN$39-$AS$39-$AX$39))),2)</f>
        <v>0.0</v>
      </c>
      <c r="BD39">
        <f>ROUND(MAX(0,$AZ$39+$BA$39-$BB$39-$BC$39),2)</f>
        <v>2765.23</v>
      </c>
    </row>
    <row r="40" spans="1:56">
      <c r="A40">
        <f>ROW()-7</f>
        <v>33</v>
      </c>
      <c r="B40">
        <f>EDATE(StartDate,A40-1)</f>
        <v>47088</v>
      </c>
      <c r="C40">
        <f>ROUND(SUM($G$40,$L$40,$Q$40,$V$40,$AA$40,$AF$40,$AK$40,$AP$40,$AU$40,$AZ$40)-SUM($K$40,$P$40,$U$40,$Z$40,$AE$40,$AJ$40,$AO$40,$AT$40,$AY$40,$BD$40),2)</f>
        <v>1634.74</v>
      </c>
      <c r="D40">
        <f>ROUND(SUM($H$40,$M$40,$R$40,$W$40,$AB$40,$AG$40,$AL$40,$AQ$40,$AV$40,$BA$40),2)</f>
        <v>21.26</v>
      </c>
      <c r="E40">
        <f>ROUND(SUM($K$40,$P$40,$U$40,$Z$40,$AE$40,$AJ$40,$AO$40,$AT$40,$AY$40,$BD$40),2)</f>
        <v>1692.44</v>
      </c>
      <c r="F40">
        <f>ROUND(MAX(MonthlyBudget-SUM($I$40,$N$40,$S$40,$X$40,$AC$40,$AH$40,$AM$40,$AR$40,$AW$40,$BB$40),0),2)</f>
        <v>1051.0</v>
      </c>
      <c r="G40">
        <f>$K$39</f>
        <v>0.0</v>
      </c>
      <c r="H40">
        <f>ROUND(IF($G$40&lt;=0,0,$G$40*$G$3/12),2)</f>
        <v>0.0</v>
      </c>
      <c r="I40">
        <f>ROUND(IF($G$40&lt;=0,0,MIN($G$4,$G$40+$H$40)),2)</f>
        <v>0.0</v>
      </c>
      <c r="J40">
        <f>ROUND(IF($G$40&lt;=0,0,MIN(MAX(0,$G$40+$H$40-$I$40),$F$40)),2)</f>
        <v>0.0</v>
      </c>
      <c r="K40">
        <f>ROUND(MAX(0,$G$40+$H$40-$I$40-$J$40),2)</f>
        <v>0.0</v>
      </c>
      <c r="L40">
        <f>$P$39</f>
        <v>0.0</v>
      </c>
      <c r="M40">
        <f>ROUND(IF($L$40&lt;=0,0,$L$40*$L$3/12),2)</f>
        <v>0.0</v>
      </c>
      <c r="N40">
        <f>ROUND(IF($L$40&lt;=0,0,MIN($L$4,$L$40+$M$40)),2)</f>
        <v>0.0</v>
      </c>
      <c r="O40">
        <f>ROUND(IF($L$40&lt;=0,0,MIN(MAX(0,$L$40+$M$40-$N$40),MAX(0,$F$40-$J$40))),2)</f>
        <v>0.0</v>
      </c>
      <c r="P40">
        <f>ROUND(MAX(0,$L$40+$M$40-$N$40-$O$40),2)</f>
        <v>0.0</v>
      </c>
      <c r="Q40">
        <f>$U$39</f>
        <v>0.0</v>
      </c>
      <c r="R40">
        <f>ROUND(IF($Q$40&lt;=0,0,$Q$40*$Q$3/12),2)</f>
        <v>0.0</v>
      </c>
      <c r="S40">
        <f>ROUND(IF($Q$40&lt;=0,0,MIN($Q$4,$Q$40+$R$40)),2)</f>
        <v>0.0</v>
      </c>
      <c r="T40">
        <f>ROUND(IF($Q$40&lt;=0,0,MIN(MAX(0,$Q$40+$R$40-$S$40),MAX(0,$F$40-$J$40-$O$40))),2)</f>
        <v>0.0</v>
      </c>
      <c r="U40">
        <f>ROUND(MAX(0,$Q$40+$R$40-$S$40-$T$40),2)</f>
        <v>0.0</v>
      </c>
      <c r="V40">
        <f>$Z$39</f>
        <v>0.0</v>
      </c>
      <c r="W40">
        <f>ROUND(IF($V$40&lt;=0,0,$V$40*$V$3/12),2)</f>
        <v>0.0</v>
      </c>
      <c r="X40">
        <f>ROUND(IF($V$40&lt;=0,0,MIN($V$4,$V$40+$W$40)),2)</f>
        <v>0.0</v>
      </c>
      <c r="Y40">
        <f>ROUND(IF($V$40&lt;=0,0,MIN(MAX(0,$V$40+$W$40-$X$40),MAX(0,$F$40-$J$40-$O$40-$T$40))),2)</f>
        <v>0.0</v>
      </c>
      <c r="Z40">
        <f>ROUND(MAX(0,$V$40+$W$40-$X$40-$Y$40),2)</f>
        <v>0.0</v>
      </c>
      <c r="AA40">
        <f>$AE$39</f>
        <v>0.0</v>
      </c>
      <c r="AB40">
        <f>ROUND(IF($AA$40&lt;=0,0,$AA$40*$AA$3/12),2)</f>
        <v>0.0</v>
      </c>
      <c r="AC40">
        <f>ROUND(IF($AA$40&lt;=0,0,MIN($AA$4,$AA$40+$AB$40)),2)</f>
        <v>0.0</v>
      </c>
      <c r="AD40">
        <f>ROUND(IF($AA$40&lt;=0,0,MIN(MAX(0,$AA$40+$AB$40-$AC$40),MAX(0,$F$40-$J$40-$O$40-$T$40-$Y$40))),2)</f>
        <v>0.0</v>
      </c>
      <c r="AE40">
        <f>ROUND(MAX(0,$AA$40+$AB$40-$AC$40-$AD$40),2)</f>
        <v>0.0</v>
      </c>
      <c r="AF40">
        <f>$AJ$39</f>
        <v>0.0</v>
      </c>
      <c r="AG40">
        <f>ROUND(IF($AF$40&lt;=0,0,$AF$40*$AF$3/12),2)</f>
        <v>0.0</v>
      </c>
      <c r="AH40">
        <f>ROUND(IF($AF$40&lt;=0,0,MIN($AF$4,$AF$40+$AG$40)),2)</f>
        <v>0.0</v>
      </c>
      <c r="AI40">
        <f>ROUND(IF($AF$40&lt;=0,0,MIN(MAX(0,$AF$40+$AG$40-$AH$40),MAX(0,$F$40-$J$40-$O$40-$T$40-$Y$40-$AD$40))),2)</f>
        <v>0.0</v>
      </c>
      <c r="AJ40">
        <f>ROUND(MAX(0,$AF$40+$AG$40-$AH$40-$AI$40),2)</f>
        <v>0.0</v>
      </c>
      <c r="AK40">
        <f>$AO$39</f>
        <v>0.0</v>
      </c>
      <c r="AL40">
        <f>ROUND(IF($AK$40&lt;=0,0,$AK$40*$AK$3/12),2)</f>
        <v>0.0</v>
      </c>
      <c r="AM40">
        <f>ROUND(IF($AK$40&lt;=0,0,MIN($AK$4,$AK$40+$AL$40)),2)</f>
        <v>0.0</v>
      </c>
      <c r="AN40">
        <f>ROUND(IF($AK$40&lt;=0,0,MIN(MAX(0,$AK$40+$AL$40-$AM$40),MAX(0,$F$40-$J$40-$O$40-$T$40-$Y$40-$AD$40-$AI$40))),2)</f>
        <v>0.0</v>
      </c>
      <c r="AO40">
        <f>ROUND(MAX(0,$AK$40+$AL$40-$AM$40-$AN$40),2)</f>
        <v>0.0</v>
      </c>
      <c r="AP40">
        <f>$AT$39</f>
        <v>0.0</v>
      </c>
      <c r="AQ40">
        <f>ROUND(IF($AP$40&lt;=0,0,$AP$40*$AP$3/12),2)</f>
        <v>0.0</v>
      </c>
      <c r="AR40">
        <f>ROUND(IF($AP$40&lt;=0,0,MIN($AP$4,$AP$40+$AQ$40)),2)</f>
        <v>0.0</v>
      </c>
      <c r="AS40">
        <f>ROUND(IF($AP$40&lt;=0,0,MIN(MAX(0,$AP$40+$AQ$40-$AR$40),MAX(0,$F$40-$J$40-$O$40-$T$40-$Y$40-$AD$40-$AI$40-$AN$40))),2)</f>
        <v>0.0</v>
      </c>
      <c r="AT40">
        <f>ROUND(MAX(0,$AP$40+$AQ$40-$AR$40-$AS$40),2)</f>
        <v>0.0</v>
      </c>
      <c r="AU40">
        <f>$AY$39</f>
        <v>561.95</v>
      </c>
      <c r="AV40">
        <f>ROUND(IF($AU$40&lt;=0,0,$AU$40*$AU$3/12),2)</f>
        <v>5.15</v>
      </c>
      <c r="AW40">
        <f>ROUND(IF($AU$40&lt;=0,0,MIN($AU$4,$AU$40+$AV$40)),2)</f>
        <v>258.0</v>
      </c>
      <c r="AX40">
        <f>ROUND(IF($AU$40&lt;=0,0,MIN(MAX(0,$AU$40+$AV$40-$AW$40),MAX(0,$F$40-$J$40-$O$40-$T$40-$Y$40-$AD$40-$AI$40-$AN$40-$AS$40))),2)</f>
        <v>309.1</v>
      </c>
      <c r="AY40">
        <f>ROUND(MAX(0,$AU$40+$AV$40-$AW$40-$AX$40),2)</f>
        <v>0.0</v>
      </c>
      <c r="AZ40">
        <f>$BD$39</f>
        <v>2765.23</v>
      </c>
      <c r="BA40">
        <f>ROUND(IF($AZ$40&lt;=0,0,$AZ$40*$AZ$3/12),2)</f>
        <v>16.11</v>
      </c>
      <c r="BB40">
        <f>ROUND(IF($AZ$40&lt;=0,0,MIN($AZ$4,$AZ$40+$BA$40)),2)</f>
        <v>347.0</v>
      </c>
      <c r="BC40">
        <f>ROUND(IF($AZ$40&lt;=0,0,MIN(MAX(0,$AZ$40+$BA$40-$BB$40),MAX(0,$F$40-$J$40-$O$40-$T$40-$Y$40-$AD$40-$AI$40-$AN$40-$AS$40-$AX$40))),2)</f>
        <v>741.9</v>
      </c>
      <c r="BD40">
        <f>ROUND(MAX(0,$AZ$40+$BA$40-$BB$40-$BC$40),2)</f>
        <v>1692.44</v>
      </c>
    </row>
    <row r="41" spans="1:56">
      <c r="A41">
        <f>ROW()-7</f>
        <v>34</v>
      </c>
      <c r="B41">
        <f>EDATE(StartDate,A41-1)</f>
        <v>47119</v>
      </c>
      <c r="C41">
        <f>ROUND(SUM($G$41,$L$41,$Q$41,$V$41,$AA$41,$AF$41,$AK$41,$AP$41,$AU$41,$AZ$41)-SUM($K$41,$P$41,$U$41,$Z$41,$AE$41,$AJ$41,$AO$41,$AT$41,$AY$41,$BD$41),2)</f>
        <v>1646.14</v>
      </c>
      <c r="D41">
        <f>ROUND(SUM($H$41,$M$41,$R$41,$W$41,$AB$41,$AG$41,$AL$41,$AQ$41,$AV$41,$BA$41),2)</f>
        <v>9.86</v>
      </c>
      <c r="E41">
        <f>ROUND(SUM($K$41,$P$41,$U$41,$Z$41,$AE$41,$AJ$41,$AO$41,$AT$41,$AY$41,$BD$41),2)</f>
        <v>46.3</v>
      </c>
      <c r="F41">
        <f>ROUND(MAX(MonthlyBudget-SUM($I$41,$N$41,$S$41,$X$41,$AC$41,$AH$41,$AM$41,$AR$41,$AW$41,$BB$41),0),2)</f>
        <v>1309.0</v>
      </c>
      <c r="G41">
        <f>$K$40</f>
        <v>0.0</v>
      </c>
      <c r="H41">
        <f>ROUND(IF($G$41&lt;=0,0,$G$41*$G$3/12),2)</f>
        <v>0.0</v>
      </c>
      <c r="I41">
        <f>ROUND(IF($G$41&lt;=0,0,MIN($G$4,$G$41+$H$41)),2)</f>
        <v>0.0</v>
      </c>
      <c r="J41">
        <f>ROUND(IF($G$41&lt;=0,0,MIN(MAX(0,$G$41+$H$41-$I$41),$F$41)),2)</f>
        <v>0.0</v>
      </c>
      <c r="K41">
        <f>ROUND(MAX(0,$G$41+$H$41-$I$41-$J$41),2)</f>
        <v>0.0</v>
      </c>
      <c r="L41">
        <f>$P$40</f>
        <v>0.0</v>
      </c>
      <c r="M41">
        <f>ROUND(IF($L$41&lt;=0,0,$L$41*$L$3/12),2)</f>
        <v>0.0</v>
      </c>
      <c r="N41">
        <f>ROUND(IF($L$41&lt;=0,0,MIN($L$4,$L$41+$M$41)),2)</f>
        <v>0.0</v>
      </c>
      <c r="O41">
        <f>ROUND(IF($L$41&lt;=0,0,MIN(MAX(0,$L$41+$M$41-$N$41),MAX(0,$F$41-$J$41))),2)</f>
        <v>0.0</v>
      </c>
      <c r="P41">
        <f>ROUND(MAX(0,$L$41+$M$41-$N$41-$O$41),2)</f>
        <v>0.0</v>
      </c>
      <c r="Q41">
        <f>$U$40</f>
        <v>0.0</v>
      </c>
      <c r="R41">
        <f>ROUND(IF($Q$41&lt;=0,0,$Q$41*$Q$3/12),2)</f>
        <v>0.0</v>
      </c>
      <c r="S41">
        <f>ROUND(IF($Q$41&lt;=0,0,MIN($Q$4,$Q$41+$R$41)),2)</f>
        <v>0.0</v>
      </c>
      <c r="T41">
        <f>ROUND(IF($Q$41&lt;=0,0,MIN(MAX(0,$Q$41+$R$41-$S$41),MAX(0,$F$41-$J$41-$O$41))),2)</f>
        <v>0.0</v>
      </c>
      <c r="U41">
        <f>ROUND(MAX(0,$Q$41+$R$41-$S$41-$T$41),2)</f>
        <v>0.0</v>
      </c>
      <c r="V41">
        <f>$Z$40</f>
        <v>0.0</v>
      </c>
      <c r="W41">
        <f>ROUND(IF($V$41&lt;=0,0,$V$41*$V$3/12),2)</f>
        <v>0.0</v>
      </c>
      <c r="X41">
        <f>ROUND(IF($V$41&lt;=0,0,MIN($V$4,$V$41+$W$41)),2)</f>
        <v>0.0</v>
      </c>
      <c r="Y41">
        <f>ROUND(IF($V$41&lt;=0,0,MIN(MAX(0,$V$41+$W$41-$X$41),MAX(0,$F$41-$J$41-$O$41-$T$41))),2)</f>
        <v>0.0</v>
      </c>
      <c r="Z41">
        <f>ROUND(MAX(0,$V$41+$W$41-$X$41-$Y$41),2)</f>
        <v>0.0</v>
      </c>
      <c r="AA41">
        <f>$AE$40</f>
        <v>0.0</v>
      </c>
      <c r="AB41">
        <f>ROUND(IF($AA$41&lt;=0,0,$AA$41*$AA$3/12),2)</f>
        <v>0.0</v>
      </c>
      <c r="AC41">
        <f>ROUND(IF($AA$41&lt;=0,0,MIN($AA$4,$AA$41+$AB$41)),2)</f>
        <v>0.0</v>
      </c>
      <c r="AD41">
        <f>ROUND(IF($AA$41&lt;=0,0,MIN(MAX(0,$AA$41+$AB$41-$AC$41),MAX(0,$F$41-$J$41-$O$41-$T$41-$Y$41))),2)</f>
        <v>0.0</v>
      </c>
      <c r="AE41">
        <f>ROUND(MAX(0,$AA$41+$AB$41-$AC$41-$AD$41),2)</f>
        <v>0.0</v>
      </c>
      <c r="AF41">
        <f>$AJ$40</f>
        <v>0.0</v>
      </c>
      <c r="AG41">
        <f>ROUND(IF($AF$41&lt;=0,0,$AF$41*$AF$3/12),2)</f>
        <v>0.0</v>
      </c>
      <c r="AH41">
        <f>ROUND(IF($AF$41&lt;=0,0,MIN($AF$4,$AF$41+$AG$41)),2)</f>
        <v>0.0</v>
      </c>
      <c r="AI41">
        <f>ROUND(IF($AF$41&lt;=0,0,MIN(MAX(0,$AF$41+$AG$41-$AH$41),MAX(0,$F$41-$J$41-$O$41-$T$41-$Y$41-$AD$41))),2)</f>
        <v>0.0</v>
      </c>
      <c r="AJ41">
        <f>ROUND(MAX(0,$AF$41+$AG$41-$AH$41-$AI$41),2)</f>
        <v>0.0</v>
      </c>
      <c r="AK41">
        <f>$AO$40</f>
        <v>0.0</v>
      </c>
      <c r="AL41">
        <f>ROUND(IF($AK$41&lt;=0,0,$AK$41*$AK$3/12),2)</f>
        <v>0.0</v>
      </c>
      <c r="AM41">
        <f>ROUND(IF($AK$41&lt;=0,0,MIN($AK$4,$AK$41+$AL$41)),2)</f>
        <v>0.0</v>
      </c>
      <c r="AN41">
        <f>ROUND(IF($AK$41&lt;=0,0,MIN(MAX(0,$AK$41+$AL$41-$AM$41),MAX(0,$F$41-$J$41-$O$41-$T$41-$Y$41-$AD$41-$AI$41))),2)</f>
        <v>0.0</v>
      </c>
      <c r="AO41">
        <f>ROUND(MAX(0,$AK$41+$AL$41-$AM$41-$AN$41),2)</f>
        <v>0.0</v>
      </c>
      <c r="AP41">
        <f>$AT$40</f>
        <v>0.0</v>
      </c>
      <c r="AQ41">
        <f>ROUND(IF($AP$41&lt;=0,0,$AP$41*$AP$3/12),2)</f>
        <v>0.0</v>
      </c>
      <c r="AR41">
        <f>ROUND(IF($AP$41&lt;=0,0,MIN($AP$4,$AP$41+$AQ$41)),2)</f>
        <v>0.0</v>
      </c>
      <c r="AS41">
        <f>ROUND(IF($AP$41&lt;=0,0,MIN(MAX(0,$AP$41+$AQ$41-$AR$41),MAX(0,$F$41-$J$41-$O$41-$T$41-$Y$41-$AD$41-$AI$41-$AN$41))),2)</f>
        <v>0.0</v>
      </c>
      <c r="AT41">
        <f>ROUND(MAX(0,$AP$41+$AQ$41-$AR$41-$AS$41),2)</f>
        <v>0.0</v>
      </c>
      <c r="AU41">
        <f>$AY$40</f>
        <v>0.0</v>
      </c>
      <c r="AV41">
        <f>ROUND(IF($AU$41&lt;=0,0,$AU$41*$AU$3/12),2)</f>
        <v>0.0</v>
      </c>
      <c r="AW41">
        <f>ROUND(IF($AU$41&lt;=0,0,MIN($AU$4,$AU$41+$AV$41)),2)</f>
        <v>0.0</v>
      </c>
      <c r="AX41">
        <f>ROUND(IF($AU$41&lt;=0,0,MIN(MAX(0,$AU$41+$AV$41-$AW$41),MAX(0,$F$41-$J$41-$O$41-$T$41-$Y$41-$AD$41-$AI$41-$AN$41-$AS$41))),2)</f>
        <v>0.0</v>
      </c>
      <c r="AY41">
        <f>ROUND(MAX(0,$AU$41+$AV$41-$AW$41-$AX$41),2)</f>
        <v>0.0</v>
      </c>
      <c r="AZ41">
        <f>$BD$40</f>
        <v>1692.44</v>
      </c>
      <c r="BA41">
        <f>ROUND(IF($AZ$41&lt;=0,0,$AZ$41*$AZ$3/12),2)</f>
        <v>9.86</v>
      </c>
      <c r="BB41">
        <f>ROUND(IF($AZ$41&lt;=0,0,MIN($AZ$4,$AZ$41+$BA$41)),2)</f>
        <v>347.0</v>
      </c>
      <c r="BC41">
        <f>ROUND(IF($AZ$41&lt;=0,0,MIN(MAX(0,$AZ$41+$BA$41-$BB$41),MAX(0,$F$41-$J$41-$O$41-$T$41-$Y$41-$AD$41-$AI$41-$AN$41-$AS$41-$AX$41))),2)</f>
        <v>1309.0</v>
      </c>
      <c r="BD41">
        <f>ROUND(MAX(0,$AZ$41+$BA$41-$BB$41-$BC$41),2)</f>
        <v>46.3</v>
      </c>
    </row>
    <row r="42" spans="1:56">
      <c r="A42">
        <f>ROW()-7</f>
        <v>35</v>
      </c>
      <c r="B42">
        <f>EDATE(StartDate,A42-1)</f>
        <v>47150</v>
      </c>
      <c r="C42">
        <f>ROUND(SUM($G$42,$L$42,$Q$42,$V$42,$AA$42,$AF$42,$AK$42,$AP$42,$AU$42,$AZ$42)-SUM($K$42,$P$42,$U$42,$Z$42,$AE$42,$AJ$42,$AO$42,$AT$42,$AY$42,$BD$42),2)</f>
        <v>46.3</v>
      </c>
      <c r="D42">
        <f>ROUND(SUM($H$42,$M$42,$R$42,$W$42,$AB$42,$AG$42,$AL$42,$AQ$42,$AV$42,$BA$42),2)</f>
        <v>0.27</v>
      </c>
      <c r="E42">
        <f>ROUND(SUM($K$42,$P$42,$U$42,$Z$42,$AE$42,$AJ$42,$AO$42,$AT$42,$AY$42,$BD$42),2)</f>
        <v>0.0</v>
      </c>
      <c r="F42">
        <f>ROUND(MAX(MonthlyBudget-SUM($I$42,$N$42,$S$42,$X$42,$AC$42,$AH$42,$AM$42,$AR$42,$AW$42,$BB$42),0),2)</f>
        <v>1609.43</v>
      </c>
      <c r="G42">
        <f>$K$41</f>
        <v>0.0</v>
      </c>
      <c r="H42">
        <f>ROUND(IF($G$42&lt;=0,0,$G$42*$G$3/12),2)</f>
        <v>0.0</v>
      </c>
      <c r="I42">
        <f>ROUND(IF($G$42&lt;=0,0,MIN($G$4,$G$42+$H$42)),2)</f>
        <v>0.0</v>
      </c>
      <c r="J42">
        <f>ROUND(IF($G$42&lt;=0,0,MIN(MAX(0,$G$42+$H$42-$I$42),$F$42)),2)</f>
        <v>0.0</v>
      </c>
      <c r="K42">
        <f>ROUND(MAX(0,$G$42+$H$42-$I$42-$J$42),2)</f>
        <v>0.0</v>
      </c>
      <c r="L42">
        <f>$P$41</f>
        <v>0.0</v>
      </c>
      <c r="M42">
        <f>ROUND(IF($L$42&lt;=0,0,$L$42*$L$3/12),2)</f>
        <v>0.0</v>
      </c>
      <c r="N42">
        <f>ROUND(IF($L$42&lt;=0,0,MIN($L$4,$L$42+$M$42)),2)</f>
        <v>0.0</v>
      </c>
      <c r="O42">
        <f>ROUND(IF($L$42&lt;=0,0,MIN(MAX(0,$L$42+$M$42-$N$42),MAX(0,$F$42-$J$42))),2)</f>
        <v>0.0</v>
      </c>
      <c r="P42">
        <f>ROUND(MAX(0,$L$42+$M$42-$N$42-$O$42),2)</f>
        <v>0.0</v>
      </c>
      <c r="Q42">
        <f>$U$41</f>
        <v>0.0</v>
      </c>
      <c r="R42">
        <f>ROUND(IF($Q$42&lt;=0,0,$Q$42*$Q$3/12),2)</f>
        <v>0.0</v>
      </c>
      <c r="S42">
        <f>ROUND(IF($Q$42&lt;=0,0,MIN($Q$4,$Q$42+$R$42)),2)</f>
        <v>0.0</v>
      </c>
      <c r="T42">
        <f>ROUND(IF($Q$42&lt;=0,0,MIN(MAX(0,$Q$42+$R$42-$S$42),MAX(0,$F$42-$J$42-$O$42))),2)</f>
        <v>0.0</v>
      </c>
      <c r="U42">
        <f>ROUND(MAX(0,$Q$42+$R$42-$S$42-$T$42),2)</f>
        <v>0.0</v>
      </c>
      <c r="V42">
        <f>$Z$41</f>
        <v>0.0</v>
      </c>
      <c r="W42">
        <f>ROUND(IF($V$42&lt;=0,0,$V$42*$V$3/12),2)</f>
        <v>0.0</v>
      </c>
      <c r="X42">
        <f>ROUND(IF($V$42&lt;=0,0,MIN($V$4,$V$42+$W$42)),2)</f>
        <v>0.0</v>
      </c>
      <c r="Y42">
        <f>ROUND(IF($V$42&lt;=0,0,MIN(MAX(0,$V$42+$W$42-$X$42),MAX(0,$F$42-$J$42-$O$42-$T$42))),2)</f>
        <v>0.0</v>
      </c>
      <c r="Z42">
        <f>ROUND(MAX(0,$V$42+$W$42-$X$42-$Y$42),2)</f>
        <v>0.0</v>
      </c>
      <c r="AA42">
        <f>$AE$41</f>
        <v>0.0</v>
      </c>
      <c r="AB42">
        <f>ROUND(IF($AA$42&lt;=0,0,$AA$42*$AA$3/12),2)</f>
        <v>0.0</v>
      </c>
      <c r="AC42">
        <f>ROUND(IF($AA$42&lt;=0,0,MIN($AA$4,$AA$42+$AB$42)),2)</f>
        <v>0.0</v>
      </c>
      <c r="AD42">
        <f>ROUND(IF($AA$42&lt;=0,0,MIN(MAX(0,$AA$42+$AB$42-$AC$42),MAX(0,$F$42-$J$42-$O$42-$T$42-$Y$42))),2)</f>
        <v>0.0</v>
      </c>
      <c r="AE42">
        <f>ROUND(MAX(0,$AA$42+$AB$42-$AC$42-$AD$42),2)</f>
        <v>0.0</v>
      </c>
      <c r="AF42">
        <f>$AJ$41</f>
        <v>0.0</v>
      </c>
      <c r="AG42">
        <f>ROUND(IF($AF$42&lt;=0,0,$AF$42*$AF$3/12),2)</f>
        <v>0.0</v>
      </c>
      <c r="AH42">
        <f>ROUND(IF($AF$42&lt;=0,0,MIN($AF$4,$AF$42+$AG$42)),2)</f>
        <v>0.0</v>
      </c>
      <c r="AI42">
        <f>ROUND(IF($AF$42&lt;=0,0,MIN(MAX(0,$AF$42+$AG$42-$AH$42),MAX(0,$F$42-$J$42-$O$42-$T$42-$Y$42-$AD$42))),2)</f>
        <v>0.0</v>
      </c>
      <c r="AJ42">
        <f>ROUND(MAX(0,$AF$42+$AG$42-$AH$42-$AI$42),2)</f>
        <v>0.0</v>
      </c>
      <c r="AK42">
        <f>$AO$41</f>
        <v>0.0</v>
      </c>
      <c r="AL42">
        <f>ROUND(IF($AK$42&lt;=0,0,$AK$42*$AK$3/12),2)</f>
        <v>0.0</v>
      </c>
      <c r="AM42">
        <f>ROUND(IF($AK$42&lt;=0,0,MIN($AK$4,$AK$42+$AL$42)),2)</f>
        <v>0.0</v>
      </c>
      <c r="AN42">
        <f>ROUND(IF($AK$42&lt;=0,0,MIN(MAX(0,$AK$42+$AL$42-$AM$42),MAX(0,$F$42-$J$42-$O$42-$T$42-$Y$42-$AD$42-$AI$42))),2)</f>
        <v>0.0</v>
      </c>
      <c r="AO42">
        <f>ROUND(MAX(0,$AK$42+$AL$42-$AM$42-$AN$42),2)</f>
        <v>0.0</v>
      </c>
      <c r="AP42">
        <f>$AT$41</f>
        <v>0.0</v>
      </c>
      <c r="AQ42">
        <f>ROUND(IF($AP$42&lt;=0,0,$AP$42*$AP$3/12),2)</f>
        <v>0.0</v>
      </c>
      <c r="AR42">
        <f>ROUND(IF($AP$42&lt;=0,0,MIN($AP$4,$AP$42+$AQ$42)),2)</f>
        <v>0.0</v>
      </c>
      <c r="AS42">
        <f>ROUND(IF($AP$42&lt;=0,0,MIN(MAX(0,$AP$42+$AQ$42-$AR$42),MAX(0,$F$42-$J$42-$O$42-$T$42-$Y$42-$AD$42-$AI$42-$AN$42))),2)</f>
        <v>0.0</v>
      </c>
      <c r="AT42">
        <f>ROUND(MAX(0,$AP$42+$AQ$42-$AR$42-$AS$42),2)</f>
        <v>0.0</v>
      </c>
      <c r="AU42">
        <f>$AY$41</f>
        <v>0.0</v>
      </c>
      <c r="AV42">
        <f>ROUND(IF($AU$42&lt;=0,0,$AU$42*$AU$3/12),2)</f>
        <v>0.0</v>
      </c>
      <c r="AW42">
        <f>ROUND(IF($AU$42&lt;=0,0,MIN($AU$4,$AU$42+$AV$42)),2)</f>
        <v>0.0</v>
      </c>
      <c r="AX42">
        <f>ROUND(IF($AU$42&lt;=0,0,MIN(MAX(0,$AU$42+$AV$42-$AW$42),MAX(0,$F$42-$J$42-$O$42-$T$42-$Y$42-$AD$42-$AI$42-$AN$42-$AS$42))),2)</f>
        <v>0.0</v>
      </c>
      <c r="AY42">
        <f>ROUND(MAX(0,$AU$42+$AV$42-$AW$42-$AX$42),2)</f>
        <v>0.0</v>
      </c>
      <c r="AZ42">
        <f>$BD$41</f>
        <v>46.3</v>
      </c>
      <c r="BA42">
        <f>ROUND(IF($AZ$42&lt;=0,0,$AZ$42*$AZ$3/12),2)</f>
        <v>0.27</v>
      </c>
      <c r="BB42">
        <f>ROUND(IF($AZ$42&lt;=0,0,MIN($AZ$4,$AZ$42+$BA$42)),2)</f>
        <v>46.57</v>
      </c>
      <c r="BC42">
        <f>ROUND(IF($AZ$42&lt;=0,0,MIN(MAX(0,$AZ$42+$BA$42-$BB$42),MAX(0,$F$42-$J$42-$O$42-$T$42-$Y$42-$AD$42-$AI$42-$AN$42-$AS$42-$AX$42))),2)</f>
        <v>0.0</v>
      </c>
      <c r="BD42">
        <f>ROUND(MAX(0,$AZ$42+$BA$42-$BB$42-$BC$42),2)</f>
        <v>0.0</v>
      </c>
    </row>
    <row r="43" spans="1:56">
      <c r="A43">
        <f>ROW()-7</f>
        <v>36</v>
      </c>
      <c r="B43">
        <f>EDATE(StartDate,A43-1)</f>
        <v>0</v>
      </c>
      <c r="C43">
        <f>ROUND(SUM($G$43,$L$43,$Q$43,$V$43,$AA$43,$AF$43,$AK$43,$AP$43,$AU$43,$AZ$43)-SUM($K$43,$P$43,$U$43,$Z$43,$AE$43,$AJ$43,$AO$43,$AT$43,$AY$43,$BD$43),2)</f>
        <v>0</v>
      </c>
      <c r="D43">
        <f>ROUND(SUM($H$43,$M$43,$R$43,$W$43,$AB$43,$AG$43,$AL$43,$AQ$43,$AV$43,$BA$43),2)</f>
        <v>0</v>
      </c>
      <c r="E43">
        <f>ROUND(SUM($K$43,$P$43,$U$43,$Z$43,$AE$43,$AJ$43,$AO$43,$AT$43,$AY$43,$BD$43),2)</f>
        <v>0</v>
      </c>
      <c r="F43">
        <f>ROUND(MAX(MonthlyBudget-SUM($I$43,$N$43,$S$43,$X$43,$AC$43,$AH$43,$AM$43,$AR$43,$AW$43,$BB$43),0),2)</f>
        <v>0</v>
      </c>
      <c r="G43">
        <f>$K$42</f>
        <v>0</v>
      </c>
      <c r="H43">
        <f>ROUND(IF($G$43&lt;=0,0,$G$43*$G$3/12),2)</f>
        <v>0</v>
      </c>
      <c r="I43">
        <f>ROUND(IF($G$43&lt;=0,0,MIN($G$4,$G$43+$H$43)),2)</f>
        <v>0</v>
      </c>
      <c r="J43">
        <f>ROUND(IF($G$43&lt;=0,0,MIN(MAX(0,$G$43+$H$43-$I$43),$F$43)),2)</f>
        <v>0</v>
      </c>
      <c r="K43">
        <f>ROUND(MAX(0,$G$43+$H$43-$I$43-$J$43),2)</f>
        <v>0</v>
      </c>
      <c r="L43">
        <f>$P$42</f>
        <v>0</v>
      </c>
      <c r="M43">
        <f>ROUND(IF($L$43&lt;=0,0,$L$43*$L$3/12),2)</f>
        <v>0</v>
      </c>
      <c r="N43">
        <f>ROUND(IF($L$43&lt;=0,0,MIN($L$4,$L$43+$M$43)),2)</f>
        <v>0</v>
      </c>
      <c r="O43">
        <f>ROUND(IF($L$43&lt;=0,0,MIN(MAX(0,$L$43+$M$43-$N$43),MAX(0,$F$43-$J$43))),2)</f>
        <v>0</v>
      </c>
      <c r="P43">
        <f>ROUND(MAX(0,$L$43+$M$43-$N$43-$O$43),2)</f>
        <v>0</v>
      </c>
      <c r="Q43">
        <f>$U$42</f>
        <v>0</v>
      </c>
      <c r="R43">
        <f>ROUND(IF($Q$43&lt;=0,0,$Q$43*$Q$3/12),2)</f>
        <v>0</v>
      </c>
      <c r="S43">
        <f>ROUND(IF($Q$43&lt;=0,0,MIN($Q$4,$Q$43+$R$43)),2)</f>
        <v>0</v>
      </c>
      <c r="T43">
        <f>ROUND(IF($Q$43&lt;=0,0,MIN(MAX(0,$Q$43+$R$43-$S$43),MAX(0,$F$43-$J$43-$O$43))),2)</f>
        <v>0</v>
      </c>
      <c r="U43">
        <f>ROUND(MAX(0,$Q$43+$R$43-$S$43-$T$43),2)</f>
        <v>0</v>
      </c>
      <c r="V43">
        <f>$Z$42</f>
        <v>0</v>
      </c>
      <c r="W43">
        <f>ROUND(IF($V$43&lt;=0,0,$V$43*$V$3/12),2)</f>
        <v>0</v>
      </c>
      <c r="X43">
        <f>ROUND(IF($V$43&lt;=0,0,MIN($V$4,$V$43+$W$43)),2)</f>
        <v>0</v>
      </c>
      <c r="Y43">
        <f>ROUND(IF($V$43&lt;=0,0,MIN(MAX(0,$V$43+$W$43-$X$43),MAX(0,$F$43-$J$43-$O$43-$T$43))),2)</f>
        <v>0</v>
      </c>
      <c r="Z43">
        <f>ROUND(MAX(0,$V$43+$W$43-$X$43-$Y$43),2)</f>
        <v>0</v>
      </c>
      <c r="AA43">
        <f>$AE$42</f>
        <v>0</v>
      </c>
      <c r="AB43">
        <f>ROUND(IF($AA$43&lt;=0,0,$AA$43*$AA$3/12),2)</f>
        <v>0</v>
      </c>
      <c r="AC43">
        <f>ROUND(IF($AA$43&lt;=0,0,MIN($AA$4,$AA$43+$AB$43)),2)</f>
        <v>0</v>
      </c>
      <c r="AD43">
        <f>ROUND(IF($AA$43&lt;=0,0,MIN(MAX(0,$AA$43+$AB$43-$AC$43),MAX(0,$F$43-$J$43-$O$43-$T$43-$Y$43))),2)</f>
        <v>0</v>
      </c>
      <c r="AE43">
        <f>ROUND(MAX(0,$AA$43+$AB$43-$AC$43-$AD$43),2)</f>
        <v>0</v>
      </c>
      <c r="AF43">
        <f>$AJ$42</f>
        <v>0</v>
      </c>
      <c r="AG43">
        <f>ROUND(IF($AF$43&lt;=0,0,$AF$43*$AF$3/12),2)</f>
        <v>0</v>
      </c>
      <c r="AH43">
        <f>ROUND(IF($AF$43&lt;=0,0,MIN($AF$4,$AF$43+$AG$43)),2)</f>
        <v>0</v>
      </c>
      <c r="AI43">
        <f>ROUND(IF($AF$43&lt;=0,0,MIN(MAX(0,$AF$43+$AG$43-$AH$43),MAX(0,$F$43-$J$43-$O$43-$T$43-$Y$43-$AD$43))),2)</f>
        <v>0</v>
      </c>
      <c r="AJ43">
        <f>ROUND(MAX(0,$AF$43+$AG$43-$AH$43-$AI$43),2)</f>
        <v>0</v>
      </c>
      <c r="AK43">
        <f>$AO$42</f>
        <v>0</v>
      </c>
      <c r="AL43">
        <f>ROUND(IF($AK$43&lt;=0,0,$AK$43*$AK$3/12),2)</f>
        <v>0</v>
      </c>
      <c r="AM43">
        <f>ROUND(IF($AK$43&lt;=0,0,MIN($AK$4,$AK$43+$AL$43)),2)</f>
        <v>0</v>
      </c>
      <c r="AN43">
        <f>ROUND(IF($AK$43&lt;=0,0,MIN(MAX(0,$AK$43+$AL$43-$AM$43),MAX(0,$F$43-$J$43-$O$43-$T$43-$Y$43-$AD$43-$AI$43))),2)</f>
        <v>0</v>
      </c>
      <c r="AO43">
        <f>ROUND(MAX(0,$AK$43+$AL$43-$AM$43-$AN$43),2)</f>
        <v>0</v>
      </c>
      <c r="AP43">
        <f>$AT$42</f>
        <v>0</v>
      </c>
      <c r="AQ43">
        <f>ROUND(IF($AP$43&lt;=0,0,$AP$43*$AP$3/12),2)</f>
        <v>0</v>
      </c>
      <c r="AR43">
        <f>ROUND(IF($AP$43&lt;=0,0,MIN($AP$4,$AP$43+$AQ$43)),2)</f>
        <v>0</v>
      </c>
      <c r="AS43">
        <f>ROUND(IF($AP$43&lt;=0,0,MIN(MAX(0,$AP$43+$AQ$43-$AR$43),MAX(0,$F$43-$J$43-$O$43-$T$43-$Y$43-$AD$43-$AI$43-$AN$43))),2)</f>
        <v>0</v>
      </c>
      <c r="AT43">
        <f>ROUND(MAX(0,$AP$43+$AQ$43-$AR$43-$AS$43),2)</f>
        <v>0</v>
      </c>
      <c r="AU43">
        <f>$AY$42</f>
        <v>0</v>
      </c>
      <c r="AV43">
        <f>ROUND(IF($AU$43&lt;=0,0,$AU$43*$AU$3/12),2)</f>
        <v>0</v>
      </c>
      <c r="AW43">
        <f>ROUND(IF($AU$43&lt;=0,0,MIN($AU$4,$AU$43+$AV$43)),2)</f>
        <v>0</v>
      </c>
      <c r="AX43">
        <f>ROUND(IF($AU$43&lt;=0,0,MIN(MAX(0,$AU$43+$AV$43-$AW$43),MAX(0,$F$43-$J$43-$O$43-$T$43-$Y$43-$AD$43-$AI$43-$AN$43-$AS$43))),2)</f>
        <v>0</v>
      </c>
      <c r="AY43">
        <f>ROUND(MAX(0,$AU$43+$AV$43-$AW$43-$AX$43),2)</f>
        <v>0</v>
      </c>
      <c r="AZ43">
        <f>$BD$42</f>
        <v>0</v>
      </c>
      <c r="BA43">
        <f>ROUND(IF($AZ$43&lt;=0,0,$AZ$43*$AZ$3/12),2)</f>
        <v>0</v>
      </c>
      <c r="BB43">
        <f>ROUND(IF($AZ$43&lt;=0,0,MIN($AZ$4,$AZ$43+$BA$43)),2)</f>
        <v>0</v>
      </c>
      <c r="BC43">
        <f>ROUND(IF($AZ$43&lt;=0,0,MIN(MAX(0,$AZ$43+$BA$43-$BB$43),MAX(0,$F$43-$J$43-$O$43-$T$43-$Y$43-$AD$43-$AI$43-$AN$43-$AS$43-$AX$43))),2)</f>
        <v>0</v>
      </c>
      <c r="BD43">
        <f>ROUND(MAX(0,$AZ$43+$BA$43-$BB$43-$BC$43),2)</f>
        <v>0</v>
      </c>
    </row>
    <row r="44" spans="1:56">
      <c r="A44">
        <f>ROW()-7</f>
        <v>37</v>
      </c>
      <c r="B44">
        <f>EDATE(StartDate,A44-1)</f>
        <v>0</v>
      </c>
      <c r="C44">
        <f>ROUND(SUM($G$44,$L$44,$Q$44,$V$44,$AA$44,$AF$44,$AK$44,$AP$44,$AU$44,$AZ$44)-SUM($K$44,$P$44,$U$44,$Z$44,$AE$44,$AJ$44,$AO$44,$AT$44,$AY$44,$BD$44),2)</f>
        <v>0</v>
      </c>
      <c r="D44">
        <f>ROUND(SUM($H$44,$M$44,$R$44,$W$44,$AB$44,$AG$44,$AL$44,$AQ$44,$AV$44,$BA$44),2)</f>
        <v>0</v>
      </c>
      <c r="E44">
        <f>ROUND(SUM($K$44,$P$44,$U$44,$Z$44,$AE$44,$AJ$44,$AO$44,$AT$44,$AY$44,$BD$44),2)</f>
        <v>0</v>
      </c>
      <c r="F44">
        <f>ROUND(MAX(MonthlyBudget-SUM($I$44,$N$44,$S$44,$X$44,$AC$44,$AH$44,$AM$44,$AR$44,$AW$44,$BB$44),0),2)</f>
        <v>0</v>
      </c>
      <c r="G44">
        <f>$K$43</f>
        <v>0</v>
      </c>
      <c r="H44">
        <f>ROUND(IF($G$44&lt;=0,0,$G$44*$G$3/12),2)</f>
        <v>0</v>
      </c>
      <c r="I44">
        <f>ROUND(IF($G$44&lt;=0,0,MIN($G$4,$G$44+$H$44)),2)</f>
        <v>0</v>
      </c>
      <c r="J44">
        <f>ROUND(IF($G$44&lt;=0,0,MIN(MAX(0,$G$44+$H$44-$I$44),$F$44)),2)</f>
        <v>0</v>
      </c>
      <c r="K44">
        <f>ROUND(MAX(0,$G$44+$H$44-$I$44-$J$44),2)</f>
        <v>0</v>
      </c>
      <c r="L44">
        <f>$P$43</f>
        <v>0</v>
      </c>
      <c r="M44">
        <f>ROUND(IF($L$44&lt;=0,0,$L$44*$L$3/12),2)</f>
        <v>0</v>
      </c>
      <c r="N44">
        <f>ROUND(IF($L$44&lt;=0,0,MIN($L$4,$L$44+$M$44)),2)</f>
        <v>0</v>
      </c>
      <c r="O44">
        <f>ROUND(IF($L$44&lt;=0,0,MIN(MAX(0,$L$44+$M$44-$N$44),MAX(0,$F$44-$J$44))),2)</f>
        <v>0</v>
      </c>
      <c r="P44">
        <f>ROUND(MAX(0,$L$44+$M$44-$N$44-$O$44),2)</f>
        <v>0</v>
      </c>
      <c r="Q44">
        <f>$U$43</f>
        <v>0</v>
      </c>
      <c r="R44">
        <f>ROUND(IF($Q$44&lt;=0,0,$Q$44*$Q$3/12),2)</f>
        <v>0</v>
      </c>
      <c r="S44">
        <f>ROUND(IF($Q$44&lt;=0,0,MIN($Q$4,$Q$44+$R$44)),2)</f>
        <v>0</v>
      </c>
      <c r="T44">
        <f>ROUND(IF($Q$44&lt;=0,0,MIN(MAX(0,$Q$44+$R$44-$S$44),MAX(0,$F$44-$J$44-$O$44))),2)</f>
        <v>0</v>
      </c>
      <c r="U44">
        <f>ROUND(MAX(0,$Q$44+$R$44-$S$44-$T$44),2)</f>
        <v>0</v>
      </c>
      <c r="V44">
        <f>$Z$43</f>
        <v>0</v>
      </c>
      <c r="W44">
        <f>ROUND(IF($V$44&lt;=0,0,$V$44*$V$3/12),2)</f>
        <v>0</v>
      </c>
      <c r="X44">
        <f>ROUND(IF($V$44&lt;=0,0,MIN($V$4,$V$44+$W$44)),2)</f>
        <v>0</v>
      </c>
      <c r="Y44">
        <f>ROUND(IF($V$44&lt;=0,0,MIN(MAX(0,$V$44+$W$44-$X$44),MAX(0,$F$44-$J$44-$O$44-$T$44))),2)</f>
        <v>0</v>
      </c>
      <c r="Z44">
        <f>ROUND(MAX(0,$V$44+$W$44-$X$44-$Y$44),2)</f>
        <v>0</v>
      </c>
      <c r="AA44">
        <f>$AE$43</f>
        <v>0</v>
      </c>
      <c r="AB44">
        <f>ROUND(IF($AA$44&lt;=0,0,$AA$44*$AA$3/12),2)</f>
        <v>0</v>
      </c>
      <c r="AC44">
        <f>ROUND(IF($AA$44&lt;=0,0,MIN($AA$4,$AA$44+$AB$44)),2)</f>
        <v>0</v>
      </c>
      <c r="AD44">
        <f>ROUND(IF($AA$44&lt;=0,0,MIN(MAX(0,$AA$44+$AB$44-$AC$44),MAX(0,$F$44-$J$44-$O$44-$T$44-$Y$44))),2)</f>
        <v>0</v>
      </c>
      <c r="AE44">
        <f>ROUND(MAX(0,$AA$44+$AB$44-$AC$44-$AD$44),2)</f>
        <v>0</v>
      </c>
      <c r="AF44">
        <f>$AJ$43</f>
        <v>0</v>
      </c>
      <c r="AG44">
        <f>ROUND(IF($AF$44&lt;=0,0,$AF$44*$AF$3/12),2)</f>
        <v>0</v>
      </c>
      <c r="AH44">
        <f>ROUND(IF($AF$44&lt;=0,0,MIN($AF$4,$AF$44+$AG$44)),2)</f>
        <v>0</v>
      </c>
      <c r="AI44">
        <f>ROUND(IF($AF$44&lt;=0,0,MIN(MAX(0,$AF$44+$AG$44-$AH$44),MAX(0,$F$44-$J$44-$O$44-$T$44-$Y$44-$AD$44))),2)</f>
        <v>0</v>
      </c>
      <c r="AJ44">
        <f>ROUND(MAX(0,$AF$44+$AG$44-$AH$44-$AI$44),2)</f>
        <v>0</v>
      </c>
      <c r="AK44">
        <f>$AO$43</f>
        <v>0</v>
      </c>
      <c r="AL44">
        <f>ROUND(IF($AK$44&lt;=0,0,$AK$44*$AK$3/12),2)</f>
        <v>0</v>
      </c>
      <c r="AM44">
        <f>ROUND(IF($AK$44&lt;=0,0,MIN($AK$4,$AK$44+$AL$44)),2)</f>
        <v>0</v>
      </c>
      <c r="AN44">
        <f>ROUND(IF($AK$44&lt;=0,0,MIN(MAX(0,$AK$44+$AL$44-$AM$44),MAX(0,$F$44-$J$44-$O$44-$T$44-$Y$44-$AD$44-$AI$44))),2)</f>
        <v>0</v>
      </c>
      <c r="AO44">
        <f>ROUND(MAX(0,$AK$44+$AL$44-$AM$44-$AN$44),2)</f>
        <v>0</v>
      </c>
      <c r="AP44">
        <f>$AT$43</f>
        <v>0</v>
      </c>
      <c r="AQ44">
        <f>ROUND(IF($AP$44&lt;=0,0,$AP$44*$AP$3/12),2)</f>
        <v>0</v>
      </c>
      <c r="AR44">
        <f>ROUND(IF($AP$44&lt;=0,0,MIN($AP$4,$AP$44+$AQ$44)),2)</f>
        <v>0</v>
      </c>
      <c r="AS44">
        <f>ROUND(IF($AP$44&lt;=0,0,MIN(MAX(0,$AP$44+$AQ$44-$AR$44),MAX(0,$F$44-$J$44-$O$44-$T$44-$Y$44-$AD$44-$AI$44-$AN$44))),2)</f>
        <v>0</v>
      </c>
      <c r="AT44">
        <f>ROUND(MAX(0,$AP$44+$AQ$44-$AR$44-$AS$44),2)</f>
        <v>0</v>
      </c>
      <c r="AU44">
        <f>$AY$43</f>
        <v>0</v>
      </c>
      <c r="AV44">
        <f>ROUND(IF($AU$44&lt;=0,0,$AU$44*$AU$3/12),2)</f>
        <v>0</v>
      </c>
      <c r="AW44">
        <f>ROUND(IF($AU$44&lt;=0,0,MIN($AU$4,$AU$44+$AV$44)),2)</f>
        <v>0</v>
      </c>
      <c r="AX44">
        <f>ROUND(IF($AU$44&lt;=0,0,MIN(MAX(0,$AU$44+$AV$44-$AW$44),MAX(0,$F$44-$J$44-$O$44-$T$44-$Y$44-$AD$44-$AI$44-$AN$44-$AS$44))),2)</f>
        <v>0</v>
      </c>
      <c r="AY44">
        <f>ROUND(MAX(0,$AU$44+$AV$44-$AW$44-$AX$44),2)</f>
        <v>0</v>
      </c>
      <c r="AZ44">
        <f>$BD$43</f>
        <v>0</v>
      </c>
      <c r="BA44">
        <f>ROUND(IF($AZ$44&lt;=0,0,$AZ$44*$AZ$3/12),2)</f>
        <v>0</v>
      </c>
      <c r="BB44">
        <f>ROUND(IF($AZ$44&lt;=0,0,MIN($AZ$4,$AZ$44+$BA$44)),2)</f>
        <v>0</v>
      </c>
      <c r="BC44">
        <f>ROUND(IF($AZ$44&lt;=0,0,MIN(MAX(0,$AZ$44+$BA$44-$BB$44),MAX(0,$F$44-$J$44-$O$44-$T$44-$Y$44-$AD$44-$AI$44-$AN$44-$AS$44-$AX$44))),2)</f>
        <v>0</v>
      </c>
      <c r="BD44">
        <f>ROUND(MAX(0,$AZ$44+$BA$44-$BB$44-$BC$44),2)</f>
        <v>0</v>
      </c>
    </row>
    <row r="45" spans="1:56">
      <c r="A45">
        <f>ROW()-7</f>
        <v>38</v>
      </c>
      <c r="B45">
        <f>EDATE(StartDate,A45-1)</f>
        <v>0</v>
      </c>
      <c r="C45">
        <f>ROUND(SUM($G$45,$L$45,$Q$45,$V$45,$AA$45,$AF$45,$AK$45,$AP$45,$AU$45,$AZ$45)-SUM($K$45,$P$45,$U$45,$Z$45,$AE$45,$AJ$45,$AO$45,$AT$45,$AY$45,$BD$45),2)</f>
        <v>0</v>
      </c>
      <c r="D45">
        <f>ROUND(SUM($H$45,$M$45,$R$45,$W$45,$AB$45,$AG$45,$AL$45,$AQ$45,$AV$45,$BA$45),2)</f>
        <v>0</v>
      </c>
      <c r="E45">
        <f>ROUND(SUM($K$45,$P$45,$U$45,$Z$45,$AE$45,$AJ$45,$AO$45,$AT$45,$AY$45,$BD$45),2)</f>
        <v>0</v>
      </c>
      <c r="F45">
        <f>ROUND(MAX(MonthlyBudget-SUM($I$45,$N$45,$S$45,$X$45,$AC$45,$AH$45,$AM$45,$AR$45,$AW$45,$BB$45),0),2)</f>
        <v>0</v>
      </c>
      <c r="G45">
        <f>$K$44</f>
        <v>0</v>
      </c>
      <c r="H45">
        <f>ROUND(IF($G$45&lt;=0,0,$G$45*$G$3/12),2)</f>
        <v>0</v>
      </c>
      <c r="I45">
        <f>ROUND(IF($G$45&lt;=0,0,MIN($G$4,$G$45+$H$45)),2)</f>
        <v>0</v>
      </c>
      <c r="J45">
        <f>ROUND(IF($G$45&lt;=0,0,MIN(MAX(0,$G$45+$H$45-$I$45),$F$45)),2)</f>
        <v>0</v>
      </c>
      <c r="K45">
        <f>ROUND(MAX(0,$G$45+$H$45-$I$45-$J$45),2)</f>
        <v>0</v>
      </c>
      <c r="L45">
        <f>$P$44</f>
        <v>0</v>
      </c>
      <c r="M45">
        <f>ROUND(IF($L$45&lt;=0,0,$L$45*$L$3/12),2)</f>
        <v>0</v>
      </c>
      <c r="N45">
        <f>ROUND(IF($L$45&lt;=0,0,MIN($L$4,$L$45+$M$45)),2)</f>
        <v>0</v>
      </c>
      <c r="O45">
        <f>ROUND(IF($L$45&lt;=0,0,MIN(MAX(0,$L$45+$M$45-$N$45),MAX(0,$F$45-$J$45))),2)</f>
        <v>0</v>
      </c>
      <c r="P45">
        <f>ROUND(MAX(0,$L$45+$M$45-$N$45-$O$45),2)</f>
        <v>0</v>
      </c>
      <c r="Q45">
        <f>$U$44</f>
        <v>0</v>
      </c>
      <c r="R45">
        <f>ROUND(IF($Q$45&lt;=0,0,$Q$45*$Q$3/12),2)</f>
        <v>0</v>
      </c>
      <c r="S45">
        <f>ROUND(IF($Q$45&lt;=0,0,MIN($Q$4,$Q$45+$R$45)),2)</f>
        <v>0</v>
      </c>
      <c r="T45">
        <f>ROUND(IF($Q$45&lt;=0,0,MIN(MAX(0,$Q$45+$R$45-$S$45),MAX(0,$F$45-$J$45-$O$45))),2)</f>
        <v>0</v>
      </c>
      <c r="U45">
        <f>ROUND(MAX(0,$Q$45+$R$45-$S$45-$T$45),2)</f>
        <v>0</v>
      </c>
      <c r="V45">
        <f>$Z$44</f>
        <v>0</v>
      </c>
      <c r="W45">
        <f>ROUND(IF($V$45&lt;=0,0,$V$45*$V$3/12),2)</f>
        <v>0</v>
      </c>
      <c r="X45">
        <f>ROUND(IF($V$45&lt;=0,0,MIN($V$4,$V$45+$W$45)),2)</f>
        <v>0</v>
      </c>
      <c r="Y45">
        <f>ROUND(IF($V$45&lt;=0,0,MIN(MAX(0,$V$45+$W$45-$X$45),MAX(0,$F$45-$J$45-$O$45-$T$45))),2)</f>
        <v>0</v>
      </c>
      <c r="Z45">
        <f>ROUND(MAX(0,$V$45+$W$45-$X$45-$Y$45),2)</f>
        <v>0</v>
      </c>
      <c r="AA45">
        <f>$AE$44</f>
        <v>0</v>
      </c>
      <c r="AB45">
        <f>ROUND(IF($AA$45&lt;=0,0,$AA$45*$AA$3/12),2)</f>
        <v>0</v>
      </c>
      <c r="AC45">
        <f>ROUND(IF($AA$45&lt;=0,0,MIN($AA$4,$AA$45+$AB$45)),2)</f>
        <v>0</v>
      </c>
      <c r="AD45">
        <f>ROUND(IF($AA$45&lt;=0,0,MIN(MAX(0,$AA$45+$AB$45-$AC$45),MAX(0,$F$45-$J$45-$O$45-$T$45-$Y$45))),2)</f>
        <v>0</v>
      </c>
      <c r="AE45">
        <f>ROUND(MAX(0,$AA$45+$AB$45-$AC$45-$AD$45),2)</f>
        <v>0</v>
      </c>
      <c r="AF45">
        <f>$AJ$44</f>
        <v>0</v>
      </c>
      <c r="AG45">
        <f>ROUND(IF($AF$45&lt;=0,0,$AF$45*$AF$3/12),2)</f>
        <v>0</v>
      </c>
      <c r="AH45">
        <f>ROUND(IF($AF$45&lt;=0,0,MIN($AF$4,$AF$45+$AG$45)),2)</f>
        <v>0</v>
      </c>
      <c r="AI45">
        <f>ROUND(IF($AF$45&lt;=0,0,MIN(MAX(0,$AF$45+$AG$45-$AH$45),MAX(0,$F$45-$J$45-$O$45-$T$45-$Y$45-$AD$45))),2)</f>
        <v>0</v>
      </c>
      <c r="AJ45">
        <f>ROUND(MAX(0,$AF$45+$AG$45-$AH$45-$AI$45),2)</f>
        <v>0</v>
      </c>
      <c r="AK45">
        <f>$AO$44</f>
        <v>0</v>
      </c>
      <c r="AL45">
        <f>ROUND(IF($AK$45&lt;=0,0,$AK$45*$AK$3/12),2)</f>
        <v>0</v>
      </c>
      <c r="AM45">
        <f>ROUND(IF($AK$45&lt;=0,0,MIN($AK$4,$AK$45+$AL$45)),2)</f>
        <v>0</v>
      </c>
      <c r="AN45">
        <f>ROUND(IF($AK$45&lt;=0,0,MIN(MAX(0,$AK$45+$AL$45-$AM$45),MAX(0,$F$45-$J$45-$O$45-$T$45-$Y$45-$AD$45-$AI$45))),2)</f>
        <v>0</v>
      </c>
      <c r="AO45">
        <f>ROUND(MAX(0,$AK$45+$AL$45-$AM$45-$AN$45),2)</f>
        <v>0</v>
      </c>
      <c r="AP45">
        <f>$AT$44</f>
        <v>0</v>
      </c>
      <c r="AQ45">
        <f>ROUND(IF($AP$45&lt;=0,0,$AP$45*$AP$3/12),2)</f>
        <v>0</v>
      </c>
      <c r="AR45">
        <f>ROUND(IF($AP$45&lt;=0,0,MIN($AP$4,$AP$45+$AQ$45)),2)</f>
        <v>0</v>
      </c>
      <c r="AS45">
        <f>ROUND(IF($AP$45&lt;=0,0,MIN(MAX(0,$AP$45+$AQ$45-$AR$45),MAX(0,$F$45-$J$45-$O$45-$T$45-$Y$45-$AD$45-$AI$45-$AN$45))),2)</f>
        <v>0</v>
      </c>
      <c r="AT45">
        <f>ROUND(MAX(0,$AP$45+$AQ$45-$AR$45-$AS$45),2)</f>
        <v>0</v>
      </c>
      <c r="AU45">
        <f>$AY$44</f>
        <v>0</v>
      </c>
      <c r="AV45">
        <f>ROUND(IF($AU$45&lt;=0,0,$AU$45*$AU$3/12),2)</f>
        <v>0</v>
      </c>
      <c r="AW45">
        <f>ROUND(IF($AU$45&lt;=0,0,MIN($AU$4,$AU$45+$AV$45)),2)</f>
        <v>0</v>
      </c>
      <c r="AX45">
        <f>ROUND(IF($AU$45&lt;=0,0,MIN(MAX(0,$AU$45+$AV$45-$AW$45),MAX(0,$F$45-$J$45-$O$45-$T$45-$Y$45-$AD$45-$AI$45-$AN$45-$AS$45))),2)</f>
        <v>0</v>
      </c>
      <c r="AY45">
        <f>ROUND(MAX(0,$AU$45+$AV$45-$AW$45-$AX$45),2)</f>
        <v>0</v>
      </c>
      <c r="AZ45">
        <f>$BD$44</f>
        <v>0</v>
      </c>
      <c r="BA45">
        <f>ROUND(IF($AZ$45&lt;=0,0,$AZ$45*$AZ$3/12),2)</f>
        <v>0</v>
      </c>
      <c r="BB45">
        <f>ROUND(IF($AZ$45&lt;=0,0,MIN($AZ$4,$AZ$45+$BA$45)),2)</f>
        <v>0</v>
      </c>
      <c r="BC45">
        <f>ROUND(IF($AZ$45&lt;=0,0,MIN(MAX(0,$AZ$45+$BA$45-$BB$45),MAX(0,$F$45-$J$45-$O$45-$T$45-$Y$45-$AD$45-$AI$45-$AN$45-$AS$45-$AX$45))),2)</f>
        <v>0</v>
      </c>
      <c r="BD45">
        <f>ROUND(MAX(0,$AZ$45+$BA$45-$BB$45-$BC$45),2)</f>
        <v>0</v>
      </c>
    </row>
    <row r="46" spans="1:56">
      <c r="A46">
        <f>ROW()-7</f>
        <v>39</v>
      </c>
      <c r="B46">
        <f>EDATE(StartDate,A46-1)</f>
        <v>0</v>
      </c>
      <c r="C46">
        <f>ROUND(SUM($G$46,$L$46,$Q$46,$V$46,$AA$46,$AF$46,$AK$46,$AP$46,$AU$46,$AZ$46)-SUM($K$46,$P$46,$U$46,$Z$46,$AE$46,$AJ$46,$AO$46,$AT$46,$AY$46,$BD$46),2)</f>
        <v>0</v>
      </c>
      <c r="D46">
        <f>ROUND(SUM($H$46,$M$46,$R$46,$W$46,$AB$46,$AG$46,$AL$46,$AQ$46,$AV$46,$BA$46),2)</f>
        <v>0</v>
      </c>
      <c r="E46">
        <f>ROUND(SUM($K$46,$P$46,$U$46,$Z$46,$AE$46,$AJ$46,$AO$46,$AT$46,$AY$46,$BD$46),2)</f>
        <v>0</v>
      </c>
      <c r="F46">
        <f>ROUND(MAX(MonthlyBudget-SUM($I$46,$N$46,$S$46,$X$46,$AC$46,$AH$46,$AM$46,$AR$46,$AW$46,$BB$46),0),2)</f>
        <v>0</v>
      </c>
      <c r="G46">
        <f>$K$45</f>
        <v>0</v>
      </c>
      <c r="H46">
        <f>ROUND(IF($G$46&lt;=0,0,$G$46*$G$3/12),2)</f>
        <v>0</v>
      </c>
      <c r="I46">
        <f>ROUND(IF($G$46&lt;=0,0,MIN($G$4,$G$46+$H$46)),2)</f>
        <v>0</v>
      </c>
      <c r="J46">
        <f>ROUND(IF($G$46&lt;=0,0,MIN(MAX(0,$G$46+$H$46-$I$46),$F$46)),2)</f>
        <v>0</v>
      </c>
      <c r="K46">
        <f>ROUND(MAX(0,$G$46+$H$46-$I$46-$J$46),2)</f>
        <v>0</v>
      </c>
      <c r="L46">
        <f>$P$45</f>
        <v>0</v>
      </c>
      <c r="M46">
        <f>ROUND(IF($L$46&lt;=0,0,$L$46*$L$3/12),2)</f>
        <v>0</v>
      </c>
      <c r="N46">
        <f>ROUND(IF($L$46&lt;=0,0,MIN($L$4,$L$46+$M$46)),2)</f>
        <v>0</v>
      </c>
      <c r="O46">
        <f>ROUND(IF($L$46&lt;=0,0,MIN(MAX(0,$L$46+$M$46-$N$46),MAX(0,$F$46-$J$46))),2)</f>
        <v>0</v>
      </c>
      <c r="P46">
        <f>ROUND(MAX(0,$L$46+$M$46-$N$46-$O$46),2)</f>
        <v>0</v>
      </c>
      <c r="Q46">
        <f>$U$45</f>
        <v>0</v>
      </c>
      <c r="R46">
        <f>ROUND(IF($Q$46&lt;=0,0,$Q$46*$Q$3/12),2)</f>
        <v>0</v>
      </c>
      <c r="S46">
        <f>ROUND(IF($Q$46&lt;=0,0,MIN($Q$4,$Q$46+$R$46)),2)</f>
        <v>0</v>
      </c>
      <c r="T46">
        <f>ROUND(IF($Q$46&lt;=0,0,MIN(MAX(0,$Q$46+$R$46-$S$46),MAX(0,$F$46-$J$46-$O$46))),2)</f>
        <v>0</v>
      </c>
      <c r="U46">
        <f>ROUND(MAX(0,$Q$46+$R$46-$S$46-$T$46),2)</f>
        <v>0</v>
      </c>
      <c r="V46">
        <f>$Z$45</f>
        <v>0</v>
      </c>
      <c r="W46">
        <f>ROUND(IF($V$46&lt;=0,0,$V$46*$V$3/12),2)</f>
        <v>0</v>
      </c>
      <c r="X46">
        <f>ROUND(IF($V$46&lt;=0,0,MIN($V$4,$V$46+$W$46)),2)</f>
        <v>0</v>
      </c>
      <c r="Y46">
        <f>ROUND(IF($V$46&lt;=0,0,MIN(MAX(0,$V$46+$W$46-$X$46),MAX(0,$F$46-$J$46-$O$46-$T$46))),2)</f>
        <v>0</v>
      </c>
      <c r="Z46">
        <f>ROUND(MAX(0,$V$46+$W$46-$X$46-$Y$46),2)</f>
        <v>0</v>
      </c>
      <c r="AA46">
        <f>$AE$45</f>
        <v>0</v>
      </c>
      <c r="AB46">
        <f>ROUND(IF($AA$46&lt;=0,0,$AA$46*$AA$3/12),2)</f>
        <v>0</v>
      </c>
      <c r="AC46">
        <f>ROUND(IF($AA$46&lt;=0,0,MIN($AA$4,$AA$46+$AB$46)),2)</f>
        <v>0</v>
      </c>
      <c r="AD46">
        <f>ROUND(IF($AA$46&lt;=0,0,MIN(MAX(0,$AA$46+$AB$46-$AC$46),MAX(0,$F$46-$J$46-$O$46-$T$46-$Y$46))),2)</f>
        <v>0</v>
      </c>
      <c r="AE46">
        <f>ROUND(MAX(0,$AA$46+$AB$46-$AC$46-$AD$46),2)</f>
        <v>0</v>
      </c>
      <c r="AF46">
        <f>$AJ$45</f>
        <v>0</v>
      </c>
      <c r="AG46">
        <f>ROUND(IF($AF$46&lt;=0,0,$AF$46*$AF$3/12),2)</f>
        <v>0</v>
      </c>
      <c r="AH46">
        <f>ROUND(IF($AF$46&lt;=0,0,MIN($AF$4,$AF$46+$AG$46)),2)</f>
        <v>0</v>
      </c>
      <c r="AI46">
        <f>ROUND(IF($AF$46&lt;=0,0,MIN(MAX(0,$AF$46+$AG$46-$AH$46),MAX(0,$F$46-$J$46-$O$46-$T$46-$Y$46-$AD$46))),2)</f>
        <v>0</v>
      </c>
      <c r="AJ46">
        <f>ROUND(MAX(0,$AF$46+$AG$46-$AH$46-$AI$46),2)</f>
        <v>0</v>
      </c>
      <c r="AK46">
        <f>$AO$45</f>
        <v>0</v>
      </c>
      <c r="AL46">
        <f>ROUND(IF($AK$46&lt;=0,0,$AK$46*$AK$3/12),2)</f>
        <v>0</v>
      </c>
      <c r="AM46">
        <f>ROUND(IF($AK$46&lt;=0,0,MIN($AK$4,$AK$46+$AL$46)),2)</f>
        <v>0</v>
      </c>
      <c r="AN46">
        <f>ROUND(IF($AK$46&lt;=0,0,MIN(MAX(0,$AK$46+$AL$46-$AM$46),MAX(0,$F$46-$J$46-$O$46-$T$46-$Y$46-$AD$46-$AI$46))),2)</f>
        <v>0</v>
      </c>
      <c r="AO46">
        <f>ROUND(MAX(0,$AK$46+$AL$46-$AM$46-$AN$46),2)</f>
        <v>0</v>
      </c>
      <c r="AP46">
        <f>$AT$45</f>
        <v>0</v>
      </c>
      <c r="AQ46">
        <f>ROUND(IF($AP$46&lt;=0,0,$AP$46*$AP$3/12),2)</f>
        <v>0</v>
      </c>
      <c r="AR46">
        <f>ROUND(IF($AP$46&lt;=0,0,MIN($AP$4,$AP$46+$AQ$46)),2)</f>
        <v>0</v>
      </c>
      <c r="AS46">
        <f>ROUND(IF($AP$46&lt;=0,0,MIN(MAX(0,$AP$46+$AQ$46-$AR$46),MAX(0,$F$46-$J$46-$O$46-$T$46-$Y$46-$AD$46-$AI$46-$AN$46))),2)</f>
        <v>0</v>
      </c>
      <c r="AT46">
        <f>ROUND(MAX(0,$AP$46+$AQ$46-$AR$46-$AS$46),2)</f>
        <v>0</v>
      </c>
      <c r="AU46">
        <f>$AY$45</f>
        <v>0</v>
      </c>
      <c r="AV46">
        <f>ROUND(IF($AU$46&lt;=0,0,$AU$46*$AU$3/12),2)</f>
        <v>0</v>
      </c>
      <c r="AW46">
        <f>ROUND(IF($AU$46&lt;=0,0,MIN($AU$4,$AU$46+$AV$46)),2)</f>
        <v>0</v>
      </c>
      <c r="AX46">
        <f>ROUND(IF($AU$46&lt;=0,0,MIN(MAX(0,$AU$46+$AV$46-$AW$46),MAX(0,$F$46-$J$46-$O$46-$T$46-$Y$46-$AD$46-$AI$46-$AN$46-$AS$46))),2)</f>
        <v>0</v>
      </c>
      <c r="AY46">
        <f>ROUND(MAX(0,$AU$46+$AV$46-$AW$46-$AX$46),2)</f>
        <v>0</v>
      </c>
      <c r="AZ46">
        <f>$BD$45</f>
        <v>0</v>
      </c>
      <c r="BA46">
        <f>ROUND(IF($AZ$46&lt;=0,0,$AZ$46*$AZ$3/12),2)</f>
        <v>0</v>
      </c>
      <c r="BB46">
        <f>ROUND(IF($AZ$46&lt;=0,0,MIN($AZ$4,$AZ$46+$BA$46)),2)</f>
        <v>0</v>
      </c>
      <c r="BC46">
        <f>ROUND(IF($AZ$46&lt;=0,0,MIN(MAX(0,$AZ$46+$BA$46-$BB$46),MAX(0,$F$46-$J$46-$O$46-$T$46-$Y$46-$AD$46-$AI$46-$AN$46-$AS$46-$AX$46))),2)</f>
        <v>0</v>
      </c>
      <c r="BD46">
        <f>ROUND(MAX(0,$AZ$46+$BA$46-$BB$46-$BC$46),2)</f>
        <v>0</v>
      </c>
    </row>
    <row r="47" spans="1:56">
      <c r="A47">
        <f>ROW()-7</f>
        <v>40</v>
      </c>
      <c r="B47">
        <f>EDATE(StartDate,A47-1)</f>
        <v>0</v>
      </c>
      <c r="C47">
        <f>ROUND(SUM($G$47,$L$47,$Q$47,$V$47,$AA$47,$AF$47,$AK$47,$AP$47,$AU$47,$AZ$47)-SUM($K$47,$P$47,$U$47,$Z$47,$AE$47,$AJ$47,$AO$47,$AT$47,$AY$47,$BD$47),2)</f>
        <v>0</v>
      </c>
      <c r="D47">
        <f>ROUND(SUM($H$47,$M$47,$R$47,$W$47,$AB$47,$AG$47,$AL$47,$AQ$47,$AV$47,$BA$47),2)</f>
        <v>0</v>
      </c>
      <c r="E47">
        <f>ROUND(SUM($K$47,$P$47,$U$47,$Z$47,$AE$47,$AJ$47,$AO$47,$AT$47,$AY$47,$BD$47),2)</f>
        <v>0</v>
      </c>
      <c r="F47">
        <f>ROUND(MAX(MonthlyBudget-SUM($I$47,$N$47,$S$47,$X$47,$AC$47,$AH$47,$AM$47,$AR$47,$AW$47,$BB$47),0),2)</f>
        <v>0</v>
      </c>
      <c r="G47">
        <f>$K$46</f>
        <v>0</v>
      </c>
      <c r="H47">
        <f>ROUND(IF($G$47&lt;=0,0,$G$47*$G$3/12),2)</f>
        <v>0</v>
      </c>
      <c r="I47">
        <f>ROUND(IF($G$47&lt;=0,0,MIN($G$4,$G$47+$H$47)),2)</f>
        <v>0</v>
      </c>
      <c r="J47">
        <f>ROUND(IF($G$47&lt;=0,0,MIN(MAX(0,$G$47+$H$47-$I$47),$F$47)),2)</f>
        <v>0</v>
      </c>
      <c r="K47">
        <f>ROUND(MAX(0,$G$47+$H$47-$I$47-$J$47),2)</f>
        <v>0</v>
      </c>
      <c r="L47">
        <f>$P$46</f>
        <v>0</v>
      </c>
      <c r="M47">
        <f>ROUND(IF($L$47&lt;=0,0,$L$47*$L$3/12),2)</f>
        <v>0</v>
      </c>
      <c r="N47">
        <f>ROUND(IF($L$47&lt;=0,0,MIN($L$4,$L$47+$M$47)),2)</f>
        <v>0</v>
      </c>
      <c r="O47">
        <f>ROUND(IF($L$47&lt;=0,0,MIN(MAX(0,$L$47+$M$47-$N$47),MAX(0,$F$47-$J$47))),2)</f>
        <v>0</v>
      </c>
      <c r="P47">
        <f>ROUND(MAX(0,$L$47+$M$47-$N$47-$O$47),2)</f>
        <v>0</v>
      </c>
      <c r="Q47">
        <f>$U$46</f>
        <v>0</v>
      </c>
      <c r="R47">
        <f>ROUND(IF($Q$47&lt;=0,0,$Q$47*$Q$3/12),2)</f>
        <v>0</v>
      </c>
      <c r="S47">
        <f>ROUND(IF($Q$47&lt;=0,0,MIN($Q$4,$Q$47+$R$47)),2)</f>
        <v>0</v>
      </c>
      <c r="T47">
        <f>ROUND(IF($Q$47&lt;=0,0,MIN(MAX(0,$Q$47+$R$47-$S$47),MAX(0,$F$47-$J$47-$O$47))),2)</f>
        <v>0</v>
      </c>
      <c r="U47">
        <f>ROUND(MAX(0,$Q$47+$R$47-$S$47-$T$47),2)</f>
        <v>0</v>
      </c>
      <c r="V47">
        <f>$Z$46</f>
        <v>0</v>
      </c>
      <c r="W47">
        <f>ROUND(IF($V$47&lt;=0,0,$V$47*$V$3/12),2)</f>
        <v>0</v>
      </c>
      <c r="X47">
        <f>ROUND(IF($V$47&lt;=0,0,MIN($V$4,$V$47+$W$47)),2)</f>
        <v>0</v>
      </c>
      <c r="Y47">
        <f>ROUND(IF($V$47&lt;=0,0,MIN(MAX(0,$V$47+$W$47-$X$47),MAX(0,$F$47-$J$47-$O$47-$T$47))),2)</f>
        <v>0</v>
      </c>
      <c r="Z47">
        <f>ROUND(MAX(0,$V$47+$W$47-$X$47-$Y$47),2)</f>
        <v>0</v>
      </c>
      <c r="AA47">
        <f>$AE$46</f>
        <v>0</v>
      </c>
      <c r="AB47">
        <f>ROUND(IF($AA$47&lt;=0,0,$AA$47*$AA$3/12),2)</f>
        <v>0</v>
      </c>
      <c r="AC47">
        <f>ROUND(IF($AA$47&lt;=0,0,MIN($AA$4,$AA$47+$AB$47)),2)</f>
        <v>0</v>
      </c>
      <c r="AD47">
        <f>ROUND(IF($AA$47&lt;=0,0,MIN(MAX(0,$AA$47+$AB$47-$AC$47),MAX(0,$F$47-$J$47-$O$47-$T$47-$Y$47))),2)</f>
        <v>0</v>
      </c>
      <c r="AE47">
        <f>ROUND(MAX(0,$AA$47+$AB$47-$AC$47-$AD$47),2)</f>
        <v>0</v>
      </c>
      <c r="AF47">
        <f>$AJ$46</f>
        <v>0</v>
      </c>
      <c r="AG47">
        <f>ROUND(IF($AF$47&lt;=0,0,$AF$47*$AF$3/12),2)</f>
        <v>0</v>
      </c>
      <c r="AH47">
        <f>ROUND(IF($AF$47&lt;=0,0,MIN($AF$4,$AF$47+$AG$47)),2)</f>
        <v>0</v>
      </c>
      <c r="AI47">
        <f>ROUND(IF($AF$47&lt;=0,0,MIN(MAX(0,$AF$47+$AG$47-$AH$47),MAX(0,$F$47-$J$47-$O$47-$T$47-$Y$47-$AD$47))),2)</f>
        <v>0</v>
      </c>
      <c r="AJ47">
        <f>ROUND(MAX(0,$AF$47+$AG$47-$AH$47-$AI$47),2)</f>
        <v>0</v>
      </c>
      <c r="AK47">
        <f>$AO$46</f>
        <v>0</v>
      </c>
      <c r="AL47">
        <f>ROUND(IF($AK$47&lt;=0,0,$AK$47*$AK$3/12),2)</f>
        <v>0</v>
      </c>
      <c r="AM47">
        <f>ROUND(IF($AK$47&lt;=0,0,MIN($AK$4,$AK$47+$AL$47)),2)</f>
        <v>0</v>
      </c>
      <c r="AN47">
        <f>ROUND(IF($AK$47&lt;=0,0,MIN(MAX(0,$AK$47+$AL$47-$AM$47),MAX(0,$F$47-$J$47-$O$47-$T$47-$Y$47-$AD$47-$AI$47))),2)</f>
        <v>0</v>
      </c>
      <c r="AO47">
        <f>ROUND(MAX(0,$AK$47+$AL$47-$AM$47-$AN$47),2)</f>
        <v>0</v>
      </c>
      <c r="AP47">
        <f>$AT$46</f>
        <v>0</v>
      </c>
      <c r="AQ47">
        <f>ROUND(IF($AP$47&lt;=0,0,$AP$47*$AP$3/12),2)</f>
        <v>0</v>
      </c>
      <c r="AR47">
        <f>ROUND(IF($AP$47&lt;=0,0,MIN($AP$4,$AP$47+$AQ$47)),2)</f>
        <v>0</v>
      </c>
      <c r="AS47">
        <f>ROUND(IF($AP$47&lt;=0,0,MIN(MAX(0,$AP$47+$AQ$47-$AR$47),MAX(0,$F$47-$J$47-$O$47-$T$47-$Y$47-$AD$47-$AI$47-$AN$47))),2)</f>
        <v>0</v>
      </c>
      <c r="AT47">
        <f>ROUND(MAX(0,$AP$47+$AQ$47-$AR$47-$AS$47),2)</f>
        <v>0</v>
      </c>
      <c r="AU47">
        <f>$AY$46</f>
        <v>0</v>
      </c>
      <c r="AV47">
        <f>ROUND(IF($AU$47&lt;=0,0,$AU$47*$AU$3/12),2)</f>
        <v>0</v>
      </c>
      <c r="AW47">
        <f>ROUND(IF($AU$47&lt;=0,0,MIN($AU$4,$AU$47+$AV$47)),2)</f>
        <v>0</v>
      </c>
      <c r="AX47">
        <f>ROUND(IF($AU$47&lt;=0,0,MIN(MAX(0,$AU$47+$AV$47-$AW$47),MAX(0,$F$47-$J$47-$O$47-$T$47-$Y$47-$AD$47-$AI$47-$AN$47-$AS$47))),2)</f>
        <v>0</v>
      </c>
      <c r="AY47">
        <f>ROUND(MAX(0,$AU$47+$AV$47-$AW$47-$AX$47),2)</f>
        <v>0</v>
      </c>
      <c r="AZ47">
        <f>$BD$46</f>
        <v>0</v>
      </c>
      <c r="BA47">
        <f>ROUND(IF($AZ$47&lt;=0,0,$AZ$47*$AZ$3/12),2)</f>
        <v>0</v>
      </c>
      <c r="BB47">
        <f>ROUND(IF($AZ$47&lt;=0,0,MIN($AZ$4,$AZ$47+$BA$47)),2)</f>
        <v>0</v>
      </c>
      <c r="BC47">
        <f>ROUND(IF($AZ$47&lt;=0,0,MIN(MAX(0,$AZ$47+$BA$47-$BB$47),MAX(0,$F$47-$J$47-$O$47-$T$47-$Y$47-$AD$47-$AI$47-$AN$47-$AS$47-$AX$47))),2)</f>
        <v>0</v>
      </c>
      <c r="BD47">
        <f>ROUND(MAX(0,$AZ$47+$BA$47-$BB$47-$BC$47),2)</f>
        <v>0</v>
      </c>
    </row>
    <row r="48" spans="1:56">
      <c r="A48">
        <f>ROW()-7</f>
        <v>41</v>
      </c>
      <c r="B48">
        <f>EDATE(StartDate,A48-1)</f>
        <v>0</v>
      </c>
      <c r="C48">
        <f>ROUND(SUM($G$48,$L$48,$Q$48,$V$48,$AA$48,$AF$48,$AK$48,$AP$48,$AU$48,$AZ$48)-SUM($K$48,$P$48,$U$48,$Z$48,$AE$48,$AJ$48,$AO$48,$AT$48,$AY$48,$BD$48),2)</f>
        <v>0</v>
      </c>
      <c r="D48">
        <f>ROUND(SUM($H$48,$M$48,$R$48,$W$48,$AB$48,$AG$48,$AL$48,$AQ$48,$AV$48,$BA$48),2)</f>
        <v>0</v>
      </c>
      <c r="E48">
        <f>ROUND(SUM($K$48,$P$48,$U$48,$Z$48,$AE$48,$AJ$48,$AO$48,$AT$48,$AY$48,$BD$48),2)</f>
        <v>0</v>
      </c>
      <c r="F48">
        <f>ROUND(MAX(MonthlyBudget-SUM($I$48,$N$48,$S$48,$X$48,$AC$48,$AH$48,$AM$48,$AR$48,$AW$48,$BB$48),0),2)</f>
        <v>0</v>
      </c>
      <c r="G48">
        <f>$K$47</f>
        <v>0</v>
      </c>
      <c r="H48">
        <f>ROUND(IF($G$48&lt;=0,0,$G$48*$G$3/12),2)</f>
        <v>0</v>
      </c>
      <c r="I48">
        <f>ROUND(IF($G$48&lt;=0,0,MIN($G$4,$G$48+$H$48)),2)</f>
        <v>0</v>
      </c>
      <c r="J48">
        <f>ROUND(IF($G$48&lt;=0,0,MIN(MAX(0,$G$48+$H$48-$I$48),$F$48)),2)</f>
        <v>0</v>
      </c>
      <c r="K48">
        <f>ROUND(MAX(0,$G$48+$H$48-$I$48-$J$48),2)</f>
        <v>0</v>
      </c>
      <c r="L48">
        <f>$P$47</f>
        <v>0</v>
      </c>
      <c r="M48">
        <f>ROUND(IF($L$48&lt;=0,0,$L$48*$L$3/12),2)</f>
        <v>0</v>
      </c>
      <c r="N48">
        <f>ROUND(IF($L$48&lt;=0,0,MIN($L$4,$L$48+$M$48)),2)</f>
        <v>0</v>
      </c>
      <c r="O48">
        <f>ROUND(IF($L$48&lt;=0,0,MIN(MAX(0,$L$48+$M$48-$N$48),MAX(0,$F$48-$J$48))),2)</f>
        <v>0</v>
      </c>
      <c r="P48">
        <f>ROUND(MAX(0,$L$48+$M$48-$N$48-$O$48),2)</f>
        <v>0</v>
      </c>
      <c r="Q48">
        <f>$U$47</f>
        <v>0</v>
      </c>
      <c r="R48">
        <f>ROUND(IF($Q$48&lt;=0,0,$Q$48*$Q$3/12),2)</f>
        <v>0</v>
      </c>
      <c r="S48">
        <f>ROUND(IF($Q$48&lt;=0,0,MIN($Q$4,$Q$48+$R$48)),2)</f>
        <v>0</v>
      </c>
      <c r="T48">
        <f>ROUND(IF($Q$48&lt;=0,0,MIN(MAX(0,$Q$48+$R$48-$S$48),MAX(0,$F$48-$J$48-$O$48))),2)</f>
        <v>0</v>
      </c>
      <c r="U48">
        <f>ROUND(MAX(0,$Q$48+$R$48-$S$48-$T$48),2)</f>
        <v>0</v>
      </c>
      <c r="V48">
        <f>$Z$47</f>
        <v>0</v>
      </c>
      <c r="W48">
        <f>ROUND(IF($V$48&lt;=0,0,$V$48*$V$3/12),2)</f>
        <v>0</v>
      </c>
      <c r="X48">
        <f>ROUND(IF($V$48&lt;=0,0,MIN($V$4,$V$48+$W$48)),2)</f>
        <v>0</v>
      </c>
      <c r="Y48">
        <f>ROUND(IF($V$48&lt;=0,0,MIN(MAX(0,$V$48+$W$48-$X$48),MAX(0,$F$48-$J$48-$O$48-$T$48))),2)</f>
        <v>0</v>
      </c>
      <c r="Z48">
        <f>ROUND(MAX(0,$V$48+$W$48-$X$48-$Y$48),2)</f>
        <v>0</v>
      </c>
      <c r="AA48">
        <f>$AE$47</f>
        <v>0</v>
      </c>
      <c r="AB48">
        <f>ROUND(IF($AA$48&lt;=0,0,$AA$48*$AA$3/12),2)</f>
        <v>0</v>
      </c>
      <c r="AC48">
        <f>ROUND(IF($AA$48&lt;=0,0,MIN($AA$4,$AA$48+$AB$48)),2)</f>
        <v>0</v>
      </c>
      <c r="AD48">
        <f>ROUND(IF($AA$48&lt;=0,0,MIN(MAX(0,$AA$48+$AB$48-$AC$48),MAX(0,$F$48-$J$48-$O$48-$T$48-$Y$48))),2)</f>
        <v>0</v>
      </c>
      <c r="AE48">
        <f>ROUND(MAX(0,$AA$48+$AB$48-$AC$48-$AD$48),2)</f>
        <v>0</v>
      </c>
      <c r="AF48">
        <f>$AJ$47</f>
        <v>0</v>
      </c>
      <c r="AG48">
        <f>ROUND(IF($AF$48&lt;=0,0,$AF$48*$AF$3/12),2)</f>
        <v>0</v>
      </c>
      <c r="AH48">
        <f>ROUND(IF($AF$48&lt;=0,0,MIN($AF$4,$AF$48+$AG$48)),2)</f>
        <v>0</v>
      </c>
      <c r="AI48">
        <f>ROUND(IF($AF$48&lt;=0,0,MIN(MAX(0,$AF$48+$AG$48-$AH$48),MAX(0,$F$48-$J$48-$O$48-$T$48-$Y$48-$AD$48))),2)</f>
        <v>0</v>
      </c>
      <c r="AJ48">
        <f>ROUND(MAX(0,$AF$48+$AG$48-$AH$48-$AI$48),2)</f>
        <v>0</v>
      </c>
      <c r="AK48">
        <f>$AO$47</f>
        <v>0</v>
      </c>
      <c r="AL48">
        <f>ROUND(IF($AK$48&lt;=0,0,$AK$48*$AK$3/12),2)</f>
        <v>0</v>
      </c>
      <c r="AM48">
        <f>ROUND(IF($AK$48&lt;=0,0,MIN($AK$4,$AK$48+$AL$48)),2)</f>
        <v>0</v>
      </c>
      <c r="AN48">
        <f>ROUND(IF($AK$48&lt;=0,0,MIN(MAX(0,$AK$48+$AL$48-$AM$48),MAX(0,$F$48-$J$48-$O$48-$T$48-$Y$48-$AD$48-$AI$48))),2)</f>
        <v>0</v>
      </c>
      <c r="AO48">
        <f>ROUND(MAX(0,$AK$48+$AL$48-$AM$48-$AN$48),2)</f>
        <v>0</v>
      </c>
      <c r="AP48">
        <f>$AT$47</f>
        <v>0</v>
      </c>
      <c r="AQ48">
        <f>ROUND(IF($AP$48&lt;=0,0,$AP$48*$AP$3/12),2)</f>
        <v>0</v>
      </c>
      <c r="AR48">
        <f>ROUND(IF($AP$48&lt;=0,0,MIN($AP$4,$AP$48+$AQ$48)),2)</f>
        <v>0</v>
      </c>
      <c r="AS48">
        <f>ROUND(IF($AP$48&lt;=0,0,MIN(MAX(0,$AP$48+$AQ$48-$AR$48),MAX(0,$F$48-$J$48-$O$48-$T$48-$Y$48-$AD$48-$AI$48-$AN$48))),2)</f>
        <v>0</v>
      </c>
      <c r="AT48">
        <f>ROUND(MAX(0,$AP$48+$AQ$48-$AR$48-$AS$48),2)</f>
        <v>0</v>
      </c>
      <c r="AU48">
        <f>$AY$47</f>
        <v>0</v>
      </c>
      <c r="AV48">
        <f>ROUND(IF($AU$48&lt;=0,0,$AU$48*$AU$3/12),2)</f>
        <v>0</v>
      </c>
      <c r="AW48">
        <f>ROUND(IF($AU$48&lt;=0,0,MIN($AU$4,$AU$48+$AV$48)),2)</f>
        <v>0</v>
      </c>
      <c r="AX48">
        <f>ROUND(IF($AU$48&lt;=0,0,MIN(MAX(0,$AU$48+$AV$48-$AW$48),MAX(0,$F$48-$J$48-$O$48-$T$48-$Y$48-$AD$48-$AI$48-$AN$48-$AS$48))),2)</f>
        <v>0</v>
      </c>
      <c r="AY48">
        <f>ROUND(MAX(0,$AU$48+$AV$48-$AW$48-$AX$48),2)</f>
        <v>0</v>
      </c>
      <c r="AZ48">
        <f>$BD$47</f>
        <v>0</v>
      </c>
      <c r="BA48">
        <f>ROUND(IF($AZ$48&lt;=0,0,$AZ$48*$AZ$3/12),2)</f>
        <v>0</v>
      </c>
      <c r="BB48">
        <f>ROUND(IF($AZ$48&lt;=0,0,MIN($AZ$4,$AZ$48+$BA$48)),2)</f>
        <v>0</v>
      </c>
      <c r="BC48">
        <f>ROUND(IF($AZ$48&lt;=0,0,MIN(MAX(0,$AZ$48+$BA$48-$BB$48),MAX(0,$F$48-$J$48-$O$48-$T$48-$Y$48-$AD$48-$AI$48-$AN$48-$AS$48-$AX$48))),2)</f>
        <v>0</v>
      </c>
      <c r="BD48">
        <f>ROUND(MAX(0,$AZ$48+$BA$48-$BB$48-$BC$48),2)</f>
        <v>0</v>
      </c>
    </row>
    <row r="49" spans="1:56">
      <c r="A49">
        <f>ROW()-7</f>
        <v>42</v>
      </c>
      <c r="B49">
        <f>EDATE(StartDate,A49-1)</f>
        <v>0</v>
      </c>
      <c r="C49">
        <f>ROUND(SUM($G$49,$L$49,$Q$49,$V$49,$AA$49,$AF$49,$AK$49,$AP$49,$AU$49,$AZ$49)-SUM($K$49,$P$49,$U$49,$Z$49,$AE$49,$AJ$49,$AO$49,$AT$49,$AY$49,$BD$49),2)</f>
        <v>0</v>
      </c>
      <c r="D49">
        <f>ROUND(SUM($H$49,$M$49,$R$49,$W$49,$AB$49,$AG$49,$AL$49,$AQ$49,$AV$49,$BA$49),2)</f>
        <v>0</v>
      </c>
      <c r="E49">
        <f>ROUND(SUM($K$49,$P$49,$U$49,$Z$49,$AE$49,$AJ$49,$AO$49,$AT$49,$AY$49,$BD$49),2)</f>
        <v>0</v>
      </c>
      <c r="F49">
        <f>ROUND(MAX(MonthlyBudget-SUM($I$49,$N$49,$S$49,$X$49,$AC$49,$AH$49,$AM$49,$AR$49,$AW$49,$BB$49),0),2)</f>
        <v>0</v>
      </c>
      <c r="G49">
        <f>$K$48</f>
        <v>0</v>
      </c>
      <c r="H49">
        <f>ROUND(IF($G$49&lt;=0,0,$G$49*$G$3/12),2)</f>
        <v>0</v>
      </c>
      <c r="I49">
        <f>ROUND(IF($G$49&lt;=0,0,MIN($G$4,$G$49+$H$49)),2)</f>
        <v>0</v>
      </c>
      <c r="J49">
        <f>ROUND(IF($G$49&lt;=0,0,MIN(MAX(0,$G$49+$H$49-$I$49),$F$49)),2)</f>
        <v>0</v>
      </c>
      <c r="K49">
        <f>ROUND(MAX(0,$G$49+$H$49-$I$49-$J$49),2)</f>
        <v>0</v>
      </c>
      <c r="L49">
        <f>$P$48</f>
        <v>0</v>
      </c>
      <c r="M49">
        <f>ROUND(IF($L$49&lt;=0,0,$L$49*$L$3/12),2)</f>
        <v>0</v>
      </c>
      <c r="N49">
        <f>ROUND(IF($L$49&lt;=0,0,MIN($L$4,$L$49+$M$49)),2)</f>
        <v>0</v>
      </c>
      <c r="O49">
        <f>ROUND(IF($L$49&lt;=0,0,MIN(MAX(0,$L$49+$M$49-$N$49),MAX(0,$F$49-$J$49))),2)</f>
        <v>0</v>
      </c>
      <c r="P49">
        <f>ROUND(MAX(0,$L$49+$M$49-$N$49-$O$49),2)</f>
        <v>0</v>
      </c>
      <c r="Q49">
        <f>$U$48</f>
        <v>0</v>
      </c>
      <c r="R49">
        <f>ROUND(IF($Q$49&lt;=0,0,$Q$49*$Q$3/12),2)</f>
        <v>0</v>
      </c>
      <c r="S49">
        <f>ROUND(IF($Q$49&lt;=0,0,MIN($Q$4,$Q$49+$R$49)),2)</f>
        <v>0</v>
      </c>
      <c r="T49">
        <f>ROUND(IF($Q$49&lt;=0,0,MIN(MAX(0,$Q$49+$R$49-$S$49),MAX(0,$F$49-$J$49-$O$49))),2)</f>
        <v>0</v>
      </c>
      <c r="U49">
        <f>ROUND(MAX(0,$Q$49+$R$49-$S$49-$T$49),2)</f>
        <v>0</v>
      </c>
      <c r="V49">
        <f>$Z$48</f>
        <v>0</v>
      </c>
      <c r="W49">
        <f>ROUND(IF($V$49&lt;=0,0,$V$49*$V$3/12),2)</f>
        <v>0</v>
      </c>
      <c r="X49">
        <f>ROUND(IF($V$49&lt;=0,0,MIN($V$4,$V$49+$W$49)),2)</f>
        <v>0</v>
      </c>
      <c r="Y49">
        <f>ROUND(IF($V$49&lt;=0,0,MIN(MAX(0,$V$49+$W$49-$X$49),MAX(0,$F$49-$J$49-$O$49-$T$49))),2)</f>
        <v>0</v>
      </c>
      <c r="Z49">
        <f>ROUND(MAX(0,$V$49+$W$49-$X$49-$Y$49),2)</f>
        <v>0</v>
      </c>
      <c r="AA49">
        <f>$AE$48</f>
        <v>0</v>
      </c>
      <c r="AB49">
        <f>ROUND(IF($AA$49&lt;=0,0,$AA$49*$AA$3/12),2)</f>
        <v>0</v>
      </c>
      <c r="AC49">
        <f>ROUND(IF($AA$49&lt;=0,0,MIN($AA$4,$AA$49+$AB$49)),2)</f>
        <v>0</v>
      </c>
      <c r="AD49">
        <f>ROUND(IF($AA$49&lt;=0,0,MIN(MAX(0,$AA$49+$AB$49-$AC$49),MAX(0,$F$49-$J$49-$O$49-$T$49-$Y$49))),2)</f>
        <v>0</v>
      </c>
      <c r="AE49">
        <f>ROUND(MAX(0,$AA$49+$AB$49-$AC$49-$AD$49),2)</f>
        <v>0</v>
      </c>
      <c r="AF49">
        <f>$AJ$48</f>
        <v>0</v>
      </c>
      <c r="AG49">
        <f>ROUND(IF($AF$49&lt;=0,0,$AF$49*$AF$3/12),2)</f>
        <v>0</v>
      </c>
      <c r="AH49">
        <f>ROUND(IF($AF$49&lt;=0,0,MIN($AF$4,$AF$49+$AG$49)),2)</f>
        <v>0</v>
      </c>
      <c r="AI49">
        <f>ROUND(IF($AF$49&lt;=0,0,MIN(MAX(0,$AF$49+$AG$49-$AH$49),MAX(0,$F$49-$J$49-$O$49-$T$49-$Y$49-$AD$49))),2)</f>
        <v>0</v>
      </c>
      <c r="AJ49">
        <f>ROUND(MAX(0,$AF$49+$AG$49-$AH$49-$AI$49),2)</f>
        <v>0</v>
      </c>
      <c r="AK49">
        <f>$AO$48</f>
        <v>0</v>
      </c>
      <c r="AL49">
        <f>ROUND(IF($AK$49&lt;=0,0,$AK$49*$AK$3/12),2)</f>
        <v>0</v>
      </c>
      <c r="AM49">
        <f>ROUND(IF($AK$49&lt;=0,0,MIN($AK$4,$AK$49+$AL$49)),2)</f>
        <v>0</v>
      </c>
      <c r="AN49">
        <f>ROUND(IF($AK$49&lt;=0,0,MIN(MAX(0,$AK$49+$AL$49-$AM$49),MAX(0,$F$49-$J$49-$O$49-$T$49-$Y$49-$AD$49-$AI$49))),2)</f>
        <v>0</v>
      </c>
      <c r="AO49">
        <f>ROUND(MAX(0,$AK$49+$AL$49-$AM$49-$AN$49),2)</f>
        <v>0</v>
      </c>
      <c r="AP49">
        <f>$AT$48</f>
        <v>0</v>
      </c>
      <c r="AQ49">
        <f>ROUND(IF($AP$49&lt;=0,0,$AP$49*$AP$3/12),2)</f>
        <v>0</v>
      </c>
      <c r="AR49">
        <f>ROUND(IF($AP$49&lt;=0,0,MIN($AP$4,$AP$49+$AQ$49)),2)</f>
        <v>0</v>
      </c>
      <c r="AS49">
        <f>ROUND(IF($AP$49&lt;=0,0,MIN(MAX(0,$AP$49+$AQ$49-$AR$49),MAX(0,$F$49-$J$49-$O$49-$T$49-$Y$49-$AD$49-$AI$49-$AN$49))),2)</f>
        <v>0</v>
      </c>
      <c r="AT49">
        <f>ROUND(MAX(0,$AP$49+$AQ$49-$AR$49-$AS$49),2)</f>
        <v>0</v>
      </c>
      <c r="AU49">
        <f>$AY$48</f>
        <v>0</v>
      </c>
      <c r="AV49">
        <f>ROUND(IF($AU$49&lt;=0,0,$AU$49*$AU$3/12),2)</f>
        <v>0</v>
      </c>
      <c r="AW49">
        <f>ROUND(IF($AU$49&lt;=0,0,MIN($AU$4,$AU$49+$AV$49)),2)</f>
        <v>0</v>
      </c>
      <c r="AX49">
        <f>ROUND(IF($AU$49&lt;=0,0,MIN(MAX(0,$AU$49+$AV$49-$AW$49),MAX(0,$F$49-$J$49-$O$49-$T$49-$Y$49-$AD$49-$AI$49-$AN$49-$AS$49))),2)</f>
        <v>0</v>
      </c>
      <c r="AY49">
        <f>ROUND(MAX(0,$AU$49+$AV$49-$AW$49-$AX$49),2)</f>
        <v>0</v>
      </c>
      <c r="AZ49">
        <f>$BD$48</f>
        <v>0</v>
      </c>
      <c r="BA49">
        <f>ROUND(IF($AZ$49&lt;=0,0,$AZ$49*$AZ$3/12),2)</f>
        <v>0</v>
      </c>
      <c r="BB49">
        <f>ROUND(IF($AZ$49&lt;=0,0,MIN($AZ$4,$AZ$49+$BA$49)),2)</f>
        <v>0</v>
      </c>
      <c r="BC49">
        <f>ROUND(IF($AZ$49&lt;=0,0,MIN(MAX(0,$AZ$49+$BA$49-$BB$49),MAX(0,$F$49-$J$49-$O$49-$T$49-$Y$49-$AD$49-$AI$49-$AN$49-$AS$49-$AX$49))),2)</f>
        <v>0</v>
      </c>
      <c r="BD49">
        <f>ROUND(MAX(0,$AZ$49+$BA$49-$BB$49-$BC$49),2)</f>
        <v>0</v>
      </c>
    </row>
    <row r="50" spans="1:56">
      <c r="A50">
        <f>ROW()-7</f>
        <v>43</v>
      </c>
      <c r="B50">
        <f>EDATE(StartDate,A50-1)</f>
        <v>0</v>
      </c>
      <c r="C50">
        <f>ROUND(SUM($G$50,$L$50,$Q$50,$V$50,$AA$50,$AF$50,$AK$50,$AP$50,$AU$50,$AZ$50)-SUM($K$50,$P$50,$U$50,$Z$50,$AE$50,$AJ$50,$AO$50,$AT$50,$AY$50,$BD$50),2)</f>
        <v>0</v>
      </c>
      <c r="D50">
        <f>ROUND(SUM($H$50,$M$50,$R$50,$W$50,$AB$50,$AG$50,$AL$50,$AQ$50,$AV$50,$BA$50),2)</f>
        <v>0</v>
      </c>
      <c r="E50">
        <f>ROUND(SUM($K$50,$P$50,$U$50,$Z$50,$AE$50,$AJ$50,$AO$50,$AT$50,$AY$50,$BD$50),2)</f>
        <v>0</v>
      </c>
      <c r="F50">
        <f>ROUND(MAX(MonthlyBudget-SUM($I$50,$N$50,$S$50,$X$50,$AC$50,$AH$50,$AM$50,$AR$50,$AW$50,$BB$50),0),2)</f>
        <v>0</v>
      </c>
      <c r="G50">
        <f>$K$49</f>
        <v>0</v>
      </c>
      <c r="H50">
        <f>ROUND(IF($G$50&lt;=0,0,$G$50*$G$3/12),2)</f>
        <v>0</v>
      </c>
      <c r="I50">
        <f>ROUND(IF($G$50&lt;=0,0,MIN($G$4,$G$50+$H$50)),2)</f>
        <v>0</v>
      </c>
      <c r="J50">
        <f>ROUND(IF($G$50&lt;=0,0,MIN(MAX(0,$G$50+$H$50-$I$50),$F$50)),2)</f>
        <v>0</v>
      </c>
      <c r="K50">
        <f>ROUND(MAX(0,$G$50+$H$50-$I$50-$J$50),2)</f>
        <v>0</v>
      </c>
      <c r="L50">
        <f>$P$49</f>
        <v>0</v>
      </c>
      <c r="M50">
        <f>ROUND(IF($L$50&lt;=0,0,$L$50*$L$3/12),2)</f>
        <v>0</v>
      </c>
      <c r="N50">
        <f>ROUND(IF($L$50&lt;=0,0,MIN($L$4,$L$50+$M$50)),2)</f>
        <v>0</v>
      </c>
      <c r="O50">
        <f>ROUND(IF($L$50&lt;=0,0,MIN(MAX(0,$L$50+$M$50-$N$50),MAX(0,$F$50-$J$50))),2)</f>
        <v>0</v>
      </c>
      <c r="P50">
        <f>ROUND(MAX(0,$L$50+$M$50-$N$50-$O$50),2)</f>
        <v>0</v>
      </c>
      <c r="Q50">
        <f>$U$49</f>
        <v>0</v>
      </c>
      <c r="R50">
        <f>ROUND(IF($Q$50&lt;=0,0,$Q$50*$Q$3/12),2)</f>
        <v>0</v>
      </c>
      <c r="S50">
        <f>ROUND(IF($Q$50&lt;=0,0,MIN($Q$4,$Q$50+$R$50)),2)</f>
        <v>0</v>
      </c>
      <c r="T50">
        <f>ROUND(IF($Q$50&lt;=0,0,MIN(MAX(0,$Q$50+$R$50-$S$50),MAX(0,$F$50-$J$50-$O$50))),2)</f>
        <v>0</v>
      </c>
      <c r="U50">
        <f>ROUND(MAX(0,$Q$50+$R$50-$S$50-$T$50),2)</f>
        <v>0</v>
      </c>
      <c r="V50">
        <f>$Z$49</f>
        <v>0</v>
      </c>
      <c r="W50">
        <f>ROUND(IF($V$50&lt;=0,0,$V$50*$V$3/12),2)</f>
        <v>0</v>
      </c>
      <c r="X50">
        <f>ROUND(IF($V$50&lt;=0,0,MIN($V$4,$V$50+$W$50)),2)</f>
        <v>0</v>
      </c>
      <c r="Y50">
        <f>ROUND(IF($V$50&lt;=0,0,MIN(MAX(0,$V$50+$W$50-$X$50),MAX(0,$F$50-$J$50-$O$50-$T$50))),2)</f>
        <v>0</v>
      </c>
      <c r="Z50">
        <f>ROUND(MAX(0,$V$50+$W$50-$X$50-$Y$50),2)</f>
        <v>0</v>
      </c>
      <c r="AA50">
        <f>$AE$49</f>
        <v>0</v>
      </c>
      <c r="AB50">
        <f>ROUND(IF($AA$50&lt;=0,0,$AA$50*$AA$3/12),2)</f>
        <v>0</v>
      </c>
      <c r="AC50">
        <f>ROUND(IF($AA$50&lt;=0,0,MIN($AA$4,$AA$50+$AB$50)),2)</f>
        <v>0</v>
      </c>
      <c r="AD50">
        <f>ROUND(IF($AA$50&lt;=0,0,MIN(MAX(0,$AA$50+$AB$50-$AC$50),MAX(0,$F$50-$J$50-$O$50-$T$50-$Y$50))),2)</f>
        <v>0</v>
      </c>
      <c r="AE50">
        <f>ROUND(MAX(0,$AA$50+$AB$50-$AC$50-$AD$50),2)</f>
        <v>0</v>
      </c>
      <c r="AF50">
        <f>$AJ$49</f>
        <v>0</v>
      </c>
      <c r="AG50">
        <f>ROUND(IF($AF$50&lt;=0,0,$AF$50*$AF$3/12),2)</f>
        <v>0</v>
      </c>
      <c r="AH50">
        <f>ROUND(IF($AF$50&lt;=0,0,MIN($AF$4,$AF$50+$AG$50)),2)</f>
        <v>0</v>
      </c>
      <c r="AI50">
        <f>ROUND(IF($AF$50&lt;=0,0,MIN(MAX(0,$AF$50+$AG$50-$AH$50),MAX(0,$F$50-$J$50-$O$50-$T$50-$Y$50-$AD$50))),2)</f>
        <v>0</v>
      </c>
      <c r="AJ50">
        <f>ROUND(MAX(0,$AF$50+$AG$50-$AH$50-$AI$50),2)</f>
        <v>0</v>
      </c>
      <c r="AK50">
        <f>$AO$49</f>
        <v>0</v>
      </c>
      <c r="AL50">
        <f>ROUND(IF($AK$50&lt;=0,0,$AK$50*$AK$3/12),2)</f>
        <v>0</v>
      </c>
      <c r="AM50">
        <f>ROUND(IF($AK$50&lt;=0,0,MIN($AK$4,$AK$50+$AL$50)),2)</f>
        <v>0</v>
      </c>
      <c r="AN50">
        <f>ROUND(IF($AK$50&lt;=0,0,MIN(MAX(0,$AK$50+$AL$50-$AM$50),MAX(0,$F$50-$J$50-$O$50-$T$50-$Y$50-$AD$50-$AI$50))),2)</f>
        <v>0</v>
      </c>
      <c r="AO50">
        <f>ROUND(MAX(0,$AK$50+$AL$50-$AM$50-$AN$50),2)</f>
        <v>0</v>
      </c>
      <c r="AP50">
        <f>$AT$49</f>
        <v>0</v>
      </c>
      <c r="AQ50">
        <f>ROUND(IF($AP$50&lt;=0,0,$AP$50*$AP$3/12),2)</f>
        <v>0</v>
      </c>
      <c r="AR50">
        <f>ROUND(IF($AP$50&lt;=0,0,MIN($AP$4,$AP$50+$AQ$50)),2)</f>
        <v>0</v>
      </c>
      <c r="AS50">
        <f>ROUND(IF($AP$50&lt;=0,0,MIN(MAX(0,$AP$50+$AQ$50-$AR$50),MAX(0,$F$50-$J$50-$O$50-$T$50-$Y$50-$AD$50-$AI$50-$AN$50))),2)</f>
        <v>0</v>
      </c>
      <c r="AT50">
        <f>ROUND(MAX(0,$AP$50+$AQ$50-$AR$50-$AS$50),2)</f>
        <v>0</v>
      </c>
      <c r="AU50">
        <f>$AY$49</f>
        <v>0</v>
      </c>
      <c r="AV50">
        <f>ROUND(IF($AU$50&lt;=0,0,$AU$50*$AU$3/12),2)</f>
        <v>0</v>
      </c>
      <c r="AW50">
        <f>ROUND(IF($AU$50&lt;=0,0,MIN($AU$4,$AU$50+$AV$50)),2)</f>
        <v>0</v>
      </c>
      <c r="AX50">
        <f>ROUND(IF($AU$50&lt;=0,0,MIN(MAX(0,$AU$50+$AV$50-$AW$50),MAX(0,$F$50-$J$50-$O$50-$T$50-$Y$50-$AD$50-$AI$50-$AN$50-$AS$50))),2)</f>
        <v>0</v>
      </c>
      <c r="AY50">
        <f>ROUND(MAX(0,$AU$50+$AV$50-$AW$50-$AX$50),2)</f>
        <v>0</v>
      </c>
      <c r="AZ50">
        <f>$BD$49</f>
        <v>0</v>
      </c>
      <c r="BA50">
        <f>ROUND(IF($AZ$50&lt;=0,0,$AZ$50*$AZ$3/12),2)</f>
        <v>0</v>
      </c>
      <c r="BB50">
        <f>ROUND(IF($AZ$50&lt;=0,0,MIN($AZ$4,$AZ$50+$BA$50)),2)</f>
        <v>0</v>
      </c>
      <c r="BC50">
        <f>ROUND(IF($AZ$50&lt;=0,0,MIN(MAX(0,$AZ$50+$BA$50-$BB$50),MAX(0,$F$50-$J$50-$O$50-$T$50-$Y$50-$AD$50-$AI$50-$AN$50-$AS$50-$AX$50))),2)</f>
        <v>0</v>
      </c>
      <c r="BD50">
        <f>ROUND(MAX(0,$AZ$50+$BA$50-$BB$50-$BC$50),2)</f>
        <v>0</v>
      </c>
    </row>
    <row r="51" spans="1:56">
      <c r="A51">
        <f>ROW()-7</f>
        <v>44</v>
      </c>
      <c r="B51">
        <f>EDATE(StartDate,A51-1)</f>
        <v>0</v>
      </c>
      <c r="C51">
        <f>ROUND(SUM($G$51,$L$51,$Q$51,$V$51,$AA$51,$AF$51,$AK$51,$AP$51,$AU$51,$AZ$51)-SUM($K$51,$P$51,$U$51,$Z$51,$AE$51,$AJ$51,$AO$51,$AT$51,$AY$51,$BD$51),2)</f>
        <v>0</v>
      </c>
      <c r="D51">
        <f>ROUND(SUM($H$51,$M$51,$R$51,$W$51,$AB$51,$AG$51,$AL$51,$AQ$51,$AV$51,$BA$51),2)</f>
        <v>0</v>
      </c>
      <c r="E51">
        <f>ROUND(SUM($K$51,$P$51,$U$51,$Z$51,$AE$51,$AJ$51,$AO$51,$AT$51,$AY$51,$BD$51),2)</f>
        <v>0</v>
      </c>
      <c r="F51">
        <f>ROUND(MAX(MonthlyBudget-SUM($I$51,$N$51,$S$51,$X$51,$AC$51,$AH$51,$AM$51,$AR$51,$AW$51,$BB$51),0),2)</f>
        <v>0</v>
      </c>
      <c r="G51">
        <f>$K$50</f>
        <v>0</v>
      </c>
      <c r="H51">
        <f>ROUND(IF($G$51&lt;=0,0,$G$51*$G$3/12),2)</f>
        <v>0</v>
      </c>
      <c r="I51">
        <f>ROUND(IF($G$51&lt;=0,0,MIN($G$4,$G$51+$H$51)),2)</f>
        <v>0</v>
      </c>
      <c r="J51">
        <f>ROUND(IF($G$51&lt;=0,0,MIN(MAX(0,$G$51+$H$51-$I$51),$F$51)),2)</f>
        <v>0</v>
      </c>
      <c r="K51">
        <f>ROUND(MAX(0,$G$51+$H$51-$I$51-$J$51),2)</f>
        <v>0</v>
      </c>
      <c r="L51">
        <f>$P$50</f>
        <v>0</v>
      </c>
      <c r="M51">
        <f>ROUND(IF($L$51&lt;=0,0,$L$51*$L$3/12),2)</f>
        <v>0</v>
      </c>
      <c r="N51">
        <f>ROUND(IF($L$51&lt;=0,0,MIN($L$4,$L$51+$M$51)),2)</f>
        <v>0</v>
      </c>
      <c r="O51">
        <f>ROUND(IF($L$51&lt;=0,0,MIN(MAX(0,$L$51+$M$51-$N$51),MAX(0,$F$51-$J$51))),2)</f>
        <v>0</v>
      </c>
      <c r="P51">
        <f>ROUND(MAX(0,$L$51+$M$51-$N$51-$O$51),2)</f>
        <v>0</v>
      </c>
      <c r="Q51">
        <f>$U$50</f>
        <v>0</v>
      </c>
      <c r="R51">
        <f>ROUND(IF($Q$51&lt;=0,0,$Q$51*$Q$3/12),2)</f>
        <v>0</v>
      </c>
      <c r="S51">
        <f>ROUND(IF($Q$51&lt;=0,0,MIN($Q$4,$Q$51+$R$51)),2)</f>
        <v>0</v>
      </c>
      <c r="T51">
        <f>ROUND(IF($Q$51&lt;=0,0,MIN(MAX(0,$Q$51+$R$51-$S$51),MAX(0,$F$51-$J$51-$O$51))),2)</f>
        <v>0</v>
      </c>
      <c r="U51">
        <f>ROUND(MAX(0,$Q$51+$R$51-$S$51-$T$51),2)</f>
        <v>0</v>
      </c>
      <c r="V51">
        <f>$Z$50</f>
        <v>0</v>
      </c>
      <c r="W51">
        <f>ROUND(IF($V$51&lt;=0,0,$V$51*$V$3/12),2)</f>
        <v>0</v>
      </c>
      <c r="X51">
        <f>ROUND(IF($V$51&lt;=0,0,MIN($V$4,$V$51+$W$51)),2)</f>
        <v>0</v>
      </c>
      <c r="Y51">
        <f>ROUND(IF($V$51&lt;=0,0,MIN(MAX(0,$V$51+$W$51-$X$51),MAX(0,$F$51-$J$51-$O$51-$T$51))),2)</f>
        <v>0</v>
      </c>
      <c r="Z51">
        <f>ROUND(MAX(0,$V$51+$W$51-$X$51-$Y$51),2)</f>
        <v>0</v>
      </c>
      <c r="AA51">
        <f>$AE$50</f>
        <v>0</v>
      </c>
      <c r="AB51">
        <f>ROUND(IF($AA$51&lt;=0,0,$AA$51*$AA$3/12),2)</f>
        <v>0</v>
      </c>
      <c r="AC51">
        <f>ROUND(IF($AA$51&lt;=0,0,MIN($AA$4,$AA$51+$AB$51)),2)</f>
        <v>0</v>
      </c>
      <c r="AD51">
        <f>ROUND(IF($AA$51&lt;=0,0,MIN(MAX(0,$AA$51+$AB$51-$AC$51),MAX(0,$F$51-$J$51-$O$51-$T$51-$Y$51))),2)</f>
        <v>0</v>
      </c>
      <c r="AE51">
        <f>ROUND(MAX(0,$AA$51+$AB$51-$AC$51-$AD$51),2)</f>
        <v>0</v>
      </c>
      <c r="AF51">
        <f>$AJ$50</f>
        <v>0</v>
      </c>
      <c r="AG51">
        <f>ROUND(IF($AF$51&lt;=0,0,$AF$51*$AF$3/12),2)</f>
        <v>0</v>
      </c>
      <c r="AH51">
        <f>ROUND(IF($AF$51&lt;=0,0,MIN($AF$4,$AF$51+$AG$51)),2)</f>
        <v>0</v>
      </c>
      <c r="AI51">
        <f>ROUND(IF($AF$51&lt;=0,0,MIN(MAX(0,$AF$51+$AG$51-$AH$51),MAX(0,$F$51-$J$51-$O$51-$T$51-$Y$51-$AD$51))),2)</f>
        <v>0</v>
      </c>
      <c r="AJ51">
        <f>ROUND(MAX(0,$AF$51+$AG$51-$AH$51-$AI$51),2)</f>
        <v>0</v>
      </c>
      <c r="AK51">
        <f>$AO$50</f>
        <v>0</v>
      </c>
      <c r="AL51">
        <f>ROUND(IF($AK$51&lt;=0,0,$AK$51*$AK$3/12),2)</f>
        <v>0</v>
      </c>
      <c r="AM51">
        <f>ROUND(IF($AK$51&lt;=0,0,MIN($AK$4,$AK$51+$AL$51)),2)</f>
        <v>0</v>
      </c>
      <c r="AN51">
        <f>ROUND(IF($AK$51&lt;=0,0,MIN(MAX(0,$AK$51+$AL$51-$AM$51),MAX(0,$F$51-$J$51-$O$51-$T$51-$Y$51-$AD$51-$AI$51))),2)</f>
        <v>0</v>
      </c>
      <c r="AO51">
        <f>ROUND(MAX(0,$AK$51+$AL$51-$AM$51-$AN$51),2)</f>
        <v>0</v>
      </c>
      <c r="AP51">
        <f>$AT$50</f>
        <v>0</v>
      </c>
      <c r="AQ51">
        <f>ROUND(IF($AP$51&lt;=0,0,$AP$51*$AP$3/12),2)</f>
        <v>0</v>
      </c>
      <c r="AR51">
        <f>ROUND(IF($AP$51&lt;=0,0,MIN($AP$4,$AP$51+$AQ$51)),2)</f>
        <v>0</v>
      </c>
      <c r="AS51">
        <f>ROUND(IF($AP$51&lt;=0,0,MIN(MAX(0,$AP$51+$AQ$51-$AR$51),MAX(0,$F$51-$J$51-$O$51-$T$51-$Y$51-$AD$51-$AI$51-$AN$51))),2)</f>
        <v>0</v>
      </c>
      <c r="AT51">
        <f>ROUND(MAX(0,$AP$51+$AQ$51-$AR$51-$AS$51),2)</f>
        <v>0</v>
      </c>
      <c r="AU51">
        <f>$AY$50</f>
        <v>0</v>
      </c>
      <c r="AV51">
        <f>ROUND(IF($AU$51&lt;=0,0,$AU$51*$AU$3/12),2)</f>
        <v>0</v>
      </c>
      <c r="AW51">
        <f>ROUND(IF($AU$51&lt;=0,0,MIN($AU$4,$AU$51+$AV$51)),2)</f>
        <v>0</v>
      </c>
      <c r="AX51">
        <f>ROUND(IF($AU$51&lt;=0,0,MIN(MAX(0,$AU$51+$AV$51-$AW$51),MAX(0,$F$51-$J$51-$O$51-$T$51-$Y$51-$AD$51-$AI$51-$AN$51-$AS$51))),2)</f>
        <v>0</v>
      </c>
      <c r="AY51">
        <f>ROUND(MAX(0,$AU$51+$AV$51-$AW$51-$AX$51),2)</f>
        <v>0</v>
      </c>
      <c r="AZ51">
        <f>$BD$50</f>
        <v>0</v>
      </c>
      <c r="BA51">
        <f>ROUND(IF($AZ$51&lt;=0,0,$AZ$51*$AZ$3/12),2)</f>
        <v>0</v>
      </c>
      <c r="BB51">
        <f>ROUND(IF($AZ$51&lt;=0,0,MIN($AZ$4,$AZ$51+$BA$51)),2)</f>
        <v>0</v>
      </c>
      <c r="BC51">
        <f>ROUND(IF($AZ$51&lt;=0,0,MIN(MAX(0,$AZ$51+$BA$51-$BB$51),MAX(0,$F$51-$J$51-$O$51-$T$51-$Y$51-$AD$51-$AI$51-$AN$51-$AS$51-$AX$51))),2)</f>
        <v>0</v>
      </c>
      <c r="BD51">
        <f>ROUND(MAX(0,$AZ$51+$BA$51-$BB$51-$BC$51),2)</f>
        <v>0</v>
      </c>
    </row>
    <row r="52" spans="1:56">
      <c r="A52">
        <f>ROW()-7</f>
        <v>45</v>
      </c>
      <c r="B52">
        <f>EDATE(StartDate,A52-1)</f>
        <v>0</v>
      </c>
      <c r="C52">
        <f>ROUND(SUM($G$52,$L$52,$Q$52,$V$52,$AA$52,$AF$52,$AK$52,$AP$52,$AU$52,$AZ$52)-SUM($K$52,$P$52,$U$52,$Z$52,$AE$52,$AJ$52,$AO$52,$AT$52,$AY$52,$BD$52),2)</f>
        <v>0</v>
      </c>
      <c r="D52">
        <f>ROUND(SUM($H$52,$M$52,$R$52,$W$52,$AB$52,$AG$52,$AL$52,$AQ$52,$AV$52,$BA$52),2)</f>
        <v>0</v>
      </c>
      <c r="E52">
        <f>ROUND(SUM($K$52,$P$52,$U$52,$Z$52,$AE$52,$AJ$52,$AO$52,$AT$52,$AY$52,$BD$52),2)</f>
        <v>0</v>
      </c>
      <c r="F52">
        <f>ROUND(MAX(MonthlyBudget-SUM($I$52,$N$52,$S$52,$X$52,$AC$52,$AH$52,$AM$52,$AR$52,$AW$52,$BB$52),0),2)</f>
        <v>0</v>
      </c>
      <c r="G52">
        <f>$K$51</f>
        <v>0</v>
      </c>
      <c r="H52">
        <f>ROUND(IF($G$52&lt;=0,0,$G$52*$G$3/12),2)</f>
        <v>0</v>
      </c>
      <c r="I52">
        <f>ROUND(IF($G$52&lt;=0,0,MIN($G$4,$G$52+$H$52)),2)</f>
        <v>0</v>
      </c>
      <c r="J52">
        <f>ROUND(IF($G$52&lt;=0,0,MIN(MAX(0,$G$52+$H$52-$I$52),$F$52)),2)</f>
        <v>0</v>
      </c>
      <c r="K52">
        <f>ROUND(MAX(0,$G$52+$H$52-$I$52-$J$52),2)</f>
        <v>0</v>
      </c>
      <c r="L52">
        <f>$P$51</f>
        <v>0</v>
      </c>
      <c r="M52">
        <f>ROUND(IF($L$52&lt;=0,0,$L$52*$L$3/12),2)</f>
        <v>0</v>
      </c>
      <c r="N52">
        <f>ROUND(IF($L$52&lt;=0,0,MIN($L$4,$L$52+$M$52)),2)</f>
        <v>0</v>
      </c>
      <c r="O52">
        <f>ROUND(IF($L$52&lt;=0,0,MIN(MAX(0,$L$52+$M$52-$N$52),MAX(0,$F$52-$J$52))),2)</f>
        <v>0</v>
      </c>
      <c r="P52">
        <f>ROUND(MAX(0,$L$52+$M$52-$N$52-$O$52),2)</f>
        <v>0</v>
      </c>
      <c r="Q52">
        <f>$U$51</f>
        <v>0</v>
      </c>
      <c r="R52">
        <f>ROUND(IF($Q$52&lt;=0,0,$Q$52*$Q$3/12),2)</f>
        <v>0</v>
      </c>
      <c r="S52">
        <f>ROUND(IF($Q$52&lt;=0,0,MIN($Q$4,$Q$52+$R$52)),2)</f>
        <v>0</v>
      </c>
      <c r="T52">
        <f>ROUND(IF($Q$52&lt;=0,0,MIN(MAX(0,$Q$52+$R$52-$S$52),MAX(0,$F$52-$J$52-$O$52))),2)</f>
        <v>0</v>
      </c>
      <c r="U52">
        <f>ROUND(MAX(0,$Q$52+$R$52-$S$52-$T$52),2)</f>
        <v>0</v>
      </c>
      <c r="V52">
        <f>$Z$51</f>
        <v>0</v>
      </c>
      <c r="W52">
        <f>ROUND(IF($V$52&lt;=0,0,$V$52*$V$3/12),2)</f>
        <v>0</v>
      </c>
      <c r="X52">
        <f>ROUND(IF($V$52&lt;=0,0,MIN($V$4,$V$52+$W$52)),2)</f>
        <v>0</v>
      </c>
      <c r="Y52">
        <f>ROUND(IF($V$52&lt;=0,0,MIN(MAX(0,$V$52+$W$52-$X$52),MAX(0,$F$52-$J$52-$O$52-$T$52))),2)</f>
        <v>0</v>
      </c>
      <c r="Z52">
        <f>ROUND(MAX(0,$V$52+$W$52-$X$52-$Y$52),2)</f>
        <v>0</v>
      </c>
      <c r="AA52">
        <f>$AE$51</f>
        <v>0</v>
      </c>
      <c r="AB52">
        <f>ROUND(IF($AA$52&lt;=0,0,$AA$52*$AA$3/12),2)</f>
        <v>0</v>
      </c>
      <c r="AC52">
        <f>ROUND(IF($AA$52&lt;=0,0,MIN($AA$4,$AA$52+$AB$52)),2)</f>
        <v>0</v>
      </c>
      <c r="AD52">
        <f>ROUND(IF($AA$52&lt;=0,0,MIN(MAX(0,$AA$52+$AB$52-$AC$52),MAX(0,$F$52-$J$52-$O$52-$T$52-$Y$52))),2)</f>
        <v>0</v>
      </c>
      <c r="AE52">
        <f>ROUND(MAX(0,$AA$52+$AB$52-$AC$52-$AD$52),2)</f>
        <v>0</v>
      </c>
      <c r="AF52">
        <f>$AJ$51</f>
        <v>0</v>
      </c>
      <c r="AG52">
        <f>ROUND(IF($AF$52&lt;=0,0,$AF$52*$AF$3/12),2)</f>
        <v>0</v>
      </c>
      <c r="AH52">
        <f>ROUND(IF($AF$52&lt;=0,0,MIN($AF$4,$AF$52+$AG$52)),2)</f>
        <v>0</v>
      </c>
      <c r="AI52">
        <f>ROUND(IF($AF$52&lt;=0,0,MIN(MAX(0,$AF$52+$AG$52-$AH$52),MAX(0,$F$52-$J$52-$O$52-$T$52-$Y$52-$AD$52))),2)</f>
        <v>0</v>
      </c>
      <c r="AJ52">
        <f>ROUND(MAX(0,$AF$52+$AG$52-$AH$52-$AI$52),2)</f>
        <v>0</v>
      </c>
      <c r="AK52">
        <f>$AO$51</f>
        <v>0</v>
      </c>
      <c r="AL52">
        <f>ROUND(IF($AK$52&lt;=0,0,$AK$52*$AK$3/12),2)</f>
        <v>0</v>
      </c>
      <c r="AM52">
        <f>ROUND(IF($AK$52&lt;=0,0,MIN($AK$4,$AK$52+$AL$52)),2)</f>
        <v>0</v>
      </c>
      <c r="AN52">
        <f>ROUND(IF($AK$52&lt;=0,0,MIN(MAX(0,$AK$52+$AL$52-$AM$52),MAX(0,$F$52-$J$52-$O$52-$T$52-$Y$52-$AD$52-$AI$52))),2)</f>
        <v>0</v>
      </c>
      <c r="AO52">
        <f>ROUND(MAX(0,$AK$52+$AL$52-$AM$52-$AN$52),2)</f>
        <v>0</v>
      </c>
      <c r="AP52">
        <f>$AT$51</f>
        <v>0</v>
      </c>
      <c r="AQ52">
        <f>ROUND(IF($AP$52&lt;=0,0,$AP$52*$AP$3/12),2)</f>
        <v>0</v>
      </c>
      <c r="AR52">
        <f>ROUND(IF($AP$52&lt;=0,0,MIN($AP$4,$AP$52+$AQ$52)),2)</f>
        <v>0</v>
      </c>
      <c r="AS52">
        <f>ROUND(IF($AP$52&lt;=0,0,MIN(MAX(0,$AP$52+$AQ$52-$AR$52),MAX(0,$F$52-$J$52-$O$52-$T$52-$Y$52-$AD$52-$AI$52-$AN$52))),2)</f>
        <v>0</v>
      </c>
      <c r="AT52">
        <f>ROUND(MAX(0,$AP$52+$AQ$52-$AR$52-$AS$52),2)</f>
        <v>0</v>
      </c>
      <c r="AU52">
        <f>$AY$51</f>
        <v>0</v>
      </c>
      <c r="AV52">
        <f>ROUND(IF($AU$52&lt;=0,0,$AU$52*$AU$3/12),2)</f>
        <v>0</v>
      </c>
      <c r="AW52">
        <f>ROUND(IF($AU$52&lt;=0,0,MIN($AU$4,$AU$52+$AV$52)),2)</f>
        <v>0</v>
      </c>
      <c r="AX52">
        <f>ROUND(IF($AU$52&lt;=0,0,MIN(MAX(0,$AU$52+$AV$52-$AW$52),MAX(0,$F$52-$J$52-$O$52-$T$52-$Y$52-$AD$52-$AI$52-$AN$52-$AS$52))),2)</f>
        <v>0</v>
      </c>
      <c r="AY52">
        <f>ROUND(MAX(0,$AU$52+$AV$52-$AW$52-$AX$52),2)</f>
        <v>0</v>
      </c>
      <c r="AZ52">
        <f>$BD$51</f>
        <v>0</v>
      </c>
      <c r="BA52">
        <f>ROUND(IF($AZ$52&lt;=0,0,$AZ$52*$AZ$3/12),2)</f>
        <v>0</v>
      </c>
      <c r="BB52">
        <f>ROUND(IF($AZ$52&lt;=0,0,MIN($AZ$4,$AZ$52+$BA$52)),2)</f>
        <v>0</v>
      </c>
      <c r="BC52">
        <f>ROUND(IF($AZ$52&lt;=0,0,MIN(MAX(0,$AZ$52+$BA$52-$BB$52),MAX(0,$F$52-$J$52-$O$52-$T$52-$Y$52-$AD$52-$AI$52-$AN$52-$AS$52-$AX$52))),2)</f>
        <v>0</v>
      </c>
      <c r="BD52">
        <f>ROUND(MAX(0,$AZ$52+$BA$52-$BB$52-$BC$52),2)</f>
        <v>0</v>
      </c>
    </row>
    <row r="53" spans="1:56">
      <c r="A53">
        <f>ROW()-7</f>
        <v>46</v>
      </c>
      <c r="B53">
        <f>EDATE(StartDate,A53-1)</f>
        <v>0</v>
      </c>
      <c r="C53">
        <f>ROUND(SUM($G$53,$L$53,$Q$53,$V$53,$AA$53,$AF$53,$AK$53,$AP$53,$AU$53,$AZ$53)-SUM($K$53,$P$53,$U$53,$Z$53,$AE$53,$AJ$53,$AO$53,$AT$53,$AY$53,$BD$53),2)</f>
        <v>0</v>
      </c>
      <c r="D53">
        <f>ROUND(SUM($H$53,$M$53,$R$53,$W$53,$AB$53,$AG$53,$AL$53,$AQ$53,$AV$53,$BA$53),2)</f>
        <v>0</v>
      </c>
      <c r="E53">
        <f>ROUND(SUM($K$53,$P$53,$U$53,$Z$53,$AE$53,$AJ$53,$AO$53,$AT$53,$AY$53,$BD$53),2)</f>
        <v>0</v>
      </c>
      <c r="F53">
        <f>ROUND(MAX(MonthlyBudget-SUM($I$53,$N$53,$S$53,$X$53,$AC$53,$AH$53,$AM$53,$AR$53,$AW$53,$BB$53),0),2)</f>
        <v>0</v>
      </c>
      <c r="G53">
        <f>$K$52</f>
        <v>0</v>
      </c>
      <c r="H53">
        <f>ROUND(IF($G$53&lt;=0,0,$G$53*$G$3/12),2)</f>
        <v>0</v>
      </c>
      <c r="I53">
        <f>ROUND(IF($G$53&lt;=0,0,MIN($G$4,$G$53+$H$53)),2)</f>
        <v>0</v>
      </c>
      <c r="J53">
        <f>ROUND(IF($G$53&lt;=0,0,MIN(MAX(0,$G$53+$H$53-$I$53),$F$53)),2)</f>
        <v>0</v>
      </c>
      <c r="K53">
        <f>ROUND(MAX(0,$G$53+$H$53-$I$53-$J$53),2)</f>
        <v>0</v>
      </c>
      <c r="L53">
        <f>$P$52</f>
        <v>0</v>
      </c>
      <c r="M53">
        <f>ROUND(IF($L$53&lt;=0,0,$L$53*$L$3/12),2)</f>
        <v>0</v>
      </c>
      <c r="N53">
        <f>ROUND(IF($L$53&lt;=0,0,MIN($L$4,$L$53+$M$53)),2)</f>
        <v>0</v>
      </c>
      <c r="O53">
        <f>ROUND(IF($L$53&lt;=0,0,MIN(MAX(0,$L$53+$M$53-$N$53),MAX(0,$F$53-$J$53))),2)</f>
        <v>0</v>
      </c>
      <c r="P53">
        <f>ROUND(MAX(0,$L$53+$M$53-$N$53-$O$53),2)</f>
        <v>0</v>
      </c>
      <c r="Q53">
        <f>$U$52</f>
        <v>0</v>
      </c>
      <c r="R53">
        <f>ROUND(IF($Q$53&lt;=0,0,$Q$53*$Q$3/12),2)</f>
        <v>0</v>
      </c>
      <c r="S53">
        <f>ROUND(IF($Q$53&lt;=0,0,MIN($Q$4,$Q$53+$R$53)),2)</f>
        <v>0</v>
      </c>
      <c r="T53">
        <f>ROUND(IF($Q$53&lt;=0,0,MIN(MAX(0,$Q$53+$R$53-$S$53),MAX(0,$F$53-$J$53-$O$53))),2)</f>
        <v>0</v>
      </c>
      <c r="U53">
        <f>ROUND(MAX(0,$Q$53+$R$53-$S$53-$T$53),2)</f>
        <v>0</v>
      </c>
      <c r="V53">
        <f>$Z$52</f>
        <v>0</v>
      </c>
      <c r="W53">
        <f>ROUND(IF($V$53&lt;=0,0,$V$53*$V$3/12),2)</f>
        <v>0</v>
      </c>
      <c r="X53">
        <f>ROUND(IF($V$53&lt;=0,0,MIN($V$4,$V$53+$W$53)),2)</f>
        <v>0</v>
      </c>
      <c r="Y53">
        <f>ROUND(IF($V$53&lt;=0,0,MIN(MAX(0,$V$53+$W$53-$X$53),MAX(0,$F$53-$J$53-$O$53-$T$53))),2)</f>
        <v>0</v>
      </c>
      <c r="Z53">
        <f>ROUND(MAX(0,$V$53+$W$53-$X$53-$Y$53),2)</f>
        <v>0</v>
      </c>
      <c r="AA53">
        <f>$AE$52</f>
        <v>0</v>
      </c>
      <c r="AB53">
        <f>ROUND(IF($AA$53&lt;=0,0,$AA$53*$AA$3/12),2)</f>
        <v>0</v>
      </c>
      <c r="AC53">
        <f>ROUND(IF($AA$53&lt;=0,0,MIN($AA$4,$AA$53+$AB$53)),2)</f>
        <v>0</v>
      </c>
      <c r="AD53">
        <f>ROUND(IF($AA$53&lt;=0,0,MIN(MAX(0,$AA$53+$AB$53-$AC$53),MAX(0,$F$53-$J$53-$O$53-$T$53-$Y$53))),2)</f>
        <v>0</v>
      </c>
      <c r="AE53">
        <f>ROUND(MAX(0,$AA$53+$AB$53-$AC$53-$AD$53),2)</f>
        <v>0</v>
      </c>
      <c r="AF53">
        <f>$AJ$52</f>
        <v>0</v>
      </c>
      <c r="AG53">
        <f>ROUND(IF($AF$53&lt;=0,0,$AF$53*$AF$3/12),2)</f>
        <v>0</v>
      </c>
      <c r="AH53">
        <f>ROUND(IF($AF$53&lt;=0,0,MIN($AF$4,$AF$53+$AG$53)),2)</f>
        <v>0</v>
      </c>
      <c r="AI53">
        <f>ROUND(IF($AF$53&lt;=0,0,MIN(MAX(0,$AF$53+$AG$53-$AH$53),MAX(0,$F$53-$J$53-$O$53-$T$53-$Y$53-$AD$53))),2)</f>
        <v>0</v>
      </c>
      <c r="AJ53">
        <f>ROUND(MAX(0,$AF$53+$AG$53-$AH$53-$AI$53),2)</f>
        <v>0</v>
      </c>
      <c r="AK53">
        <f>$AO$52</f>
        <v>0</v>
      </c>
      <c r="AL53">
        <f>ROUND(IF($AK$53&lt;=0,0,$AK$53*$AK$3/12),2)</f>
        <v>0</v>
      </c>
      <c r="AM53">
        <f>ROUND(IF($AK$53&lt;=0,0,MIN($AK$4,$AK$53+$AL$53)),2)</f>
        <v>0</v>
      </c>
      <c r="AN53">
        <f>ROUND(IF($AK$53&lt;=0,0,MIN(MAX(0,$AK$53+$AL$53-$AM$53),MAX(0,$F$53-$J$53-$O$53-$T$53-$Y$53-$AD$53-$AI$53))),2)</f>
        <v>0</v>
      </c>
      <c r="AO53">
        <f>ROUND(MAX(0,$AK$53+$AL$53-$AM$53-$AN$53),2)</f>
        <v>0</v>
      </c>
      <c r="AP53">
        <f>$AT$52</f>
        <v>0</v>
      </c>
      <c r="AQ53">
        <f>ROUND(IF($AP$53&lt;=0,0,$AP$53*$AP$3/12),2)</f>
        <v>0</v>
      </c>
      <c r="AR53">
        <f>ROUND(IF($AP$53&lt;=0,0,MIN($AP$4,$AP$53+$AQ$53)),2)</f>
        <v>0</v>
      </c>
      <c r="AS53">
        <f>ROUND(IF($AP$53&lt;=0,0,MIN(MAX(0,$AP$53+$AQ$53-$AR$53),MAX(0,$F$53-$J$53-$O$53-$T$53-$Y$53-$AD$53-$AI$53-$AN$53))),2)</f>
        <v>0</v>
      </c>
      <c r="AT53">
        <f>ROUND(MAX(0,$AP$53+$AQ$53-$AR$53-$AS$53),2)</f>
        <v>0</v>
      </c>
      <c r="AU53">
        <f>$AY$52</f>
        <v>0</v>
      </c>
      <c r="AV53">
        <f>ROUND(IF($AU$53&lt;=0,0,$AU$53*$AU$3/12),2)</f>
        <v>0</v>
      </c>
      <c r="AW53">
        <f>ROUND(IF($AU$53&lt;=0,0,MIN($AU$4,$AU$53+$AV$53)),2)</f>
        <v>0</v>
      </c>
      <c r="AX53">
        <f>ROUND(IF($AU$53&lt;=0,0,MIN(MAX(0,$AU$53+$AV$53-$AW$53),MAX(0,$F$53-$J$53-$O$53-$T$53-$Y$53-$AD$53-$AI$53-$AN$53-$AS$53))),2)</f>
        <v>0</v>
      </c>
      <c r="AY53">
        <f>ROUND(MAX(0,$AU$53+$AV$53-$AW$53-$AX$53),2)</f>
        <v>0</v>
      </c>
      <c r="AZ53">
        <f>$BD$52</f>
        <v>0</v>
      </c>
      <c r="BA53">
        <f>ROUND(IF($AZ$53&lt;=0,0,$AZ$53*$AZ$3/12),2)</f>
        <v>0</v>
      </c>
      <c r="BB53">
        <f>ROUND(IF($AZ$53&lt;=0,0,MIN($AZ$4,$AZ$53+$BA$53)),2)</f>
        <v>0</v>
      </c>
      <c r="BC53">
        <f>ROUND(IF($AZ$53&lt;=0,0,MIN(MAX(0,$AZ$53+$BA$53-$BB$53),MAX(0,$F$53-$J$53-$O$53-$T$53-$Y$53-$AD$53-$AI$53-$AN$53-$AS$53-$AX$53))),2)</f>
        <v>0</v>
      </c>
      <c r="BD53">
        <f>ROUND(MAX(0,$AZ$53+$BA$53-$BB$53-$BC$53),2)</f>
        <v>0</v>
      </c>
    </row>
    <row r="54" spans="1:56">
      <c r="A54">
        <f>ROW()-7</f>
        <v>47</v>
      </c>
      <c r="B54">
        <f>EDATE(StartDate,A54-1)</f>
        <v>0</v>
      </c>
      <c r="C54">
        <f>ROUND(SUM($G$54,$L$54,$Q$54,$V$54,$AA$54,$AF$54,$AK$54,$AP$54,$AU$54,$AZ$54)-SUM($K$54,$P$54,$U$54,$Z$54,$AE$54,$AJ$54,$AO$54,$AT$54,$AY$54,$BD$54),2)</f>
        <v>0</v>
      </c>
      <c r="D54">
        <f>ROUND(SUM($H$54,$M$54,$R$54,$W$54,$AB$54,$AG$54,$AL$54,$AQ$54,$AV$54,$BA$54),2)</f>
        <v>0</v>
      </c>
      <c r="E54">
        <f>ROUND(SUM($K$54,$P$54,$U$54,$Z$54,$AE$54,$AJ$54,$AO$54,$AT$54,$AY$54,$BD$54),2)</f>
        <v>0</v>
      </c>
      <c r="F54">
        <f>ROUND(MAX(MonthlyBudget-SUM($I$54,$N$54,$S$54,$X$54,$AC$54,$AH$54,$AM$54,$AR$54,$AW$54,$BB$54),0),2)</f>
        <v>0</v>
      </c>
      <c r="G54">
        <f>$K$53</f>
        <v>0</v>
      </c>
      <c r="H54">
        <f>ROUND(IF($G$54&lt;=0,0,$G$54*$G$3/12),2)</f>
        <v>0</v>
      </c>
      <c r="I54">
        <f>ROUND(IF($G$54&lt;=0,0,MIN($G$4,$G$54+$H$54)),2)</f>
        <v>0</v>
      </c>
      <c r="J54">
        <f>ROUND(IF($G$54&lt;=0,0,MIN(MAX(0,$G$54+$H$54-$I$54),$F$54)),2)</f>
        <v>0</v>
      </c>
      <c r="K54">
        <f>ROUND(MAX(0,$G$54+$H$54-$I$54-$J$54),2)</f>
        <v>0</v>
      </c>
      <c r="L54">
        <f>$P$53</f>
        <v>0</v>
      </c>
      <c r="M54">
        <f>ROUND(IF($L$54&lt;=0,0,$L$54*$L$3/12),2)</f>
        <v>0</v>
      </c>
      <c r="N54">
        <f>ROUND(IF($L$54&lt;=0,0,MIN($L$4,$L$54+$M$54)),2)</f>
        <v>0</v>
      </c>
      <c r="O54">
        <f>ROUND(IF($L$54&lt;=0,0,MIN(MAX(0,$L$54+$M$54-$N$54),MAX(0,$F$54-$J$54))),2)</f>
        <v>0</v>
      </c>
      <c r="P54">
        <f>ROUND(MAX(0,$L$54+$M$54-$N$54-$O$54),2)</f>
        <v>0</v>
      </c>
      <c r="Q54">
        <f>$U$53</f>
        <v>0</v>
      </c>
      <c r="R54">
        <f>ROUND(IF($Q$54&lt;=0,0,$Q$54*$Q$3/12),2)</f>
        <v>0</v>
      </c>
      <c r="S54">
        <f>ROUND(IF($Q$54&lt;=0,0,MIN($Q$4,$Q$54+$R$54)),2)</f>
        <v>0</v>
      </c>
      <c r="T54">
        <f>ROUND(IF($Q$54&lt;=0,0,MIN(MAX(0,$Q$54+$R$54-$S$54),MAX(0,$F$54-$J$54-$O$54))),2)</f>
        <v>0</v>
      </c>
      <c r="U54">
        <f>ROUND(MAX(0,$Q$54+$R$54-$S$54-$T$54),2)</f>
        <v>0</v>
      </c>
      <c r="V54">
        <f>$Z$53</f>
        <v>0</v>
      </c>
      <c r="W54">
        <f>ROUND(IF($V$54&lt;=0,0,$V$54*$V$3/12),2)</f>
        <v>0</v>
      </c>
      <c r="X54">
        <f>ROUND(IF($V$54&lt;=0,0,MIN($V$4,$V$54+$W$54)),2)</f>
        <v>0</v>
      </c>
      <c r="Y54">
        <f>ROUND(IF($V$54&lt;=0,0,MIN(MAX(0,$V$54+$W$54-$X$54),MAX(0,$F$54-$J$54-$O$54-$T$54))),2)</f>
        <v>0</v>
      </c>
      <c r="Z54">
        <f>ROUND(MAX(0,$V$54+$W$54-$X$54-$Y$54),2)</f>
        <v>0</v>
      </c>
      <c r="AA54">
        <f>$AE$53</f>
        <v>0</v>
      </c>
      <c r="AB54">
        <f>ROUND(IF($AA$54&lt;=0,0,$AA$54*$AA$3/12),2)</f>
        <v>0</v>
      </c>
      <c r="AC54">
        <f>ROUND(IF($AA$54&lt;=0,0,MIN($AA$4,$AA$54+$AB$54)),2)</f>
        <v>0</v>
      </c>
      <c r="AD54">
        <f>ROUND(IF($AA$54&lt;=0,0,MIN(MAX(0,$AA$54+$AB$54-$AC$54),MAX(0,$F$54-$J$54-$O$54-$T$54-$Y$54))),2)</f>
        <v>0</v>
      </c>
      <c r="AE54">
        <f>ROUND(MAX(0,$AA$54+$AB$54-$AC$54-$AD$54),2)</f>
        <v>0</v>
      </c>
      <c r="AF54">
        <f>$AJ$53</f>
        <v>0</v>
      </c>
      <c r="AG54">
        <f>ROUND(IF($AF$54&lt;=0,0,$AF$54*$AF$3/12),2)</f>
        <v>0</v>
      </c>
      <c r="AH54">
        <f>ROUND(IF($AF$54&lt;=0,0,MIN($AF$4,$AF$54+$AG$54)),2)</f>
        <v>0</v>
      </c>
      <c r="AI54">
        <f>ROUND(IF($AF$54&lt;=0,0,MIN(MAX(0,$AF$54+$AG$54-$AH$54),MAX(0,$F$54-$J$54-$O$54-$T$54-$Y$54-$AD$54))),2)</f>
        <v>0</v>
      </c>
      <c r="AJ54">
        <f>ROUND(MAX(0,$AF$54+$AG$54-$AH$54-$AI$54),2)</f>
        <v>0</v>
      </c>
      <c r="AK54">
        <f>$AO$53</f>
        <v>0</v>
      </c>
      <c r="AL54">
        <f>ROUND(IF($AK$54&lt;=0,0,$AK$54*$AK$3/12),2)</f>
        <v>0</v>
      </c>
      <c r="AM54">
        <f>ROUND(IF($AK$54&lt;=0,0,MIN($AK$4,$AK$54+$AL$54)),2)</f>
        <v>0</v>
      </c>
      <c r="AN54">
        <f>ROUND(IF($AK$54&lt;=0,0,MIN(MAX(0,$AK$54+$AL$54-$AM$54),MAX(0,$F$54-$J$54-$O$54-$T$54-$Y$54-$AD$54-$AI$54))),2)</f>
        <v>0</v>
      </c>
      <c r="AO54">
        <f>ROUND(MAX(0,$AK$54+$AL$54-$AM$54-$AN$54),2)</f>
        <v>0</v>
      </c>
      <c r="AP54">
        <f>$AT$53</f>
        <v>0</v>
      </c>
      <c r="AQ54">
        <f>ROUND(IF($AP$54&lt;=0,0,$AP$54*$AP$3/12),2)</f>
        <v>0</v>
      </c>
      <c r="AR54">
        <f>ROUND(IF($AP$54&lt;=0,0,MIN($AP$4,$AP$54+$AQ$54)),2)</f>
        <v>0</v>
      </c>
      <c r="AS54">
        <f>ROUND(IF($AP$54&lt;=0,0,MIN(MAX(0,$AP$54+$AQ$54-$AR$54),MAX(0,$F$54-$J$54-$O$54-$T$54-$Y$54-$AD$54-$AI$54-$AN$54))),2)</f>
        <v>0</v>
      </c>
      <c r="AT54">
        <f>ROUND(MAX(0,$AP$54+$AQ$54-$AR$54-$AS$54),2)</f>
        <v>0</v>
      </c>
      <c r="AU54">
        <f>$AY$53</f>
        <v>0</v>
      </c>
      <c r="AV54">
        <f>ROUND(IF($AU$54&lt;=0,0,$AU$54*$AU$3/12),2)</f>
        <v>0</v>
      </c>
      <c r="AW54">
        <f>ROUND(IF($AU$54&lt;=0,0,MIN($AU$4,$AU$54+$AV$54)),2)</f>
        <v>0</v>
      </c>
      <c r="AX54">
        <f>ROUND(IF($AU$54&lt;=0,0,MIN(MAX(0,$AU$54+$AV$54-$AW$54),MAX(0,$F$54-$J$54-$O$54-$T$54-$Y$54-$AD$54-$AI$54-$AN$54-$AS$54))),2)</f>
        <v>0</v>
      </c>
      <c r="AY54">
        <f>ROUND(MAX(0,$AU$54+$AV$54-$AW$54-$AX$54),2)</f>
        <v>0</v>
      </c>
      <c r="AZ54">
        <f>$BD$53</f>
        <v>0</v>
      </c>
      <c r="BA54">
        <f>ROUND(IF($AZ$54&lt;=0,0,$AZ$54*$AZ$3/12),2)</f>
        <v>0</v>
      </c>
      <c r="BB54">
        <f>ROUND(IF($AZ$54&lt;=0,0,MIN($AZ$4,$AZ$54+$BA$54)),2)</f>
        <v>0</v>
      </c>
      <c r="BC54">
        <f>ROUND(IF($AZ$54&lt;=0,0,MIN(MAX(0,$AZ$54+$BA$54-$BB$54),MAX(0,$F$54-$J$54-$O$54-$T$54-$Y$54-$AD$54-$AI$54-$AN$54-$AS$54-$AX$54))),2)</f>
        <v>0</v>
      </c>
      <c r="BD54">
        <f>ROUND(MAX(0,$AZ$54+$BA$54-$BB$54-$BC$54),2)</f>
        <v>0</v>
      </c>
    </row>
    <row r="55" spans="1:56">
      <c r="A55">
        <f>ROW()-7</f>
        <v>48</v>
      </c>
      <c r="B55">
        <f>EDATE(StartDate,A55-1)</f>
        <v>0</v>
      </c>
      <c r="C55">
        <f>ROUND(SUM($G$55,$L$55,$Q$55,$V$55,$AA$55,$AF$55,$AK$55,$AP$55,$AU$55,$AZ$55)-SUM($K$55,$P$55,$U$55,$Z$55,$AE$55,$AJ$55,$AO$55,$AT$55,$AY$55,$BD$55),2)</f>
        <v>0</v>
      </c>
      <c r="D55">
        <f>ROUND(SUM($H$55,$M$55,$R$55,$W$55,$AB$55,$AG$55,$AL$55,$AQ$55,$AV$55,$BA$55),2)</f>
        <v>0</v>
      </c>
      <c r="E55">
        <f>ROUND(SUM($K$55,$P$55,$U$55,$Z$55,$AE$55,$AJ$55,$AO$55,$AT$55,$AY$55,$BD$55),2)</f>
        <v>0</v>
      </c>
      <c r="F55">
        <f>ROUND(MAX(MonthlyBudget-SUM($I$55,$N$55,$S$55,$X$55,$AC$55,$AH$55,$AM$55,$AR$55,$AW$55,$BB$55),0),2)</f>
        <v>0</v>
      </c>
      <c r="G55">
        <f>$K$54</f>
        <v>0</v>
      </c>
      <c r="H55">
        <f>ROUND(IF($G$55&lt;=0,0,$G$55*$G$3/12),2)</f>
        <v>0</v>
      </c>
      <c r="I55">
        <f>ROUND(IF($G$55&lt;=0,0,MIN($G$4,$G$55+$H$55)),2)</f>
        <v>0</v>
      </c>
      <c r="J55">
        <f>ROUND(IF($G$55&lt;=0,0,MIN(MAX(0,$G$55+$H$55-$I$55),$F$55)),2)</f>
        <v>0</v>
      </c>
      <c r="K55">
        <f>ROUND(MAX(0,$G$55+$H$55-$I$55-$J$55),2)</f>
        <v>0</v>
      </c>
      <c r="L55">
        <f>$P$54</f>
        <v>0</v>
      </c>
      <c r="M55">
        <f>ROUND(IF($L$55&lt;=0,0,$L$55*$L$3/12),2)</f>
        <v>0</v>
      </c>
      <c r="N55">
        <f>ROUND(IF($L$55&lt;=0,0,MIN($L$4,$L$55+$M$55)),2)</f>
        <v>0</v>
      </c>
      <c r="O55">
        <f>ROUND(IF($L$55&lt;=0,0,MIN(MAX(0,$L$55+$M$55-$N$55),MAX(0,$F$55-$J$55))),2)</f>
        <v>0</v>
      </c>
      <c r="P55">
        <f>ROUND(MAX(0,$L$55+$M$55-$N$55-$O$55),2)</f>
        <v>0</v>
      </c>
      <c r="Q55">
        <f>$U$54</f>
        <v>0</v>
      </c>
      <c r="R55">
        <f>ROUND(IF($Q$55&lt;=0,0,$Q$55*$Q$3/12),2)</f>
        <v>0</v>
      </c>
      <c r="S55">
        <f>ROUND(IF($Q$55&lt;=0,0,MIN($Q$4,$Q$55+$R$55)),2)</f>
        <v>0</v>
      </c>
      <c r="T55">
        <f>ROUND(IF($Q$55&lt;=0,0,MIN(MAX(0,$Q$55+$R$55-$S$55),MAX(0,$F$55-$J$55-$O$55))),2)</f>
        <v>0</v>
      </c>
      <c r="U55">
        <f>ROUND(MAX(0,$Q$55+$R$55-$S$55-$T$55),2)</f>
        <v>0</v>
      </c>
      <c r="V55">
        <f>$Z$54</f>
        <v>0</v>
      </c>
      <c r="W55">
        <f>ROUND(IF($V$55&lt;=0,0,$V$55*$V$3/12),2)</f>
        <v>0</v>
      </c>
      <c r="X55">
        <f>ROUND(IF($V$55&lt;=0,0,MIN($V$4,$V$55+$W$55)),2)</f>
        <v>0</v>
      </c>
      <c r="Y55">
        <f>ROUND(IF($V$55&lt;=0,0,MIN(MAX(0,$V$55+$W$55-$X$55),MAX(0,$F$55-$J$55-$O$55-$T$55))),2)</f>
        <v>0</v>
      </c>
      <c r="Z55">
        <f>ROUND(MAX(0,$V$55+$W$55-$X$55-$Y$55),2)</f>
        <v>0</v>
      </c>
      <c r="AA55">
        <f>$AE$54</f>
        <v>0</v>
      </c>
      <c r="AB55">
        <f>ROUND(IF($AA$55&lt;=0,0,$AA$55*$AA$3/12),2)</f>
        <v>0</v>
      </c>
      <c r="AC55">
        <f>ROUND(IF($AA$55&lt;=0,0,MIN($AA$4,$AA$55+$AB$55)),2)</f>
        <v>0</v>
      </c>
      <c r="AD55">
        <f>ROUND(IF($AA$55&lt;=0,0,MIN(MAX(0,$AA$55+$AB$55-$AC$55),MAX(0,$F$55-$J$55-$O$55-$T$55-$Y$55))),2)</f>
        <v>0</v>
      </c>
      <c r="AE55">
        <f>ROUND(MAX(0,$AA$55+$AB$55-$AC$55-$AD$55),2)</f>
        <v>0</v>
      </c>
      <c r="AF55">
        <f>$AJ$54</f>
        <v>0</v>
      </c>
      <c r="AG55">
        <f>ROUND(IF($AF$55&lt;=0,0,$AF$55*$AF$3/12),2)</f>
        <v>0</v>
      </c>
      <c r="AH55">
        <f>ROUND(IF($AF$55&lt;=0,0,MIN($AF$4,$AF$55+$AG$55)),2)</f>
        <v>0</v>
      </c>
      <c r="AI55">
        <f>ROUND(IF($AF$55&lt;=0,0,MIN(MAX(0,$AF$55+$AG$55-$AH$55),MAX(0,$F$55-$J$55-$O$55-$T$55-$Y$55-$AD$55))),2)</f>
        <v>0</v>
      </c>
      <c r="AJ55">
        <f>ROUND(MAX(0,$AF$55+$AG$55-$AH$55-$AI$55),2)</f>
        <v>0</v>
      </c>
      <c r="AK55">
        <f>$AO$54</f>
        <v>0</v>
      </c>
      <c r="AL55">
        <f>ROUND(IF($AK$55&lt;=0,0,$AK$55*$AK$3/12),2)</f>
        <v>0</v>
      </c>
      <c r="AM55">
        <f>ROUND(IF($AK$55&lt;=0,0,MIN($AK$4,$AK$55+$AL$55)),2)</f>
        <v>0</v>
      </c>
      <c r="AN55">
        <f>ROUND(IF($AK$55&lt;=0,0,MIN(MAX(0,$AK$55+$AL$55-$AM$55),MAX(0,$F$55-$J$55-$O$55-$T$55-$Y$55-$AD$55-$AI$55))),2)</f>
        <v>0</v>
      </c>
      <c r="AO55">
        <f>ROUND(MAX(0,$AK$55+$AL$55-$AM$55-$AN$55),2)</f>
        <v>0</v>
      </c>
      <c r="AP55">
        <f>$AT$54</f>
        <v>0</v>
      </c>
      <c r="AQ55">
        <f>ROUND(IF($AP$55&lt;=0,0,$AP$55*$AP$3/12),2)</f>
        <v>0</v>
      </c>
      <c r="AR55">
        <f>ROUND(IF($AP$55&lt;=0,0,MIN($AP$4,$AP$55+$AQ$55)),2)</f>
        <v>0</v>
      </c>
      <c r="AS55">
        <f>ROUND(IF($AP$55&lt;=0,0,MIN(MAX(0,$AP$55+$AQ$55-$AR$55),MAX(0,$F$55-$J$55-$O$55-$T$55-$Y$55-$AD$55-$AI$55-$AN$55))),2)</f>
        <v>0</v>
      </c>
      <c r="AT55">
        <f>ROUND(MAX(0,$AP$55+$AQ$55-$AR$55-$AS$55),2)</f>
        <v>0</v>
      </c>
      <c r="AU55">
        <f>$AY$54</f>
        <v>0</v>
      </c>
      <c r="AV55">
        <f>ROUND(IF($AU$55&lt;=0,0,$AU$55*$AU$3/12),2)</f>
        <v>0</v>
      </c>
      <c r="AW55">
        <f>ROUND(IF($AU$55&lt;=0,0,MIN($AU$4,$AU$55+$AV$55)),2)</f>
        <v>0</v>
      </c>
      <c r="AX55">
        <f>ROUND(IF($AU$55&lt;=0,0,MIN(MAX(0,$AU$55+$AV$55-$AW$55),MAX(0,$F$55-$J$55-$O$55-$T$55-$Y$55-$AD$55-$AI$55-$AN$55-$AS$55))),2)</f>
        <v>0</v>
      </c>
      <c r="AY55">
        <f>ROUND(MAX(0,$AU$55+$AV$55-$AW$55-$AX$55),2)</f>
        <v>0</v>
      </c>
      <c r="AZ55">
        <f>$BD$54</f>
        <v>0</v>
      </c>
      <c r="BA55">
        <f>ROUND(IF($AZ$55&lt;=0,0,$AZ$55*$AZ$3/12),2)</f>
        <v>0</v>
      </c>
      <c r="BB55">
        <f>ROUND(IF($AZ$55&lt;=0,0,MIN($AZ$4,$AZ$55+$BA$55)),2)</f>
        <v>0</v>
      </c>
      <c r="BC55">
        <f>ROUND(IF($AZ$55&lt;=0,0,MIN(MAX(0,$AZ$55+$BA$55-$BB$55),MAX(0,$F$55-$J$55-$O$55-$T$55-$Y$55-$AD$55-$AI$55-$AN$55-$AS$55-$AX$55))),2)</f>
        <v>0</v>
      </c>
      <c r="BD55">
        <f>ROUND(MAX(0,$AZ$55+$BA$55-$BB$55-$BC$55),2)</f>
        <v>0</v>
      </c>
    </row>
    <row r="56" spans="1:56">
      <c r="A56">
        <f>ROW()-7</f>
        <v>49</v>
      </c>
      <c r="B56">
        <f>EDATE(StartDate,A56-1)</f>
        <v>0</v>
      </c>
      <c r="C56">
        <f>ROUND(SUM($G$56,$L$56,$Q$56,$V$56,$AA$56,$AF$56,$AK$56,$AP$56,$AU$56,$AZ$56)-SUM($K$56,$P$56,$U$56,$Z$56,$AE$56,$AJ$56,$AO$56,$AT$56,$AY$56,$BD$56),2)</f>
        <v>0</v>
      </c>
      <c r="D56">
        <f>ROUND(SUM($H$56,$M$56,$R$56,$W$56,$AB$56,$AG$56,$AL$56,$AQ$56,$AV$56,$BA$56),2)</f>
        <v>0</v>
      </c>
      <c r="E56">
        <f>ROUND(SUM($K$56,$P$56,$U$56,$Z$56,$AE$56,$AJ$56,$AO$56,$AT$56,$AY$56,$BD$56),2)</f>
        <v>0</v>
      </c>
      <c r="F56">
        <f>ROUND(MAX(MonthlyBudget-SUM($I$56,$N$56,$S$56,$X$56,$AC$56,$AH$56,$AM$56,$AR$56,$AW$56,$BB$56),0),2)</f>
        <v>0</v>
      </c>
      <c r="G56">
        <f>$K$55</f>
        <v>0</v>
      </c>
      <c r="H56">
        <f>ROUND(IF($G$56&lt;=0,0,$G$56*$G$3/12),2)</f>
        <v>0</v>
      </c>
      <c r="I56">
        <f>ROUND(IF($G$56&lt;=0,0,MIN($G$4,$G$56+$H$56)),2)</f>
        <v>0</v>
      </c>
      <c r="J56">
        <f>ROUND(IF($G$56&lt;=0,0,MIN(MAX(0,$G$56+$H$56-$I$56),$F$56)),2)</f>
        <v>0</v>
      </c>
      <c r="K56">
        <f>ROUND(MAX(0,$G$56+$H$56-$I$56-$J$56),2)</f>
        <v>0</v>
      </c>
      <c r="L56">
        <f>$P$55</f>
        <v>0</v>
      </c>
      <c r="M56">
        <f>ROUND(IF($L$56&lt;=0,0,$L$56*$L$3/12),2)</f>
        <v>0</v>
      </c>
      <c r="N56">
        <f>ROUND(IF($L$56&lt;=0,0,MIN($L$4,$L$56+$M$56)),2)</f>
        <v>0</v>
      </c>
      <c r="O56">
        <f>ROUND(IF($L$56&lt;=0,0,MIN(MAX(0,$L$56+$M$56-$N$56),MAX(0,$F$56-$J$56))),2)</f>
        <v>0</v>
      </c>
      <c r="P56">
        <f>ROUND(MAX(0,$L$56+$M$56-$N$56-$O$56),2)</f>
        <v>0</v>
      </c>
      <c r="Q56">
        <f>$U$55</f>
        <v>0</v>
      </c>
      <c r="R56">
        <f>ROUND(IF($Q$56&lt;=0,0,$Q$56*$Q$3/12),2)</f>
        <v>0</v>
      </c>
      <c r="S56">
        <f>ROUND(IF($Q$56&lt;=0,0,MIN($Q$4,$Q$56+$R$56)),2)</f>
        <v>0</v>
      </c>
      <c r="T56">
        <f>ROUND(IF($Q$56&lt;=0,0,MIN(MAX(0,$Q$56+$R$56-$S$56),MAX(0,$F$56-$J$56-$O$56))),2)</f>
        <v>0</v>
      </c>
      <c r="U56">
        <f>ROUND(MAX(0,$Q$56+$R$56-$S$56-$T$56),2)</f>
        <v>0</v>
      </c>
      <c r="V56">
        <f>$Z$55</f>
        <v>0</v>
      </c>
      <c r="W56">
        <f>ROUND(IF($V$56&lt;=0,0,$V$56*$V$3/12),2)</f>
        <v>0</v>
      </c>
      <c r="X56">
        <f>ROUND(IF($V$56&lt;=0,0,MIN($V$4,$V$56+$W$56)),2)</f>
        <v>0</v>
      </c>
      <c r="Y56">
        <f>ROUND(IF($V$56&lt;=0,0,MIN(MAX(0,$V$56+$W$56-$X$56),MAX(0,$F$56-$J$56-$O$56-$T$56))),2)</f>
        <v>0</v>
      </c>
      <c r="Z56">
        <f>ROUND(MAX(0,$V$56+$W$56-$X$56-$Y$56),2)</f>
        <v>0</v>
      </c>
      <c r="AA56">
        <f>$AE$55</f>
        <v>0</v>
      </c>
      <c r="AB56">
        <f>ROUND(IF($AA$56&lt;=0,0,$AA$56*$AA$3/12),2)</f>
        <v>0</v>
      </c>
      <c r="AC56">
        <f>ROUND(IF($AA$56&lt;=0,0,MIN($AA$4,$AA$56+$AB$56)),2)</f>
        <v>0</v>
      </c>
      <c r="AD56">
        <f>ROUND(IF($AA$56&lt;=0,0,MIN(MAX(0,$AA$56+$AB$56-$AC$56),MAX(0,$F$56-$J$56-$O$56-$T$56-$Y$56))),2)</f>
        <v>0</v>
      </c>
      <c r="AE56">
        <f>ROUND(MAX(0,$AA$56+$AB$56-$AC$56-$AD$56),2)</f>
        <v>0</v>
      </c>
      <c r="AF56">
        <f>$AJ$55</f>
        <v>0</v>
      </c>
      <c r="AG56">
        <f>ROUND(IF($AF$56&lt;=0,0,$AF$56*$AF$3/12),2)</f>
        <v>0</v>
      </c>
      <c r="AH56">
        <f>ROUND(IF($AF$56&lt;=0,0,MIN($AF$4,$AF$56+$AG$56)),2)</f>
        <v>0</v>
      </c>
      <c r="AI56">
        <f>ROUND(IF($AF$56&lt;=0,0,MIN(MAX(0,$AF$56+$AG$56-$AH$56),MAX(0,$F$56-$J$56-$O$56-$T$56-$Y$56-$AD$56))),2)</f>
        <v>0</v>
      </c>
      <c r="AJ56">
        <f>ROUND(MAX(0,$AF$56+$AG$56-$AH$56-$AI$56),2)</f>
        <v>0</v>
      </c>
      <c r="AK56">
        <f>$AO$55</f>
        <v>0</v>
      </c>
      <c r="AL56">
        <f>ROUND(IF($AK$56&lt;=0,0,$AK$56*$AK$3/12),2)</f>
        <v>0</v>
      </c>
      <c r="AM56">
        <f>ROUND(IF($AK$56&lt;=0,0,MIN($AK$4,$AK$56+$AL$56)),2)</f>
        <v>0</v>
      </c>
      <c r="AN56">
        <f>ROUND(IF($AK$56&lt;=0,0,MIN(MAX(0,$AK$56+$AL$56-$AM$56),MAX(0,$F$56-$J$56-$O$56-$T$56-$Y$56-$AD$56-$AI$56))),2)</f>
        <v>0</v>
      </c>
      <c r="AO56">
        <f>ROUND(MAX(0,$AK$56+$AL$56-$AM$56-$AN$56),2)</f>
        <v>0</v>
      </c>
      <c r="AP56">
        <f>$AT$55</f>
        <v>0</v>
      </c>
      <c r="AQ56">
        <f>ROUND(IF($AP$56&lt;=0,0,$AP$56*$AP$3/12),2)</f>
        <v>0</v>
      </c>
      <c r="AR56">
        <f>ROUND(IF($AP$56&lt;=0,0,MIN($AP$4,$AP$56+$AQ$56)),2)</f>
        <v>0</v>
      </c>
      <c r="AS56">
        <f>ROUND(IF($AP$56&lt;=0,0,MIN(MAX(0,$AP$56+$AQ$56-$AR$56),MAX(0,$F$56-$J$56-$O$56-$T$56-$Y$56-$AD$56-$AI$56-$AN$56))),2)</f>
        <v>0</v>
      </c>
      <c r="AT56">
        <f>ROUND(MAX(0,$AP$56+$AQ$56-$AR$56-$AS$56),2)</f>
        <v>0</v>
      </c>
      <c r="AU56">
        <f>$AY$55</f>
        <v>0</v>
      </c>
      <c r="AV56">
        <f>ROUND(IF($AU$56&lt;=0,0,$AU$56*$AU$3/12),2)</f>
        <v>0</v>
      </c>
      <c r="AW56">
        <f>ROUND(IF($AU$56&lt;=0,0,MIN($AU$4,$AU$56+$AV$56)),2)</f>
        <v>0</v>
      </c>
      <c r="AX56">
        <f>ROUND(IF($AU$56&lt;=0,0,MIN(MAX(0,$AU$56+$AV$56-$AW$56),MAX(0,$F$56-$J$56-$O$56-$T$56-$Y$56-$AD$56-$AI$56-$AN$56-$AS$56))),2)</f>
        <v>0</v>
      </c>
      <c r="AY56">
        <f>ROUND(MAX(0,$AU$56+$AV$56-$AW$56-$AX$56),2)</f>
        <v>0</v>
      </c>
      <c r="AZ56">
        <f>$BD$55</f>
        <v>0</v>
      </c>
      <c r="BA56">
        <f>ROUND(IF($AZ$56&lt;=0,0,$AZ$56*$AZ$3/12),2)</f>
        <v>0</v>
      </c>
      <c r="BB56">
        <f>ROUND(IF($AZ$56&lt;=0,0,MIN($AZ$4,$AZ$56+$BA$56)),2)</f>
        <v>0</v>
      </c>
      <c r="BC56">
        <f>ROUND(IF($AZ$56&lt;=0,0,MIN(MAX(0,$AZ$56+$BA$56-$BB$56),MAX(0,$F$56-$J$56-$O$56-$T$56-$Y$56-$AD$56-$AI$56-$AN$56-$AS$56-$AX$56))),2)</f>
        <v>0</v>
      </c>
      <c r="BD56">
        <f>ROUND(MAX(0,$AZ$56+$BA$56-$BB$56-$BC$56),2)</f>
        <v>0</v>
      </c>
    </row>
    <row r="57" spans="1:56">
      <c r="A57">
        <f>ROW()-7</f>
        <v>50</v>
      </c>
      <c r="B57">
        <f>EDATE(StartDate,A57-1)</f>
        <v>0</v>
      </c>
      <c r="C57">
        <f>ROUND(SUM($G$57,$L$57,$Q$57,$V$57,$AA$57,$AF$57,$AK$57,$AP$57,$AU$57,$AZ$57)-SUM($K$57,$P$57,$U$57,$Z$57,$AE$57,$AJ$57,$AO$57,$AT$57,$AY$57,$BD$57),2)</f>
        <v>0</v>
      </c>
      <c r="D57">
        <f>ROUND(SUM($H$57,$M$57,$R$57,$W$57,$AB$57,$AG$57,$AL$57,$AQ$57,$AV$57,$BA$57),2)</f>
        <v>0</v>
      </c>
      <c r="E57">
        <f>ROUND(SUM($K$57,$P$57,$U$57,$Z$57,$AE$57,$AJ$57,$AO$57,$AT$57,$AY$57,$BD$57),2)</f>
        <v>0</v>
      </c>
      <c r="F57">
        <f>ROUND(MAX(MonthlyBudget-SUM($I$57,$N$57,$S$57,$X$57,$AC$57,$AH$57,$AM$57,$AR$57,$AW$57,$BB$57),0),2)</f>
        <v>0</v>
      </c>
      <c r="G57">
        <f>$K$56</f>
        <v>0</v>
      </c>
      <c r="H57">
        <f>ROUND(IF($G$57&lt;=0,0,$G$57*$G$3/12),2)</f>
        <v>0</v>
      </c>
      <c r="I57">
        <f>ROUND(IF($G$57&lt;=0,0,MIN($G$4,$G$57+$H$57)),2)</f>
        <v>0</v>
      </c>
      <c r="J57">
        <f>ROUND(IF($G$57&lt;=0,0,MIN(MAX(0,$G$57+$H$57-$I$57),$F$57)),2)</f>
        <v>0</v>
      </c>
      <c r="K57">
        <f>ROUND(MAX(0,$G$57+$H$57-$I$57-$J$57),2)</f>
        <v>0</v>
      </c>
      <c r="L57">
        <f>$P$56</f>
        <v>0</v>
      </c>
      <c r="M57">
        <f>ROUND(IF($L$57&lt;=0,0,$L$57*$L$3/12),2)</f>
        <v>0</v>
      </c>
      <c r="N57">
        <f>ROUND(IF($L$57&lt;=0,0,MIN($L$4,$L$57+$M$57)),2)</f>
        <v>0</v>
      </c>
      <c r="O57">
        <f>ROUND(IF($L$57&lt;=0,0,MIN(MAX(0,$L$57+$M$57-$N$57),MAX(0,$F$57-$J$57))),2)</f>
        <v>0</v>
      </c>
      <c r="P57">
        <f>ROUND(MAX(0,$L$57+$M$57-$N$57-$O$57),2)</f>
        <v>0</v>
      </c>
      <c r="Q57">
        <f>$U$56</f>
        <v>0</v>
      </c>
      <c r="R57">
        <f>ROUND(IF($Q$57&lt;=0,0,$Q$57*$Q$3/12),2)</f>
        <v>0</v>
      </c>
      <c r="S57">
        <f>ROUND(IF($Q$57&lt;=0,0,MIN($Q$4,$Q$57+$R$57)),2)</f>
        <v>0</v>
      </c>
      <c r="T57">
        <f>ROUND(IF($Q$57&lt;=0,0,MIN(MAX(0,$Q$57+$R$57-$S$57),MAX(0,$F$57-$J$57-$O$57))),2)</f>
        <v>0</v>
      </c>
      <c r="U57">
        <f>ROUND(MAX(0,$Q$57+$R$57-$S$57-$T$57),2)</f>
        <v>0</v>
      </c>
      <c r="V57">
        <f>$Z$56</f>
        <v>0</v>
      </c>
      <c r="W57">
        <f>ROUND(IF($V$57&lt;=0,0,$V$57*$V$3/12),2)</f>
        <v>0</v>
      </c>
      <c r="X57">
        <f>ROUND(IF($V$57&lt;=0,0,MIN($V$4,$V$57+$W$57)),2)</f>
        <v>0</v>
      </c>
      <c r="Y57">
        <f>ROUND(IF($V$57&lt;=0,0,MIN(MAX(0,$V$57+$W$57-$X$57),MAX(0,$F$57-$J$57-$O$57-$T$57))),2)</f>
        <v>0</v>
      </c>
      <c r="Z57">
        <f>ROUND(MAX(0,$V$57+$W$57-$X$57-$Y$57),2)</f>
        <v>0</v>
      </c>
      <c r="AA57">
        <f>$AE$56</f>
        <v>0</v>
      </c>
      <c r="AB57">
        <f>ROUND(IF($AA$57&lt;=0,0,$AA$57*$AA$3/12),2)</f>
        <v>0</v>
      </c>
      <c r="AC57">
        <f>ROUND(IF($AA$57&lt;=0,0,MIN($AA$4,$AA$57+$AB$57)),2)</f>
        <v>0</v>
      </c>
      <c r="AD57">
        <f>ROUND(IF($AA$57&lt;=0,0,MIN(MAX(0,$AA$57+$AB$57-$AC$57),MAX(0,$F$57-$J$57-$O$57-$T$57-$Y$57))),2)</f>
        <v>0</v>
      </c>
      <c r="AE57">
        <f>ROUND(MAX(0,$AA$57+$AB$57-$AC$57-$AD$57),2)</f>
        <v>0</v>
      </c>
      <c r="AF57">
        <f>$AJ$56</f>
        <v>0</v>
      </c>
      <c r="AG57">
        <f>ROUND(IF($AF$57&lt;=0,0,$AF$57*$AF$3/12),2)</f>
        <v>0</v>
      </c>
      <c r="AH57">
        <f>ROUND(IF($AF$57&lt;=0,0,MIN($AF$4,$AF$57+$AG$57)),2)</f>
        <v>0</v>
      </c>
      <c r="AI57">
        <f>ROUND(IF($AF$57&lt;=0,0,MIN(MAX(0,$AF$57+$AG$57-$AH$57),MAX(0,$F$57-$J$57-$O$57-$T$57-$Y$57-$AD$57))),2)</f>
        <v>0</v>
      </c>
      <c r="AJ57">
        <f>ROUND(MAX(0,$AF$57+$AG$57-$AH$57-$AI$57),2)</f>
        <v>0</v>
      </c>
      <c r="AK57">
        <f>$AO$56</f>
        <v>0</v>
      </c>
      <c r="AL57">
        <f>ROUND(IF($AK$57&lt;=0,0,$AK$57*$AK$3/12),2)</f>
        <v>0</v>
      </c>
      <c r="AM57">
        <f>ROUND(IF($AK$57&lt;=0,0,MIN($AK$4,$AK$57+$AL$57)),2)</f>
        <v>0</v>
      </c>
      <c r="AN57">
        <f>ROUND(IF($AK$57&lt;=0,0,MIN(MAX(0,$AK$57+$AL$57-$AM$57),MAX(0,$F$57-$J$57-$O$57-$T$57-$Y$57-$AD$57-$AI$57))),2)</f>
        <v>0</v>
      </c>
      <c r="AO57">
        <f>ROUND(MAX(0,$AK$57+$AL$57-$AM$57-$AN$57),2)</f>
        <v>0</v>
      </c>
      <c r="AP57">
        <f>$AT$56</f>
        <v>0</v>
      </c>
      <c r="AQ57">
        <f>ROUND(IF($AP$57&lt;=0,0,$AP$57*$AP$3/12),2)</f>
        <v>0</v>
      </c>
      <c r="AR57">
        <f>ROUND(IF($AP$57&lt;=0,0,MIN($AP$4,$AP$57+$AQ$57)),2)</f>
        <v>0</v>
      </c>
      <c r="AS57">
        <f>ROUND(IF($AP$57&lt;=0,0,MIN(MAX(0,$AP$57+$AQ$57-$AR$57),MAX(0,$F$57-$J$57-$O$57-$T$57-$Y$57-$AD$57-$AI$57-$AN$57))),2)</f>
        <v>0</v>
      </c>
      <c r="AT57">
        <f>ROUND(MAX(0,$AP$57+$AQ$57-$AR$57-$AS$57),2)</f>
        <v>0</v>
      </c>
      <c r="AU57">
        <f>$AY$56</f>
        <v>0</v>
      </c>
      <c r="AV57">
        <f>ROUND(IF($AU$57&lt;=0,0,$AU$57*$AU$3/12),2)</f>
        <v>0</v>
      </c>
      <c r="AW57">
        <f>ROUND(IF($AU$57&lt;=0,0,MIN($AU$4,$AU$57+$AV$57)),2)</f>
        <v>0</v>
      </c>
      <c r="AX57">
        <f>ROUND(IF($AU$57&lt;=0,0,MIN(MAX(0,$AU$57+$AV$57-$AW$57),MAX(0,$F$57-$J$57-$O$57-$T$57-$Y$57-$AD$57-$AI$57-$AN$57-$AS$57))),2)</f>
        <v>0</v>
      </c>
      <c r="AY57">
        <f>ROUND(MAX(0,$AU$57+$AV$57-$AW$57-$AX$57),2)</f>
        <v>0</v>
      </c>
      <c r="AZ57">
        <f>$BD$56</f>
        <v>0</v>
      </c>
      <c r="BA57">
        <f>ROUND(IF($AZ$57&lt;=0,0,$AZ$57*$AZ$3/12),2)</f>
        <v>0</v>
      </c>
      <c r="BB57">
        <f>ROUND(IF($AZ$57&lt;=0,0,MIN($AZ$4,$AZ$57+$BA$57)),2)</f>
        <v>0</v>
      </c>
      <c r="BC57">
        <f>ROUND(IF($AZ$57&lt;=0,0,MIN(MAX(0,$AZ$57+$BA$57-$BB$57),MAX(0,$F$57-$J$57-$O$57-$T$57-$Y$57-$AD$57-$AI$57-$AN$57-$AS$57-$AX$57))),2)</f>
        <v>0</v>
      </c>
      <c r="BD57">
        <f>ROUND(MAX(0,$AZ$57+$BA$57-$BB$57-$BC$57),2)</f>
        <v>0</v>
      </c>
    </row>
    <row r="58" spans="1:56">
      <c r="A58">
        <f>ROW()-7</f>
        <v>51</v>
      </c>
      <c r="B58">
        <f>EDATE(StartDate,A58-1)</f>
        <v>0</v>
      </c>
      <c r="C58">
        <f>ROUND(SUM($G$58,$L$58,$Q$58,$V$58,$AA$58,$AF$58,$AK$58,$AP$58,$AU$58,$AZ$58)-SUM($K$58,$P$58,$U$58,$Z$58,$AE$58,$AJ$58,$AO$58,$AT$58,$AY$58,$BD$58),2)</f>
        <v>0</v>
      </c>
      <c r="D58">
        <f>ROUND(SUM($H$58,$M$58,$R$58,$W$58,$AB$58,$AG$58,$AL$58,$AQ$58,$AV$58,$BA$58),2)</f>
        <v>0</v>
      </c>
      <c r="E58">
        <f>ROUND(SUM($K$58,$P$58,$U$58,$Z$58,$AE$58,$AJ$58,$AO$58,$AT$58,$AY$58,$BD$58),2)</f>
        <v>0</v>
      </c>
      <c r="F58">
        <f>ROUND(MAX(MonthlyBudget-SUM($I$58,$N$58,$S$58,$X$58,$AC$58,$AH$58,$AM$58,$AR$58,$AW$58,$BB$58),0),2)</f>
        <v>0</v>
      </c>
      <c r="G58">
        <f>$K$57</f>
        <v>0</v>
      </c>
      <c r="H58">
        <f>ROUND(IF($G$58&lt;=0,0,$G$58*$G$3/12),2)</f>
        <v>0</v>
      </c>
      <c r="I58">
        <f>ROUND(IF($G$58&lt;=0,0,MIN($G$4,$G$58+$H$58)),2)</f>
        <v>0</v>
      </c>
      <c r="J58">
        <f>ROUND(IF($G$58&lt;=0,0,MIN(MAX(0,$G$58+$H$58-$I$58),$F$58)),2)</f>
        <v>0</v>
      </c>
      <c r="K58">
        <f>ROUND(MAX(0,$G$58+$H$58-$I$58-$J$58),2)</f>
        <v>0</v>
      </c>
      <c r="L58">
        <f>$P$57</f>
        <v>0</v>
      </c>
      <c r="M58">
        <f>ROUND(IF($L$58&lt;=0,0,$L$58*$L$3/12),2)</f>
        <v>0</v>
      </c>
      <c r="N58">
        <f>ROUND(IF($L$58&lt;=0,0,MIN($L$4,$L$58+$M$58)),2)</f>
        <v>0</v>
      </c>
      <c r="O58">
        <f>ROUND(IF($L$58&lt;=0,0,MIN(MAX(0,$L$58+$M$58-$N$58),MAX(0,$F$58-$J$58))),2)</f>
        <v>0</v>
      </c>
      <c r="P58">
        <f>ROUND(MAX(0,$L$58+$M$58-$N$58-$O$58),2)</f>
        <v>0</v>
      </c>
      <c r="Q58">
        <f>$U$57</f>
        <v>0</v>
      </c>
      <c r="R58">
        <f>ROUND(IF($Q$58&lt;=0,0,$Q$58*$Q$3/12),2)</f>
        <v>0</v>
      </c>
      <c r="S58">
        <f>ROUND(IF($Q$58&lt;=0,0,MIN($Q$4,$Q$58+$R$58)),2)</f>
        <v>0</v>
      </c>
      <c r="T58">
        <f>ROUND(IF($Q$58&lt;=0,0,MIN(MAX(0,$Q$58+$R$58-$S$58),MAX(0,$F$58-$J$58-$O$58))),2)</f>
        <v>0</v>
      </c>
      <c r="U58">
        <f>ROUND(MAX(0,$Q$58+$R$58-$S$58-$T$58),2)</f>
        <v>0</v>
      </c>
      <c r="V58">
        <f>$Z$57</f>
        <v>0</v>
      </c>
      <c r="W58">
        <f>ROUND(IF($V$58&lt;=0,0,$V$58*$V$3/12),2)</f>
        <v>0</v>
      </c>
      <c r="X58">
        <f>ROUND(IF($V$58&lt;=0,0,MIN($V$4,$V$58+$W$58)),2)</f>
        <v>0</v>
      </c>
      <c r="Y58">
        <f>ROUND(IF($V$58&lt;=0,0,MIN(MAX(0,$V$58+$W$58-$X$58),MAX(0,$F$58-$J$58-$O$58-$T$58))),2)</f>
        <v>0</v>
      </c>
      <c r="Z58">
        <f>ROUND(MAX(0,$V$58+$W$58-$X$58-$Y$58),2)</f>
        <v>0</v>
      </c>
      <c r="AA58">
        <f>$AE$57</f>
        <v>0</v>
      </c>
      <c r="AB58">
        <f>ROUND(IF($AA$58&lt;=0,0,$AA$58*$AA$3/12),2)</f>
        <v>0</v>
      </c>
      <c r="AC58">
        <f>ROUND(IF($AA$58&lt;=0,0,MIN($AA$4,$AA$58+$AB$58)),2)</f>
        <v>0</v>
      </c>
      <c r="AD58">
        <f>ROUND(IF($AA$58&lt;=0,0,MIN(MAX(0,$AA$58+$AB$58-$AC$58),MAX(0,$F$58-$J$58-$O$58-$T$58-$Y$58))),2)</f>
        <v>0</v>
      </c>
      <c r="AE58">
        <f>ROUND(MAX(0,$AA$58+$AB$58-$AC$58-$AD$58),2)</f>
        <v>0</v>
      </c>
      <c r="AF58">
        <f>$AJ$57</f>
        <v>0</v>
      </c>
      <c r="AG58">
        <f>ROUND(IF($AF$58&lt;=0,0,$AF$58*$AF$3/12),2)</f>
        <v>0</v>
      </c>
      <c r="AH58">
        <f>ROUND(IF($AF$58&lt;=0,0,MIN($AF$4,$AF$58+$AG$58)),2)</f>
        <v>0</v>
      </c>
      <c r="AI58">
        <f>ROUND(IF($AF$58&lt;=0,0,MIN(MAX(0,$AF$58+$AG$58-$AH$58),MAX(0,$F$58-$J$58-$O$58-$T$58-$Y$58-$AD$58))),2)</f>
        <v>0</v>
      </c>
      <c r="AJ58">
        <f>ROUND(MAX(0,$AF$58+$AG$58-$AH$58-$AI$58),2)</f>
        <v>0</v>
      </c>
      <c r="AK58">
        <f>$AO$57</f>
        <v>0</v>
      </c>
      <c r="AL58">
        <f>ROUND(IF($AK$58&lt;=0,0,$AK$58*$AK$3/12),2)</f>
        <v>0</v>
      </c>
      <c r="AM58">
        <f>ROUND(IF($AK$58&lt;=0,0,MIN($AK$4,$AK$58+$AL$58)),2)</f>
        <v>0</v>
      </c>
      <c r="AN58">
        <f>ROUND(IF($AK$58&lt;=0,0,MIN(MAX(0,$AK$58+$AL$58-$AM$58),MAX(0,$F$58-$J$58-$O$58-$T$58-$Y$58-$AD$58-$AI$58))),2)</f>
        <v>0</v>
      </c>
      <c r="AO58">
        <f>ROUND(MAX(0,$AK$58+$AL$58-$AM$58-$AN$58),2)</f>
        <v>0</v>
      </c>
      <c r="AP58">
        <f>$AT$57</f>
        <v>0</v>
      </c>
      <c r="AQ58">
        <f>ROUND(IF($AP$58&lt;=0,0,$AP$58*$AP$3/12),2)</f>
        <v>0</v>
      </c>
      <c r="AR58">
        <f>ROUND(IF($AP$58&lt;=0,0,MIN($AP$4,$AP$58+$AQ$58)),2)</f>
        <v>0</v>
      </c>
      <c r="AS58">
        <f>ROUND(IF($AP$58&lt;=0,0,MIN(MAX(0,$AP$58+$AQ$58-$AR$58),MAX(0,$F$58-$J$58-$O$58-$T$58-$Y$58-$AD$58-$AI$58-$AN$58))),2)</f>
        <v>0</v>
      </c>
      <c r="AT58">
        <f>ROUND(MAX(0,$AP$58+$AQ$58-$AR$58-$AS$58),2)</f>
        <v>0</v>
      </c>
      <c r="AU58">
        <f>$AY$57</f>
        <v>0</v>
      </c>
      <c r="AV58">
        <f>ROUND(IF($AU$58&lt;=0,0,$AU$58*$AU$3/12),2)</f>
        <v>0</v>
      </c>
      <c r="AW58">
        <f>ROUND(IF($AU$58&lt;=0,0,MIN($AU$4,$AU$58+$AV$58)),2)</f>
        <v>0</v>
      </c>
      <c r="AX58">
        <f>ROUND(IF($AU$58&lt;=0,0,MIN(MAX(0,$AU$58+$AV$58-$AW$58),MAX(0,$F$58-$J$58-$O$58-$T$58-$Y$58-$AD$58-$AI$58-$AN$58-$AS$58))),2)</f>
        <v>0</v>
      </c>
      <c r="AY58">
        <f>ROUND(MAX(0,$AU$58+$AV$58-$AW$58-$AX$58),2)</f>
        <v>0</v>
      </c>
      <c r="AZ58">
        <f>$BD$57</f>
        <v>0</v>
      </c>
      <c r="BA58">
        <f>ROUND(IF($AZ$58&lt;=0,0,$AZ$58*$AZ$3/12),2)</f>
        <v>0</v>
      </c>
      <c r="BB58">
        <f>ROUND(IF($AZ$58&lt;=0,0,MIN($AZ$4,$AZ$58+$BA$58)),2)</f>
        <v>0</v>
      </c>
      <c r="BC58">
        <f>ROUND(IF($AZ$58&lt;=0,0,MIN(MAX(0,$AZ$58+$BA$58-$BB$58),MAX(0,$F$58-$J$58-$O$58-$T$58-$Y$58-$AD$58-$AI$58-$AN$58-$AS$58-$AX$58))),2)</f>
        <v>0</v>
      </c>
      <c r="BD58">
        <f>ROUND(MAX(0,$AZ$58+$BA$58-$BB$58-$BC$58),2)</f>
        <v>0</v>
      </c>
    </row>
    <row r="59" spans="1:56">
      <c r="A59">
        <f>ROW()-7</f>
        <v>52</v>
      </c>
      <c r="B59">
        <f>EDATE(StartDate,A59-1)</f>
        <v>0</v>
      </c>
      <c r="C59">
        <f>ROUND(SUM($G$59,$L$59,$Q$59,$V$59,$AA$59,$AF$59,$AK$59,$AP$59,$AU$59,$AZ$59)-SUM($K$59,$P$59,$U$59,$Z$59,$AE$59,$AJ$59,$AO$59,$AT$59,$AY$59,$BD$59),2)</f>
        <v>0</v>
      </c>
      <c r="D59">
        <f>ROUND(SUM($H$59,$M$59,$R$59,$W$59,$AB$59,$AG$59,$AL$59,$AQ$59,$AV$59,$BA$59),2)</f>
        <v>0</v>
      </c>
      <c r="E59">
        <f>ROUND(SUM($K$59,$P$59,$U$59,$Z$59,$AE$59,$AJ$59,$AO$59,$AT$59,$AY$59,$BD$59),2)</f>
        <v>0</v>
      </c>
      <c r="F59">
        <f>ROUND(MAX(MonthlyBudget-SUM($I$59,$N$59,$S$59,$X$59,$AC$59,$AH$59,$AM$59,$AR$59,$AW$59,$BB$59),0),2)</f>
        <v>0</v>
      </c>
      <c r="G59">
        <f>$K$58</f>
        <v>0</v>
      </c>
      <c r="H59">
        <f>ROUND(IF($G$59&lt;=0,0,$G$59*$G$3/12),2)</f>
        <v>0</v>
      </c>
      <c r="I59">
        <f>ROUND(IF($G$59&lt;=0,0,MIN($G$4,$G$59+$H$59)),2)</f>
        <v>0</v>
      </c>
      <c r="J59">
        <f>ROUND(IF($G$59&lt;=0,0,MIN(MAX(0,$G$59+$H$59-$I$59),$F$59)),2)</f>
        <v>0</v>
      </c>
      <c r="K59">
        <f>ROUND(MAX(0,$G$59+$H$59-$I$59-$J$59),2)</f>
        <v>0</v>
      </c>
      <c r="L59">
        <f>$P$58</f>
        <v>0</v>
      </c>
      <c r="M59">
        <f>ROUND(IF($L$59&lt;=0,0,$L$59*$L$3/12),2)</f>
        <v>0</v>
      </c>
      <c r="N59">
        <f>ROUND(IF($L$59&lt;=0,0,MIN($L$4,$L$59+$M$59)),2)</f>
        <v>0</v>
      </c>
      <c r="O59">
        <f>ROUND(IF($L$59&lt;=0,0,MIN(MAX(0,$L$59+$M$59-$N$59),MAX(0,$F$59-$J$59))),2)</f>
        <v>0</v>
      </c>
      <c r="P59">
        <f>ROUND(MAX(0,$L$59+$M$59-$N$59-$O$59),2)</f>
        <v>0</v>
      </c>
      <c r="Q59">
        <f>$U$58</f>
        <v>0</v>
      </c>
      <c r="R59">
        <f>ROUND(IF($Q$59&lt;=0,0,$Q$59*$Q$3/12),2)</f>
        <v>0</v>
      </c>
      <c r="S59">
        <f>ROUND(IF($Q$59&lt;=0,0,MIN($Q$4,$Q$59+$R$59)),2)</f>
        <v>0</v>
      </c>
      <c r="T59">
        <f>ROUND(IF($Q$59&lt;=0,0,MIN(MAX(0,$Q$59+$R$59-$S$59),MAX(0,$F$59-$J$59-$O$59))),2)</f>
        <v>0</v>
      </c>
      <c r="U59">
        <f>ROUND(MAX(0,$Q$59+$R$59-$S$59-$T$59),2)</f>
        <v>0</v>
      </c>
      <c r="V59">
        <f>$Z$58</f>
        <v>0</v>
      </c>
      <c r="W59">
        <f>ROUND(IF($V$59&lt;=0,0,$V$59*$V$3/12),2)</f>
        <v>0</v>
      </c>
      <c r="X59">
        <f>ROUND(IF($V$59&lt;=0,0,MIN($V$4,$V$59+$W$59)),2)</f>
        <v>0</v>
      </c>
      <c r="Y59">
        <f>ROUND(IF($V$59&lt;=0,0,MIN(MAX(0,$V$59+$W$59-$X$59),MAX(0,$F$59-$J$59-$O$59-$T$59))),2)</f>
        <v>0</v>
      </c>
      <c r="Z59">
        <f>ROUND(MAX(0,$V$59+$W$59-$X$59-$Y$59),2)</f>
        <v>0</v>
      </c>
      <c r="AA59">
        <f>$AE$58</f>
        <v>0</v>
      </c>
      <c r="AB59">
        <f>ROUND(IF($AA$59&lt;=0,0,$AA$59*$AA$3/12),2)</f>
        <v>0</v>
      </c>
      <c r="AC59">
        <f>ROUND(IF($AA$59&lt;=0,0,MIN($AA$4,$AA$59+$AB$59)),2)</f>
        <v>0</v>
      </c>
      <c r="AD59">
        <f>ROUND(IF($AA$59&lt;=0,0,MIN(MAX(0,$AA$59+$AB$59-$AC$59),MAX(0,$F$59-$J$59-$O$59-$T$59-$Y$59))),2)</f>
        <v>0</v>
      </c>
      <c r="AE59">
        <f>ROUND(MAX(0,$AA$59+$AB$59-$AC$59-$AD$59),2)</f>
        <v>0</v>
      </c>
      <c r="AF59">
        <f>$AJ$58</f>
        <v>0</v>
      </c>
      <c r="AG59">
        <f>ROUND(IF($AF$59&lt;=0,0,$AF$59*$AF$3/12),2)</f>
        <v>0</v>
      </c>
      <c r="AH59">
        <f>ROUND(IF($AF$59&lt;=0,0,MIN($AF$4,$AF$59+$AG$59)),2)</f>
        <v>0</v>
      </c>
      <c r="AI59">
        <f>ROUND(IF($AF$59&lt;=0,0,MIN(MAX(0,$AF$59+$AG$59-$AH$59),MAX(0,$F$59-$J$59-$O$59-$T$59-$Y$59-$AD$59))),2)</f>
        <v>0</v>
      </c>
      <c r="AJ59">
        <f>ROUND(MAX(0,$AF$59+$AG$59-$AH$59-$AI$59),2)</f>
        <v>0</v>
      </c>
      <c r="AK59">
        <f>$AO$58</f>
        <v>0</v>
      </c>
      <c r="AL59">
        <f>ROUND(IF($AK$59&lt;=0,0,$AK$59*$AK$3/12),2)</f>
        <v>0</v>
      </c>
      <c r="AM59">
        <f>ROUND(IF($AK$59&lt;=0,0,MIN($AK$4,$AK$59+$AL$59)),2)</f>
        <v>0</v>
      </c>
      <c r="AN59">
        <f>ROUND(IF($AK$59&lt;=0,0,MIN(MAX(0,$AK$59+$AL$59-$AM$59),MAX(0,$F$59-$J$59-$O$59-$T$59-$Y$59-$AD$59-$AI$59))),2)</f>
        <v>0</v>
      </c>
      <c r="AO59">
        <f>ROUND(MAX(0,$AK$59+$AL$59-$AM$59-$AN$59),2)</f>
        <v>0</v>
      </c>
      <c r="AP59">
        <f>$AT$58</f>
        <v>0</v>
      </c>
      <c r="AQ59">
        <f>ROUND(IF($AP$59&lt;=0,0,$AP$59*$AP$3/12),2)</f>
        <v>0</v>
      </c>
      <c r="AR59">
        <f>ROUND(IF($AP$59&lt;=0,0,MIN($AP$4,$AP$59+$AQ$59)),2)</f>
        <v>0</v>
      </c>
      <c r="AS59">
        <f>ROUND(IF($AP$59&lt;=0,0,MIN(MAX(0,$AP$59+$AQ$59-$AR$59),MAX(0,$F$59-$J$59-$O$59-$T$59-$Y$59-$AD$59-$AI$59-$AN$59))),2)</f>
        <v>0</v>
      </c>
      <c r="AT59">
        <f>ROUND(MAX(0,$AP$59+$AQ$59-$AR$59-$AS$59),2)</f>
        <v>0</v>
      </c>
      <c r="AU59">
        <f>$AY$58</f>
        <v>0</v>
      </c>
      <c r="AV59">
        <f>ROUND(IF($AU$59&lt;=0,0,$AU$59*$AU$3/12),2)</f>
        <v>0</v>
      </c>
      <c r="AW59">
        <f>ROUND(IF($AU$59&lt;=0,0,MIN($AU$4,$AU$59+$AV$59)),2)</f>
        <v>0</v>
      </c>
      <c r="AX59">
        <f>ROUND(IF($AU$59&lt;=0,0,MIN(MAX(0,$AU$59+$AV$59-$AW$59),MAX(0,$F$59-$J$59-$O$59-$T$59-$Y$59-$AD$59-$AI$59-$AN$59-$AS$59))),2)</f>
        <v>0</v>
      </c>
      <c r="AY59">
        <f>ROUND(MAX(0,$AU$59+$AV$59-$AW$59-$AX$59),2)</f>
        <v>0</v>
      </c>
      <c r="AZ59">
        <f>$BD$58</f>
        <v>0</v>
      </c>
      <c r="BA59">
        <f>ROUND(IF($AZ$59&lt;=0,0,$AZ$59*$AZ$3/12),2)</f>
        <v>0</v>
      </c>
      <c r="BB59">
        <f>ROUND(IF($AZ$59&lt;=0,0,MIN($AZ$4,$AZ$59+$BA$59)),2)</f>
        <v>0</v>
      </c>
      <c r="BC59">
        <f>ROUND(IF($AZ$59&lt;=0,0,MIN(MAX(0,$AZ$59+$BA$59-$BB$59),MAX(0,$F$59-$J$59-$O$59-$T$59-$Y$59-$AD$59-$AI$59-$AN$59-$AS$59-$AX$59))),2)</f>
        <v>0</v>
      </c>
      <c r="BD59">
        <f>ROUND(MAX(0,$AZ$59+$BA$59-$BB$59-$BC$59),2)</f>
        <v>0</v>
      </c>
    </row>
    <row r="60" spans="1:56">
      <c r="A60">
        <f>ROW()-7</f>
        <v>53</v>
      </c>
      <c r="B60">
        <f>EDATE(StartDate,A60-1)</f>
        <v>0</v>
      </c>
      <c r="C60">
        <f>ROUND(SUM($G$60,$L$60,$Q$60,$V$60,$AA$60,$AF$60,$AK$60,$AP$60,$AU$60,$AZ$60)-SUM($K$60,$P$60,$U$60,$Z$60,$AE$60,$AJ$60,$AO$60,$AT$60,$AY$60,$BD$60),2)</f>
        <v>0</v>
      </c>
      <c r="D60">
        <f>ROUND(SUM($H$60,$M$60,$R$60,$W$60,$AB$60,$AG$60,$AL$60,$AQ$60,$AV$60,$BA$60),2)</f>
        <v>0</v>
      </c>
      <c r="E60">
        <f>ROUND(SUM($K$60,$P$60,$U$60,$Z$60,$AE$60,$AJ$60,$AO$60,$AT$60,$AY$60,$BD$60),2)</f>
        <v>0</v>
      </c>
      <c r="F60">
        <f>ROUND(MAX(MonthlyBudget-SUM($I$60,$N$60,$S$60,$X$60,$AC$60,$AH$60,$AM$60,$AR$60,$AW$60,$BB$60),0),2)</f>
        <v>0</v>
      </c>
      <c r="G60">
        <f>$K$59</f>
        <v>0</v>
      </c>
      <c r="H60">
        <f>ROUND(IF($G$60&lt;=0,0,$G$60*$G$3/12),2)</f>
        <v>0</v>
      </c>
      <c r="I60">
        <f>ROUND(IF($G$60&lt;=0,0,MIN($G$4,$G$60+$H$60)),2)</f>
        <v>0</v>
      </c>
      <c r="J60">
        <f>ROUND(IF($G$60&lt;=0,0,MIN(MAX(0,$G$60+$H$60-$I$60),$F$60)),2)</f>
        <v>0</v>
      </c>
      <c r="K60">
        <f>ROUND(MAX(0,$G$60+$H$60-$I$60-$J$60),2)</f>
        <v>0</v>
      </c>
      <c r="L60">
        <f>$P$59</f>
        <v>0</v>
      </c>
      <c r="M60">
        <f>ROUND(IF($L$60&lt;=0,0,$L$60*$L$3/12),2)</f>
        <v>0</v>
      </c>
      <c r="N60">
        <f>ROUND(IF($L$60&lt;=0,0,MIN($L$4,$L$60+$M$60)),2)</f>
        <v>0</v>
      </c>
      <c r="O60">
        <f>ROUND(IF($L$60&lt;=0,0,MIN(MAX(0,$L$60+$M$60-$N$60),MAX(0,$F$60-$J$60))),2)</f>
        <v>0</v>
      </c>
      <c r="P60">
        <f>ROUND(MAX(0,$L$60+$M$60-$N$60-$O$60),2)</f>
        <v>0</v>
      </c>
      <c r="Q60">
        <f>$U$59</f>
        <v>0</v>
      </c>
      <c r="R60">
        <f>ROUND(IF($Q$60&lt;=0,0,$Q$60*$Q$3/12),2)</f>
        <v>0</v>
      </c>
      <c r="S60">
        <f>ROUND(IF($Q$60&lt;=0,0,MIN($Q$4,$Q$60+$R$60)),2)</f>
        <v>0</v>
      </c>
      <c r="T60">
        <f>ROUND(IF($Q$60&lt;=0,0,MIN(MAX(0,$Q$60+$R$60-$S$60),MAX(0,$F$60-$J$60-$O$60))),2)</f>
        <v>0</v>
      </c>
      <c r="U60">
        <f>ROUND(MAX(0,$Q$60+$R$60-$S$60-$T$60),2)</f>
        <v>0</v>
      </c>
      <c r="V60">
        <f>$Z$59</f>
        <v>0</v>
      </c>
      <c r="W60">
        <f>ROUND(IF($V$60&lt;=0,0,$V$60*$V$3/12),2)</f>
        <v>0</v>
      </c>
      <c r="X60">
        <f>ROUND(IF($V$60&lt;=0,0,MIN($V$4,$V$60+$W$60)),2)</f>
        <v>0</v>
      </c>
      <c r="Y60">
        <f>ROUND(IF($V$60&lt;=0,0,MIN(MAX(0,$V$60+$W$60-$X$60),MAX(0,$F$60-$J$60-$O$60-$T$60))),2)</f>
        <v>0</v>
      </c>
      <c r="Z60">
        <f>ROUND(MAX(0,$V$60+$W$60-$X$60-$Y$60),2)</f>
        <v>0</v>
      </c>
      <c r="AA60">
        <f>$AE$59</f>
        <v>0</v>
      </c>
      <c r="AB60">
        <f>ROUND(IF($AA$60&lt;=0,0,$AA$60*$AA$3/12),2)</f>
        <v>0</v>
      </c>
      <c r="AC60">
        <f>ROUND(IF($AA$60&lt;=0,0,MIN($AA$4,$AA$60+$AB$60)),2)</f>
        <v>0</v>
      </c>
      <c r="AD60">
        <f>ROUND(IF($AA$60&lt;=0,0,MIN(MAX(0,$AA$60+$AB$60-$AC$60),MAX(0,$F$60-$J$60-$O$60-$T$60-$Y$60))),2)</f>
        <v>0</v>
      </c>
      <c r="AE60">
        <f>ROUND(MAX(0,$AA$60+$AB$60-$AC$60-$AD$60),2)</f>
        <v>0</v>
      </c>
      <c r="AF60">
        <f>$AJ$59</f>
        <v>0</v>
      </c>
      <c r="AG60">
        <f>ROUND(IF($AF$60&lt;=0,0,$AF$60*$AF$3/12),2)</f>
        <v>0</v>
      </c>
      <c r="AH60">
        <f>ROUND(IF($AF$60&lt;=0,0,MIN($AF$4,$AF$60+$AG$60)),2)</f>
        <v>0</v>
      </c>
      <c r="AI60">
        <f>ROUND(IF($AF$60&lt;=0,0,MIN(MAX(0,$AF$60+$AG$60-$AH$60),MAX(0,$F$60-$J$60-$O$60-$T$60-$Y$60-$AD$60))),2)</f>
        <v>0</v>
      </c>
      <c r="AJ60">
        <f>ROUND(MAX(0,$AF$60+$AG$60-$AH$60-$AI$60),2)</f>
        <v>0</v>
      </c>
      <c r="AK60">
        <f>$AO$59</f>
        <v>0</v>
      </c>
      <c r="AL60">
        <f>ROUND(IF($AK$60&lt;=0,0,$AK$60*$AK$3/12),2)</f>
        <v>0</v>
      </c>
      <c r="AM60">
        <f>ROUND(IF($AK$60&lt;=0,0,MIN($AK$4,$AK$60+$AL$60)),2)</f>
        <v>0</v>
      </c>
      <c r="AN60">
        <f>ROUND(IF($AK$60&lt;=0,0,MIN(MAX(0,$AK$60+$AL$60-$AM$60),MAX(0,$F$60-$J$60-$O$60-$T$60-$Y$60-$AD$60-$AI$60))),2)</f>
        <v>0</v>
      </c>
      <c r="AO60">
        <f>ROUND(MAX(0,$AK$60+$AL$60-$AM$60-$AN$60),2)</f>
        <v>0</v>
      </c>
      <c r="AP60">
        <f>$AT$59</f>
        <v>0</v>
      </c>
      <c r="AQ60">
        <f>ROUND(IF($AP$60&lt;=0,0,$AP$60*$AP$3/12),2)</f>
        <v>0</v>
      </c>
      <c r="AR60">
        <f>ROUND(IF($AP$60&lt;=0,0,MIN($AP$4,$AP$60+$AQ$60)),2)</f>
        <v>0</v>
      </c>
      <c r="AS60">
        <f>ROUND(IF($AP$60&lt;=0,0,MIN(MAX(0,$AP$60+$AQ$60-$AR$60),MAX(0,$F$60-$J$60-$O$60-$T$60-$Y$60-$AD$60-$AI$60-$AN$60))),2)</f>
        <v>0</v>
      </c>
      <c r="AT60">
        <f>ROUND(MAX(0,$AP$60+$AQ$60-$AR$60-$AS$60),2)</f>
        <v>0</v>
      </c>
      <c r="AU60">
        <f>$AY$59</f>
        <v>0</v>
      </c>
      <c r="AV60">
        <f>ROUND(IF($AU$60&lt;=0,0,$AU$60*$AU$3/12),2)</f>
        <v>0</v>
      </c>
      <c r="AW60">
        <f>ROUND(IF($AU$60&lt;=0,0,MIN($AU$4,$AU$60+$AV$60)),2)</f>
        <v>0</v>
      </c>
      <c r="AX60">
        <f>ROUND(IF($AU$60&lt;=0,0,MIN(MAX(0,$AU$60+$AV$60-$AW$60),MAX(0,$F$60-$J$60-$O$60-$T$60-$Y$60-$AD$60-$AI$60-$AN$60-$AS$60))),2)</f>
        <v>0</v>
      </c>
      <c r="AY60">
        <f>ROUND(MAX(0,$AU$60+$AV$60-$AW$60-$AX$60),2)</f>
        <v>0</v>
      </c>
      <c r="AZ60">
        <f>$BD$59</f>
        <v>0</v>
      </c>
      <c r="BA60">
        <f>ROUND(IF($AZ$60&lt;=0,0,$AZ$60*$AZ$3/12),2)</f>
        <v>0</v>
      </c>
      <c r="BB60">
        <f>ROUND(IF($AZ$60&lt;=0,0,MIN($AZ$4,$AZ$60+$BA$60)),2)</f>
        <v>0</v>
      </c>
      <c r="BC60">
        <f>ROUND(IF($AZ$60&lt;=0,0,MIN(MAX(0,$AZ$60+$BA$60-$BB$60),MAX(0,$F$60-$J$60-$O$60-$T$60-$Y$60-$AD$60-$AI$60-$AN$60-$AS$60-$AX$60))),2)</f>
        <v>0</v>
      </c>
      <c r="BD60">
        <f>ROUND(MAX(0,$AZ$60+$BA$60-$BB$60-$BC$60),2)</f>
        <v>0</v>
      </c>
    </row>
    <row r="61" spans="1:56">
      <c r="A61">
        <f>ROW()-7</f>
        <v>54</v>
      </c>
      <c r="B61">
        <f>EDATE(StartDate,A61-1)</f>
        <v>0</v>
      </c>
      <c r="C61">
        <f>ROUND(SUM($G$61,$L$61,$Q$61,$V$61,$AA$61,$AF$61,$AK$61,$AP$61,$AU$61,$AZ$61)-SUM($K$61,$P$61,$U$61,$Z$61,$AE$61,$AJ$61,$AO$61,$AT$61,$AY$61,$BD$61),2)</f>
        <v>0</v>
      </c>
      <c r="D61">
        <f>ROUND(SUM($H$61,$M$61,$R$61,$W$61,$AB$61,$AG$61,$AL$61,$AQ$61,$AV$61,$BA$61),2)</f>
        <v>0</v>
      </c>
      <c r="E61">
        <f>ROUND(SUM($K$61,$P$61,$U$61,$Z$61,$AE$61,$AJ$61,$AO$61,$AT$61,$AY$61,$BD$61),2)</f>
        <v>0</v>
      </c>
      <c r="F61">
        <f>ROUND(MAX(MonthlyBudget-SUM($I$61,$N$61,$S$61,$X$61,$AC$61,$AH$61,$AM$61,$AR$61,$AW$61,$BB$61),0),2)</f>
        <v>0</v>
      </c>
      <c r="G61">
        <f>$K$60</f>
        <v>0</v>
      </c>
      <c r="H61">
        <f>ROUND(IF($G$61&lt;=0,0,$G$61*$G$3/12),2)</f>
        <v>0</v>
      </c>
      <c r="I61">
        <f>ROUND(IF($G$61&lt;=0,0,MIN($G$4,$G$61+$H$61)),2)</f>
        <v>0</v>
      </c>
      <c r="J61">
        <f>ROUND(IF($G$61&lt;=0,0,MIN(MAX(0,$G$61+$H$61-$I$61),$F$61)),2)</f>
        <v>0</v>
      </c>
      <c r="K61">
        <f>ROUND(MAX(0,$G$61+$H$61-$I$61-$J$61),2)</f>
        <v>0</v>
      </c>
      <c r="L61">
        <f>$P$60</f>
        <v>0</v>
      </c>
      <c r="M61">
        <f>ROUND(IF($L$61&lt;=0,0,$L$61*$L$3/12),2)</f>
        <v>0</v>
      </c>
      <c r="N61">
        <f>ROUND(IF($L$61&lt;=0,0,MIN($L$4,$L$61+$M$61)),2)</f>
        <v>0</v>
      </c>
      <c r="O61">
        <f>ROUND(IF($L$61&lt;=0,0,MIN(MAX(0,$L$61+$M$61-$N$61),MAX(0,$F$61-$J$61))),2)</f>
        <v>0</v>
      </c>
      <c r="P61">
        <f>ROUND(MAX(0,$L$61+$M$61-$N$61-$O$61),2)</f>
        <v>0</v>
      </c>
      <c r="Q61">
        <f>$U$60</f>
        <v>0</v>
      </c>
      <c r="R61">
        <f>ROUND(IF($Q$61&lt;=0,0,$Q$61*$Q$3/12),2)</f>
        <v>0</v>
      </c>
      <c r="S61">
        <f>ROUND(IF($Q$61&lt;=0,0,MIN($Q$4,$Q$61+$R$61)),2)</f>
        <v>0</v>
      </c>
      <c r="T61">
        <f>ROUND(IF($Q$61&lt;=0,0,MIN(MAX(0,$Q$61+$R$61-$S$61),MAX(0,$F$61-$J$61-$O$61))),2)</f>
        <v>0</v>
      </c>
      <c r="U61">
        <f>ROUND(MAX(0,$Q$61+$R$61-$S$61-$T$61),2)</f>
        <v>0</v>
      </c>
      <c r="V61">
        <f>$Z$60</f>
        <v>0</v>
      </c>
      <c r="W61">
        <f>ROUND(IF($V$61&lt;=0,0,$V$61*$V$3/12),2)</f>
        <v>0</v>
      </c>
      <c r="X61">
        <f>ROUND(IF($V$61&lt;=0,0,MIN($V$4,$V$61+$W$61)),2)</f>
        <v>0</v>
      </c>
      <c r="Y61">
        <f>ROUND(IF($V$61&lt;=0,0,MIN(MAX(0,$V$61+$W$61-$X$61),MAX(0,$F$61-$J$61-$O$61-$T$61))),2)</f>
        <v>0</v>
      </c>
      <c r="Z61">
        <f>ROUND(MAX(0,$V$61+$W$61-$X$61-$Y$61),2)</f>
        <v>0</v>
      </c>
      <c r="AA61">
        <f>$AE$60</f>
        <v>0</v>
      </c>
      <c r="AB61">
        <f>ROUND(IF($AA$61&lt;=0,0,$AA$61*$AA$3/12),2)</f>
        <v>0</v>
      </c>
      <c r="AC61">
        <f>ROUND(IF($AA$61&lt;=0,0,MIN($AA$4,$AA$61+$AB$61)),2)</f>
        <v>0</v>
      </c>
      <c r="AD61">
        <f>ROUND(IF($AA$61&lt;=0,0,MIN(MAX(0,$AA$61+$AB$61-$AC$61),MAX(0,$F$61-$J$61-$O$61-$T$61-$Y$61))),2)</f>
        <v>0</v>
      </c>
      <c r="AE61">
        <f>ROUND(MAX(0,$AA$61+$AB$61-$AC$61-$AD$61),2)</f>
        <v>0</v>
      </c>
      <c r="AF61">
        <f>$AJ$60</f>
        <v>0</v>
      </c>
      <c r="AG61">
        <f>ROUND(IF($AF$61&lt;=0,0,$AF$61*$AF$3/12),2)</f>
        <v>0</v>
      </c>
      <c r="AH61">
        <f>ROUND(IF($AF$61&lt;=0,0,MIN($AF$4,$AF$61+$AG$61)),2)</f>
        <v>0</v>
      </c>
      <c r="AI61">
        <f>ROUND(IF($AF$61&lt;=0,0,MIN(MAX(0,$AF$61+$AG$61-$AH$61),MAX(0,$F$61-$J$61-$O$61-$T$61-$Y$61-$AD$61))),2)</f>
        <v>0</v>
      </c>
      <c r="AJ61">
        <f>ROUND(MAX(0,$AF$61+$AG$61-$AH$61-$AI$61),2)</f>
        <v>0</v>
      </c>
      <c r="AK61">
        <f>$AO$60</f>
        <v>0</v>
      </c>
      <c r="AL61">
        <f>ROUND(IF($AK$61&lt;=0,0,$AK$61*$AK$3/12),2)</f>
        <v>0</v>
      </c>
      <c r="AM61">
        <f>ROUND(IF($AK$61&lt;=0,0,MIN($AK$4,$AK$61+$AL$61)),2)</f>
        <v>0</v>
      </c>
      <c r="AN61">
        <f>ROUND(IF($AK$61&lt;=0,0,MIN(MAX(0,$AK$61+$AL$61-$AM$61),MAX(0,$F$61-$J$61-$O$61-$T$61-$Y$61-$AD$61-$AI$61))),2)</f>
        <v>0</v>
      </c>
      <c r="AO61">
        <f>ROUND(MAX(0,$AK$61+$AL$61-$AM$61-$AN$61),2)</f>
        <v>0</v>
      </c>
      <c r="AP61">
        <f>$AT$60</f>
        <v>0</v>
      </c>
      <c r="AQ61">
        <f>ROUND(IF($AP$61&lt;=0,0,$AP$61*$AP$3/12),2)</f>
        <v>0</v>
      </c>
      <c r="AR61">
        <f>ROUND(IF($AP$61&lt;=0,0,MIN($AP$4,$AP$61+$AQ$61)),2)</f>
        <v>0</v>
      </c>
      <c r="AS61">
        <f>ROUND(IF($AP$61&lt;=0,0,MIN(MAX(0,$AP$61+$AQ$61-$AR$61),MAX(0,$F$61-$J$61-$O$61-$T$61-$Y$61-$AD$61-$AI$61-$AN$61))),2)</f>
        <v>0</v>
      </c>
      <c r="AT61">
        <f>ROUND(MAX(0,$AP$61+$AQ$61-$AR$61-$AS$61),2)</f>
        <v>0</v>
      </c>
      <c r="AU61">
        <f>$AY$60</f>
        <v>0</v>
      </c>
      <c r="AV61">
        <f>ROUND(IF($AU$61&lt;=0,0,$AU$61*$AU$3/12),2)</f>
        <v>0</v>
      </c>
      <c r="AW61">
        <f>ROUND(IF($AU$61&lt;=0,0,MIN($AU$4,$AU$61+$AV$61)),2)</f>
        <v>0</v>
      </c>
      <c r="AX61">
        <f>ROUND(IF($AU$61&lt;=0,0,MIN(MAX(0,$AU$61+$AV$61-$AW$61),MAX(0,$F$61-$J$61-$O$61-$T$61-$Y$61-$AD$61-$AI$61-$AN$61-$AS$61))),2)</f>
        <v>0</v>
      </c>
      <c r="AY61">
        <f>ROUND(MAX(0,$AU$61+$AV$61-$AW$61-$AX$61),2)</f>
        <v>0</v>
      </c>
      <c r="AZ61">
        <f>$BD$60</f>
        <v>0</v>
      </c>
      <c r="BA61">
        <f>ROUND(IF($AZ$61&lt;=0,0,$AZ$61*$AZ$3/12),2)</f>
        <v>0</v>
      </c>
      <c r="BB61">
        <f>ROUND(IF($AZ$61&lt;=0,0,MIN($AZ$4,$AZ$61+$BA$61)),2)</f>
        <v>0</v>
      </c>
      <c r="BC61">
        <f>ROUND(IF($AZ$61&lt;=0,0,MIN(MAX(0,$AZ$61+$BA$61-$BB$61),MAX(0,$F$61-$J$61-$O$61-$T$61-$Y$61-$AD$61-$AI$61-$AN$61-$AS$61-$AX$61))),2)</f>
        <v>0</v>
      </c>
      <c r="BD61">
        <f>ROUND(MAX(0,$AZ$61+$BA$61-$BB$61-$BC$61),2)</f>
        <v>0</v>
      </c>
    </row>
    <row r="62" spans="1:56">
      <c r="A62">
        <f>ROW()-7</f>
        <v>55</v>
      </c>
      <c r="B62">
        <f>EDATE(StartDate,A62-1)</f>
        <v>0</v>
      </c>
      <c r="C62">
        <f>ROUND(SUM($G$62,$L$62,$Q$62,$V$62,$AA$62,$AF$62,$AK$62,$AP$62,$AU$62,$AZ$62)-SUM($K$62,$P$62,$U$62,$Z$62,$AE$62,$AJ$62,$AO$62,$AT$62,$AY$62,$BD$62),2)</f>
        <v>0</v>
      </c>
      <c r="D62">
        <f>ROUND(SUM($H$62,$M$62,$R$62,$W$62,$AB$62,$AG$62,$AL$62,$AQ$62,$AV$62,$BA$62),2)</f>
        <v>0</v>
      </c>
      <c r="E62">
        <f>ROUND(SUM($K$62,$P$62,$U$62,$Z$62,$AE$62,$AJ$62,$AO$62,$AT$62,$AY$62,$BD$62),2)</f>
        <v>0</v>
      </c>
      <c r="F62">
        <f>ROUND(MAX(MonthlyBudget-SUM($I$62,$N$62,$S$62,$X$62,$AC$62,$AH$62,$AM$62,$AR$62,$AW$62,$BB$62),0),2)</f>
        <v>0</v>
      </c>
      <c r="G62">
        <f>$K$61</f>
        <v>0</v>
      </c>
      <c r="H62">
        <f>ROUND(IF($G$62&lt;=0,0,$G$62*$G$3/12),2)</f>
        <v>0</v>
      </c>
      <c r="I62">
        <f>ROUND(IF($G$62&lt;=0,0,MIN($G$4,$G$62+$H$62)),2)</f>
        <v>0</v>
      </c>
      <c r="J62">
        <f>ROUND(IF($G$62&lt;=0,0,MIN(MAX(0,$G$62+$H$62-$I$62),$F$62)),2)</f>
        <v>0</v>
      </c>
      <c r="K62">
        <f>ROUND(MAX(0,$G$62+$H$62-$I$62-$J$62),2)</f>
        <v>0</v>
      </c>
      <c r="L62">
        <f>$P$61</f>
        <v>0</v>
      </c>
      <c r="M62">
        <f>ROUND(IF($L$62&lt;=0,0,$L$62*$L$3/12),2)</f>
        <v>0</v>
      </c>
      <c r="N62">
        <f>ROUND(IF($L$62&lt;=0,0,MIN($L$4,$L$62+$M$62)),2)</f>
        <v>0</v>
      </c>
      <c r="O62">
        <f>ROUND(IF($L$62&lt;=0,0,MIN(MAX(0,$L$62+$M$62-$N$62),MAX(0,$F$62-$J$62))),2)</f>
        <v>0</v>
      </c>
      <c r="P62">
        <f>ROUND(MAX(0,$L$62+$M$62-$N$62-$O$62),2)</f>
        <v>0</v>
      </c>
      <c r="Q62">
        <f>$U$61</f>
        <v>0</v>
      </c>
      <c r="R62">
        <f>ROUND(IF($Q$62&lt;=0,0,$Q$62*$Q$3/12),2)</f>
        <v>0</v>
      </c>
      <c r="S62">
        <f>ROUND(IF($Q$62&lt;=0,0,MIN($Q$4,$Q$62+$R$62)),2)</f>
        <v>0</v>
      </c>
      <c r="T62">
        <f>ROUND(IF($Q$62&lt;=0,0,MIN(MAX(0,$Q$62+$R$62-$S$62),MAX(0,$F$62-$J$62-$O$62))),2)</f>
        <v>0</v>
      </c>
      <c r="U62">
        <f>ROUND(MAX(0,$Q$62+$R$62-$S$62-$T$62),2)</f>
        <v>0</v>
      </c>
      <c r="V62">
        <f>$Z$61</f>
        <v>0</v>
      </c>
      <c r="W62">
        <f>ROUND(IF($V$62&lt;=0,0,$V$62*$V$3/12),2)</f>
        <v>0</v>
      </c>
      <c r="X62">
        <f>ROUND(IF($V$62&lt;=0,0,MIN($V$4,$V$62+$W$62)),2)</f>
        <v>0</v>
      </c>
      <c r="Y62">
        <f>ROUND(IF($V$62&lt;=0,0,MIN(MAX(0,$V$62+$W$62-$X$62),MAX(0,$F$62-$J$62-$O$62-$T$62))),2)</f>
        <v>0</v>
      </c>
      <c r="Z62">
        <f>ROUND(MAX(0,$V$62+$W$62-$X$62-$Y$62),2)</f>
        <v>0</v>
      </c>
      <c r="AA62">
        <f>$AE$61</f>
        <v>0</v>
      </c>
      <c r="AB62">
        <f>ROUND(IF($AA$62&lt;=0,0,$AA$62*$AA$3/12),2)</f>
        <v>0</v>
      </c>
      <c r="AC62">
        <f>ROUND(IF($AA$62&lt;=0,0,MIN($AA$4,$AA$62+$AB$62)),2)</f>
        <v>0</v>
      </c>
      <c r="AD62">
        <f>ROUND(IF($AA$62&lt;=0,0,MIN(MAX(0,$AA$62+$AB$62-$AC$62),MAX(0,$F$62-$J$62-$O$62-$T$62-$Y$62))),2)</f>
        <v>0</v>
      </c>
      <c r="AE62">
        <f>ROUND(MAX(0,$AA$62+$AB$62-$AC$62-$AD$62),2)</f>
        <v>0</v>
      </c>
      <c r="AF62">
        <f>$AJ$61</f>
        <v>0</v>
      </c>
      <c r="AG62">
        <f>ROUND(IF($AF$62&lt;=0,0,$AF$62*$AF$3/12),2)</f>
        <v>0</v>
      </c>
      <c r="AH62">
        <f>ROUND(IF($AF$62&lt;=0,0,MIN($AF$4,$AF$62+$AG$62)),2)</f>
        <v>0</v>
      </c>
      <c r="AI62">
        <f>ROUND(IF($AF$62&lt;=0,0,MIN(MAX(0,$AF$62+$AG$62-$AH$62),MAX(0,$F$62-$J$62-$O$62-$T$62-$Y$62-$AD$62))),2)</f>
        <v>0</v>
      </c>
      <c r="AJ62">
        <f>ROUND(MAX(0,$AF$62+$AG$62-$AH$62-$AI$62),2)</f>
        <v>0</v>
      </c>
      <c r="AK62">
        <f>$AO$61</f>
        <v>0</v>
      </c>
      <c r="AL62">
        <f>ROUND(IF($AK$62&lt;=0,0,$AK$62*$AK$3/12),2)</f>
        <v>0</v>
      </c>
      <c r="AM62">
        <f>ROUND(IF($AK$62&lt;=0,0,MIN($AK$4,$AK$62+$AL$62)),2)</f>
        <v>0</v>
      </c>
      <c r="AN62">
        <f>ROUND(IF($AK$62&lt;=0,0,MIN(MAX(0,$AK$62+$AL$62-$AM$62),MAX(0,$F$62-$J$62-$O$62-$T$62-$Y$62-$AD$62-$AI$62))),2)</f>
        <v>0</v>
      </c>
      <c r="AO62">
        <f>ROUND(MAX(0,$AK$62+$AL$62-$AM$62-$AN$62),2)</f>
        <v>0</v>
      </c>
      <c r="AP62">
        <f>$AT$61</f>
        <v>0</v>
      </c>
      <c r="AQ62">
        <f>ROUND(IF($AP$62&lt;=0,0,$AP$62*$AP$3/12),2)</f>
        <v>0</v>
      </c>
      <c r="AR62">
        <f>ROUND(IF($AP$62&lt;=0,0,MIN($AP$4,$AP$62+$AQ$62)),2)</f>
        <v>0</v>
      </c>
      <c r="AS62">
        <f>ROUND(IF($AP$62&lt;=0,0,MIN(MAX(0,$AP$62+$AQ$62-$AR$62),MAX(0,$F$62-$J$62-$O$62-$T$62-$Y$62-$AD$62-$AI$62-$AN$62))),2)</f>
        <v>0</v>
      </c>
      <c r="AT62">
        <f>ROUND(MAX(0,$AP$62+$AQ$62-$AR$62-$AS$62),2)</f>
        <v>0</v>
      </c>
      <c r="AU62">
        <f>$AY$61</f>
        <v>0</v>
      </c>
      <c r="AV62">
        <f>ROUND(IF($AU$62&lt;=0,0,$AU$62*$AU$3/12),2)</f>
        <v>0</v>
      </c>
      <c r="AW62">
        <f>ROUND(IF($AU$62&lt;=0,0,MIN($AU$4,$AU$62+$AV$62)),2)</f>
        <v>0</v>
      </c>
      <c r="AX62">
        <f>ROUND(IF($AU$62&lt;=0,0,MIN(MAX(0,$AU$62+$AV$62-$AW$62),MAX(0,$F$62-$J$62-$O$62-$T$62-$Y$62-$AD$62-$AI$62-$AN$62-$AS$62))),2)</f>
        <v>0</v>
      </c>
      <c r="AY62">
        <f>ROUND(MAX(0,$AU$62+$AV$62-$AW$62-$AX$62),2)</f>
        <v>0</v>
      </c>
      <c r="AZ62">
        <f>$BD$61</f>
        <v>0</v>
      </c>
      <c r="BA62">
        <f>ROUND(IF($AZ$62&lt;=0,0,$AZ$62*$AZ$3/12),2)</f>
        <v>0</v>
      </c>
      <c r="BB62">
        <f>ROUND(IF($AZ$62&lt;=0,0,MIN($AZ$4,$AZ$62+$BA$62)),2)</f>
        <v>0</v>
      </c>
      <c r="BC62">
        <f>ROUND(IF($AZ$62&lt;=0,0,MIN(MAX(0,$AZ$62+$BA$62-$BB$62),MAX(0,$F$62-$J$62-$O$62-$T$62-$Y$62-$AD$62-$AI$62-$AN$62-$AS$62-$AX$62))),2)</f>
        <v>0</v>
      </c>
      <c r="BD62">
        <f>ROUND(MAX(0,$AZ$62+$BA$62-$BB$62-$BC$62),2)</f>
        <v>0</v>
      </c>
    </row>
    <row r="63" spans="1:56">
      <c r="A63">
        <f>ROW()-7</f>
        <v>56</v>
      </c>
      <c r="B63">
        <f>EDATE(StartDate,A63-1)</f>
        <v>0</v>
      </c>
      <c r="C63">
        <f>ROUND(SUM($G$63,$L$63,$Q$63,$V$63,$AA$63,$AF$63,$AK$63,$AP$63,$AU$63,$AZ$63)-SUM($K$63,$P$63,$U$63,$Z$63,$AE$63,$AJ$63,$AO$63,$AT$63,$AY$63,$BD$63),2)</f>
        <v>0</v>
      </c>
      <c r="D63">
        <f>ROUND(SUM($H$63,$M$63,$R$63,$W$63,$AB$63,$AG$63,$AL$63,$AQ$63,$AV$63,$BA$63),2)</f>
        <v>0</v>
      </c>
      <c r="E63">
        <f>ROUND(SUM($K$63,$P$63,$U$63,$Z$63,$AE$63,$AJ$63,$AO$63,$AT$63,$AY$63,$BD$63),2)</f>
        <v>0</v>
      </c>
      <c r="F63">
        <f>ROUND(MAX(MonthlyBudget-SUM($I$63,$N$63,$S$63,$X$63,$AC$63,$AH$63,$AM$63,$AR$63,$AW$63,$BB$63),0),2)</f>
        <v>0</v>
      </c>
      <c r="G63">
        <f>$K$62</f>
        <v>0</v>
      </c>
      <c r="H63">
        <f>ROUND(IF($G$63&lt;=0,0,$G$63*$G$3/12),2)</f>
        <v>0</v>
      </c>
      <c r="I63">
        <f>ROUND(IF($G$63&lt;=0,0,MIN($G$4,$G$63+$H$63)),2)</f>
        <v>0</v>
      </c>
      <c r="J63">
        <f>ROUND(IF($G$63&lt;=0,0,MIN(MAX(0,$G$63+$H$63-$I$63),$F$63)),2)</f>
        <v>0</v>
      </c>
      <c r="K63">
        <f>ROUND(MAX(0,$G$63+$H$63-$I$63-$J$63),2)</f>
        <v>0</v>
      </c>
      <c r="L63">
        <f>$P$62</f>
        <v>0</v>
      </c>
      <c r="M63">
        <f>ROUND(IF($L$63&lt;=0,0,$L$63*$L$3/12),2)</f>
        <v>0</v>
      </c>
      <c r="N63">
        <f>ROUND(IF($L$63&lt;=0,0,MIN($L$4,$L$63+$M$63)),2)</f>
        <v>0</v>
      </c>
      <c r="O63">
        <f>ROUND(IF($L$63&lt;=0,0,MIN(MAX(0,$L$63+$M$63-$N$63),MAX(0,$F$63-$J$63))),2)</f>
        <v>0</v>
      </c>
      <c r="P63">
        <f>ROUND(MAX(0,$L$63+$M$63-$N$63-$O$63),2)</f>
        <v>0</v>
      </c>
      <c r="Q63">
        <f>$U$62</f>
        <v>0</v>
      </c>
      <c r="R63">
        <f>ROUND(IF($Q$63&lt;=0,0,$Q$63*$Q$3/12),2)</f>
        <v>0</v>
      </c>
      <c r="S63">
        <f>ROUND(IF($Q$63&lt;=0,0,MIN($Q$4,$Q$63+$R$63)),2)</f>
        <v>0</v>
      </c>
      <c r="T63">
        <f>ROUND(IF($Q$63&lt;=0,0,MIN(MAX(0,$Q$63+$R$63-$S$63),MAX(0,$F$63-$J$63-$O$63))),2)</f>
        <v>0</v>
      </c>
      <c r="U63">
        <f>ROUND(MAX(0,$Q$63+$R$63-$S$63-$T$63),2)</f>
        <v>0</v>
      </c>
      <c r="V63">
        <f>$Z$62</f>
        <v>0</v>
      </c>
      <c r="W63">
        <f>ROUND(IF($V$63&lt;=0,0,$V$63*$V$3/12),2)</f>
        <v>0</v>
      </c>
      <c r="X63">
        <f>ROUND(IF($V$63&lt;=0,0,MIN($V$4,$V$63+$W$63)),2)</f>
        <v>0</v>
      </c>
      <c r="Y63">
        <f>ROUND(IF($V$63&lt;=0,0,MIN(MAX(0,$V$63+$W$63-$X$63),MAX(0,$F$63-$J$63-$O$63-$T$63))),2)</f>
        <v>0</v>
      </c>
      <c r="Z63">
        <f>ROUND(MAX(0,$V$63+$W$63-$X$63-$Y$63),2)</f>
        <v>0</v>
      </c>
      <c r="AA63">
        <f>$AE$62</f>
        <v>0</v>
      </c>
      <c r="AB63">
        <f>ROUND(IF($AA$63&lt;=0,0,$AA$63*$AA$3/12),2)</f>
        <v>0</v>
      </c>
      <c r="AC63">
        <f>ROUND(IF($AA$63&lt;=0,0,MIN($AA$4,$AA$63+$AB$63)),2)</f>
        <v>0</v>
      </c>
      <c r="AD63">
        <f>ROUND(IF($AA$63&lt;=0,0,MIN(MAX(0,$AA$63+$AB$63-$AC$63),MAX(0,$F$63-$J$63-$O$63-$T$63-$Y$63))),2)</f>
        <v>0</v>
      </c>
      <c r="AE63">
        <f>ROUND(MAX(0,$AA$63+$AB$63-$AC$63-$AD$63),2)</f>
        <v>0</v>
      </c>
      <c r="AF63">
        <f>$AJ$62</f>
        <v>0</v>
      </c>
      <c r="AG63">
        <f>ROUND(IF($AF$63&lt;=0,0,$AF$63*$AF$3/12),2)</f>
        <v>0</v>
      </c>
      <c r="AH63">
        <f>ROUND(IF($AF$63&lt;=0,0,MIN($AF$4,$AF$63+$AG$63)),2)</f>
        <v>0</v>
      </c>
      <c r="AI63">
        <f>ROUND(IF($AF$63&lt;=0,0,MIN(MAX(0,$AF$63+$AG$63-$AH$63),MAX(0,$F$63-$J$63-$O$63-$T$63-$Y$63-$AD$63))),2)</f>
        <v>0</v>
      </c>
      <c r="AJ63">
        <f>ROUND(MAX(0,$AF$63+$AG$63-$AH$63-$AI$63),2)</f>
        <v>0</v>
      </c>
      <c r="AK63">
        <f>$AO$62</f>
        <v>0</v>
      </c>
      <c r="AL63">
        <f>ROUND(IF($AK$63&lt;=0,0,$AK$63*$AK$3/12),2)</f>
        <v>0</v>
      </c>
      <c r="AM63">
        <f>ROUND(IF($AK$63&lt;=0,0,MIN($AK$4,$AK$63+$AL$63)),2)</f>
        <v>0</v>
      </c>
      <c r="AN63">
        <f>ROUND(IF($AK$63&lt;=0,0,MIN(MAX(0,$AK$63+$AL$63-$AM$63),MAX(0,$F$63-$J$63-$O$63-$T$63-$Y$63-$AD$63-$AI$63))),2)</f>
        <v>0</v>
      </c>
      <c r="AO63">
        <f>ROUND(MAX(0,$AK$63+$AL$63-$AM$63-$AN$63),2)</f>
        <v>0</v>
      </c>
      <c r="AP63">
        <f>$AT$62</f>
        <v>0</v>
      </c>
      <c r="AQ63">
        <f>ROUND(IF($AP$63&lt;=0,0,$AP$63*$AP$3/12),2)</f>
        <v>0</v>
      </c>
      <c r="AR63">
        <f>ROUND(IF($AP$63&lt;=0,0,MIN($AP$4,$AP$63+$AQ$63)),2)</f>
        <v>0</v>
      </c>
      <c r="AS63">
        <f>ROUND(IF($AP$63&lt;=0,0,MIN(MAX(0,$AP$63+$AQ$63-$AR$63),MAX(0,$F$63-$J$63-$O$63-$T$63-$Y$63-$AD$63-$AI$63-$AN$63))),2)</f>
        <v>0</v>
      </c>
      <c r="AT63">
        <f>ROUND(MAX(0,$AP$63+$AQ$63-$AR$63-$AS$63),2)</f>
        <v>0</v>
      </c>
      <c r="AU63">
        <f>$AY$62</f>
        <v>0</v>
      </c>
      <c r="AV63">
        <f>ROUND(IF($AU$63&lt;=0,0,$AU$63*$AU$3/12),2)</f>
        <v>0</v>
      </c>
      <c r="AW63">
        <f>ROUND(IF($AU$63&lt;=0,0,MIN($AU$4,$AU$63+$AV$63)),2)</f>
        <v>0</v>
      </c>
      <c r="AX63">
        <f>ROUND(IF($AU$63&lt;=0,0,MIN(MAX(0,$AU$63+$AV$63-$AW$63),MAX(0,$F$63-$J$63-$O$63-$T$63-$Y$63-$AD$63-$AI$63-$AN$63-$AS$63))),2)</f>
        <v>0</v>
      </c>
      <c r="AY63">
        <f>ROUND(MAX(0,$AU$63+$AV$63-$AW$63-$AX$63),2)</f>
        <v>0</v>
      </c>
      <c r="AZ63">
        <f>$BD$62</f>
        <v>0</v>
      </c>
      <c r="BA63">
        <f>ROUND(IF($AZ$63&lt;=0,0,$AZ$63*$AZ$3/12),2)</f>
        <v>0</v>
      </c>
      <c r="BB63">
        <f>ROUND(IF($AZ$63&lt;=0,0,MIN($AZ$4,$AZ$63+$BA$63)),2)</f>
        <v>0</v>
      </c>
      <c r="BC63">
        <f>ROUND(IF($AZ$63&lt;=0,0,MIN(MAX(0,$AZ$63+$BA$63-$BB$63),MAX(0,$F$63-$J$63-$O$63-$T$63-$Y$63-$AD$63-$AI$63-$AN$63-$AS$63-$AX$63))),2)</f>
        <v>0</v>
      </c>
      <c r="BD63">
        <f>ROUND(MAX(0,$AZ$63+$BA$63-$BB$63-$BC$63),2)</f>
        <v>0</v>
      </c>
    </row>
    <row r="64" spans="1:56">
      <c r="A64">
        <f>ROW()-7</f>
        <v>57</v>
      </c>
      <c r="B64">
        <f>EDATE(StartDate,A64-1)</f>
        <v>0</v>
      </c>
      <c r="C64">
        <f>ROUND(SUM($G$64,$L$64,$Q$64,$V$64,$AA$64,$AF$64,$AK$64,$AP$64,$AU$64,$AZ$64)-SUM($K$64,$P$64,$U$64,$Z$64,$AE$64,$AJ$64,$AO$64,$AT$64,$AY$64,$BD$64),2)</f>
        <v>0</v>
      </c>
      <c r="D64">
        <f>ROUND(SUM($H$64,$M$64,$R$64,$W$64,$AB$64,$AG$64,$AL$64,$AQ$64,$AV$64,$BA$64),2)</f>
        <v>0</v>
      </c>
      <c r="E64">
        <f>ROUND(SUM($K$64,$P$64,$U$64,$Z$64,$AE$64,$AJ$64,$AO$64,$AT$64,$AY$64,$BD$64),2)</f>
        <v>0</v>
      </c>
      <c r="F64">
        <f>ROUND(MAX(MonthlyBudget-SUM($I$64,$N$64,$S$64,$X$64,$AC$64,$AH$64,$AM$64,$AR$64,$AW$64,$BB$64),0),2)</f>
        <v>0</v>
      </c>
      <c r="G64">
        <f>$K$63</f>
        <v>0</v>
      </c>
      <c r="H64">
        <f>ROUND(IF($G$64&lt;=0,0,$G$64*$G$3/12),2)</f>
        <v>0</v>
      </c>
      <c r="I64">
        <f>ROUND(IF($G$64&lt;=0,0,MIN($G$4,$G$64+$H$64)),2)</f>
        <v>0</v>
      </c>
      <c r="J64">
        <f>ROUND(IF($G$64&lt;=0,0,MIN(MAX(0,$G$64+$H$64-$I$64),$F$64)),2)</f>
        <v>0</v>
      </c>
      <c r="K64">
        <f>ROUND(MAX(0,$G$64+$H$64-$I$64-$J$64),2)</f>
        <v>0</v>
      </c>
      <c r="L64">
        <f>$P$63</f>
        <v>0</v>
      </c>
      <c r="M64">
        <f>ROUND(IF($L$64&lt;=0,0,$L$64*$L$3/12),2)</f>
        <v>0</v>
      </c>
      <c r="N64">
        <f>ROUND(IF($L$64&lt;=0,0,MIN($L$4,$L$64+$M$64)),2)</f>
        <v>0</v>
      </c>
      <c r="O64">
        <f>ROUND(IF($L$64&lt;=0,0,MIN(MAX(0,$L$64+$M$64-$N$64),MAX(0,$F$64-$J$64))),2)</f>
        <v>0</v>
      </c>
      <c r="P64">
        <f>ROUND(MAX(0,$L$64+$M$64-$N$64-$O$64),2)</f>
        <v>0</v>
      </c>
      <c r="Q64">
        <f>$U$63</f>
        <v>0</v>
      </c>
      <c r="R64">
        <f>ROUND(IF($Q$64&lt;=0,0,$Q$64*$Q$3/12),2)</f>
        <v>0</v>
      </c>
      <c r="S64">
        <f>ROUND(IF($Q$64&lt;=0,0,MIN($Q$4,$Q$64+$R$64)),2)</f>
        <v>0</v>
      </c>
      <c r="T64">
        <f>ROUND(IF($Q$64&lt;=0,0,MIN(MAX(0,$Q$64+$R$64-$S$64),MAX(0,$F$64-$J$64-$O$64))),2)</f>
        <v>0</v>
      </c>
      <c r="U64">
        <f>ROUND(MAX(0,$Q$64+$R$64-$S$64-$T$64),2)</f>
        <v>0</v>
      </c>
      <c r="V64">
        <f>$Z$63</f>
        <v>0</v>
      </c>
      <c r="W64">
        <f>ROUND(IF($V$64&lt;=0,0,$V$64*$V$3/12),2)</f>
        <v>0</v>
      </c>
      <c r="X64">
        <f>ROUND(IF($V$64&lt;=0,0,MIN($V$4,$V$64+$W$64)),2)</f>
        <v>0</v>
      </c>
      <c r="Y64">
        <f>ROUND(IF($V$64&lt;=0,0,MIN(MAX(0,$V$64+$W$64-$X$64),MAX(0,$F$64-$J$64-$O$64-$T$64))),2)</f>
        <v>0</v>
      </c>
      <c r="Z64">
        <f>ROUND(MAX(0,$V$64+$W$64-$X$64-$Y$64),2)</f>
        <v>0</v>
      </c>
      <c r="AA64">
        <f>$AE$63</f>
        <v>0</v>
      </c>
      <c r="AB64">
        <f>ROUND(IF($AA$64&lt;=0,0,$AA$64*$AA$3/12),2)</f>
        <v>0</v>
      </c>
      <c r="AC64">
        <f>ROUND(IF($AA$64&lt;=0,0,MIN($AA$4,$AA$64+$AB$64)),2)</f>
        <v>0</v>
      </c>
      <c r="AD64">
        <f>ROUND(IF($AA$64&lt;=0,0,MIN(MAX(0,$AA$64+$AB$64-$AC$64),MAX(0,$F$64-$J$64-$O$64-$T$64-$Y$64))),2)</f>
        <v>0</v>
      </c>
      <c r="AE64">
        <f>ROUND(MAX(0,$AA$64+$AB$64-$AC$64-$AD$64),2)</f>
        <v>0</v>
      </c>
      <c r="AF64">
        <f>$AJ$63</f>
        <v>0</v>
      </c>
      <c r="AG64">
        <f>ROUND(IF($AF$64&lt;=0,0,$AF$64*$AF$3/12),2)</f>
        <v>0</v>
      </c>
      <c r="AH64">
        <f>ROUND(IF($AF$64&lt;=0,0,MIN($AF$4,$AF$64+$AG$64)),2)</f>
        <v>0</v>
      </c>
      <c r="AI64">
        <f>ROUND(IF($AF$64&lt;=0,0,MIN(MAX(0,$AF$64+$AG$64-$AH$64),MAX(0,$F$64-$J$64-$O$64-$T$64-$Y$64-$AD$64))),2)</f>
        <v>0</v>
      </c>
      <c r="AJ64">
        <f>ROUND(MAX(0,$AF$64+$AG$64-$AH$64-$AI$64),2)</f>
        <v>0</v>
      </c>
      <c r="AK64">
        <f>$AO$63</f>
        <v>0</v>
      </c>
      <c r="AL64">
        <f>ROUND(IF($AK$64&lt;=0,0,$AK$64*$AK$3/12),2)</f>
        <v>0</v>
      </c>
      <c r="AM64">
        <f>ROUND(IF($AK$64&lt;=0,0,MIN($AK$4,$AK$64+$AL$64)),2)</f>
        <v>0</v>
      </c>
      <c r="AN64">
        <f>ROUND(IF($AK$64&lt;=0,0,MIN(MAX(0,$AK$64+$AL$64-$AM$64),MAX(0,$F$64-$J$64-$O$64-$T$64-$Y$64-$AD$64-$AI$64))),2)</f>
        <v>0</v>
      </c>
      <c r="AO64">
        <f>ROUND(MAX(0,$AK$64+$AL$64-$AM$64-$AN$64),2)</f>
        <v>0</v>
      </c>
      <c r="AP64">
        <f>$AT$63</f>
        <v>0</v>
      </c>
      <c r="AQ64">
        <f>ROUND(IF($AP$64&lt;=0,0,$AP$64*$AP$3/12),2)</f>
        <v>0</v>
      </c>
      <c r="AR64">
        <f>ROUND(IF($AP$64&lt;=0,0,MIN($AP$4,$AP$64+$AQ$64)),2)</f>
        <v>0</v>
      </c>
      <c r="AS64">
        <f>ROUND(IF($AP$64&lt;=0,0,MIN(MAX(0,$AP$64+$AQ$64-$AR$64),MAX(0,$F$64-$J$64-$O$64-$T$64-$Y$64-$AD$64-$AI$64-$AN$64))),2)</f>
        <v>0</v>
      </c>
      <c r="AT64">
        <f>ROUND(MAX(0,$AP$64+$AQ$64-$AR$64-$AS$64),2)</f>
        <v>0</v>
      </c>
      <c r="AU64">
        <f>$AY$63</f>
        <v>0</v>
      </c>
      <c r="AV64">
        <f>ROUND(IF($AU$64&lt;=0,0,$AU$64*$AU$3/12),2)</f>
        <v>0</v>
      </c>
      <c r="AW64">
        <f>ROUND(IF($AU$64&lt;=0,0,MIN($AU$4,$AU$64+$AV$64)),2)</f>
        <v>0</v>
      </c>
      <c r="AX64">
        <f>ROUND(IF($AU$64&lt;=0,0,MIN(MAX(0,$AU$64+$AV$64-$AW$64),MAX(0,$F$64-$J$64-$O$64-$T$64-$Y$64-$AD$64-$AI$64-$AN$64-$AS$64))),2)</f>
        <v>0</v>
      </c>
      <c r="AY64">
        <f>ROUND(MAX(0,$AU$64+$AV$64-$AW$64-$AX$64),2)</f>
        <v>0</v>
      </c>
      <c r="AZ64">
        <f>$BD$63</f>
        <v>0</v>
      </c>
      <c r="BA64">
        <f>ROUND(IF($AZ$64&lt;=0,0,$AZ$64*$AZ$3/12),2)</f>
        <v>0</v>
      </c>
      <c r="BB64">
        <f>ROUND(IF($AZ$64&lt;=0,0,MIN($AZ$4,$AZ$64+$BA$64)),2)</f>
        <v>0</v>
      </c>
      <c r="BC64">
        <f>ROUND(IF($AZ$64&lt;=0,0,MIN(MAX(0,$AZ$64+$BA$64-$BB$64),MAX(0,$F$64-$J$64-$O$64-$T$64-$Y$64-$AD$64-$AI$64-$AN$64-$AS$64-$AX$64))),2)</f>
        <v>0</v>
      </c>
      <c r="BD64">
        <f>ROUND(MAX(0,$AZ$64+$BA$64-$BB$64-$BC$64),2)</f>
        <v>0</v>
      </c>
    </row>
    <row r="65" spans="1:56">
      <c r="A65">
        <f>ROW()-7</f>
        <v>58</v>
      </c>
      <c r="B65">
        <f>EDATE(StartDate,A65-1)</f>
        <v>0</v>
      </c>
      <c r="C65">
        <f>ROUND(SUM($G$65,$L$65,$Q$65,$V$65,$AA$65,$AF$65,$AK$65,$AP$65,$AU$65,$AZ$65)-SUM($K$65,$P$65,$U$65,$Z$65,$AE$65,$AJ$65,$AO$65,$AT$65,$AY$65,$BD$65),2)</f>
        <v>0</v>
      </c>
      <c r="D65">
        <f>ROUND(SUM($H$65,$M$65,$R$65,$W$65,$AB$65,$AG$65,$AL$65,$AQ$65,$AV$65,$BA$65),2)</f>
        <v>0</v>
      </c>
      <c r="E65">
        <f>ROUND(SUM($K$65,$P$65,$U$65,$Z$65,$AE$65,$AJ$65,$AO$65,$AT$65,$AY$65,$BD$65),2)</f>
        <v>0</v>
      </c>
      <c r="F65">
        <f>ROUND(MAX(MonthlyBudget-SUM($I$65,$N$65,$S$65,$X$65,$AC$65,$AH$65,$AM$65,$AR$65,$AW$65,$BB$65),0),2)</f>
        <v>0</v>
      </c>
      <c r="G65">
        <f>$K$64</f>
        <v>0</v>
      </c>
      <c r="H65">
        <f>ROUND(IF($G$65&lt;=0,0,$G$65*$G$3/12),2)</f>
        <v>0</v>
      </c>
      <c r="I65">
        <f>ROUND(IF($G$65&lt;=0,0,MIN($G$4,$G$65+$H$65)),2)</f>
        <v>0</v>
      </c>
      <c r="J65">
        <f>ROUND(IF($G$65&lt;=0,0,MIN(MAX(0,$G$65+$H$65-$I$65),$F$65)),2)</f>
        <v>0</v>
      </c>
      <c r="K65">
        <f>ROUND(MAX(0,$G$65+$H$65-$I$65-$J$65),2)</f>
        <v>0</v>
      </c>
      <c r="L65">
        <f>$P$64</f>
        <v>0</v>
      </c>
      <c r="M65">
        <f>ROUND(IF($L$65&lt;=0,0,$L$65*$L$3/12),2)</f>
        <v>0</v>
      </c>
      <c r="N65">
        <f>ROUND(IF($L$65&lt;=0,0,MIN($L$4,$L$65+$M$65)),2)</f>
        <v>0</v>
      </c>
      <c r="O65">
        <f>ROUND(IF($L$65&lt;=0,0,MIN(MAX(0,$L$65+$M$65-$N$65),MAX(0,$F$65-$J$65))),2)</f>
        <v>0</v>
      </c>
      <c r="P65">
        <f>ROUND(MAX(0,$L$65+$M$65-$N$65-$O$65),2)</f>
        <v>0</v>
      </c>
      <c r="Q65">
        <f>$U$64</f>
        <v>0</v>
      </c>
      <c r="R65">
        <f>ROUND(IF($Q$65&lt;=0,0,$Q$65*$Q$3/12),2)</f>
        <v>0</v>
      </c>
      <c r="S65">
        <f>ROUND(IF($Q$65&lt;=0,0,MIN($Q$4,$Q$65+$R$65)),2)</f>
        <v>0</v>
      </c>
      <c r="T65">
        <f>ROUND(IF($Q$65&lt;=0,0,MIN(MAX(0,$Q$65+$R$65-$S$65),MAX(0,$F$65-$J$65-$O$65))),2)</f>
        <v>0</v>
      </c>
      <c r="U65">
        <f>ROUND(MAX(0,$Q$65+$R$65-$S$65-$T$65),2)</f>
        <v>0</v>
      </c>
      <c r="V65">
        <f>$Z$64</f>
        <v>0</v>
      </c>
      <c r="W65">
        <f>ROUND(IF($V$65&lt;=0,0,$V$65*$V$3/12),2)</f>
        <v>0</v>
      </c>
      <c r="X65">
        <f>ROUND(IF($V$65&lt;=0,0,MIN($V$4,$V$65+$W$65)),2)</f>
        <v>0</v>
      </c>
      <c r="Y65">
        <f>ROUND(IF($V$65&lt;=0,0,MIN(MAX(0,$V$65+$W$65-$X$65),MAX(0,$F$65-$J$65-$O$65-$T$65))),2)</f>
        <v>0</v>
      </c>
      <c r="Z65">
        <f>ROUND(MAX(0,$V$65+$W$65-$X$65-$Y$65),2)</f>
        <v>0</v>
      </c>
      <c r="AA65">
        <f>$AE$64</f>
        <v>0</v>
      </c>
      <c r="AB65">
        <f>ROUND(IF($AA$65&lt;=0,0,$AA$65*$AA$3/12),2)</f>
        <v>0</v>
      </c>
      <c r="AC65">
        <f>ROUND(IF($AA$65&lt;=0,0,MIN($AA$4,$AA$65+$AB$65)),2)</f>
        <v>0</v>
      </c>
      <c r="AD65">
        <f>ROUND(IF($AA$65&lt;=0,0,MIN(MAX(0,$AA$65+$AB$65-$AC$65),MAX(0,$F$65-$J$65-$O$65-$T$65-$Y$65))),2)</f>
        <v>0</v>
      </c>
      <c r="AE65">
        <f>ROUND(MAX(0,$AA$65+$AB$65-$AC$65-$AD$65),2)</f>
        <v>0</v>
      </c>
      <c r="AF65">
        <f>$AJ$64</f>
        <v>0</v>
      </c>
      <c r="AG65">
        <f>ROUND(IF($AF$65&lt;=0,0,$AF$65*$AF$3/12),2)</f>
        <v>0</v>
      </c>
      <c r="AH65">
        <f>ROUND(IF($AF$65&lt;=0,0,MIN($AF$4,$AF$65+$AG$65)),2)</f>
        <v>0</v>
      </c>
      <c r="AI65">
        <f>ROUND(IF($AF$65&lt;=0,0,MIN(MAX(0,$AF$65+$AG$65-$AH$65),MAX(0,$F$65-$J$65-$O$65-$T$65-$Y$65-$AD$65))),2)</f>
        <v>0</v>
      </c>
      <c r="AJ65">
        <f>ROUND(MAX(0,$AF$65+$AG$65-$AH$65-$AI$65),2)</f>
        <v>0</v>
      </c>
      <c r="AK65">
        <f>$AO$64</f>
        <v>0</v>
      </c>
      <c r="AL65">
        <f>ROUND(IF($AK$65&lt;=0,0,$AK$65*$AK$3/12),2)</f>
        <v>0</v>
      </c>
      <c r="AM65">
        <f>ROUND(IF($AK$65&lt;=0,0,MIN($AK$4,$AK$65+$AL$65)),2)</f>
        <v>0</v>
      </c>
      <c r="AN65">
        <f>ROUND(IF($AK$65&lt;=0,0,MIN(MAX(0,$AK$65+$AL$65-$AM$65),MAX(0,$F$65-$J$65-$O$65-$T$65-$Y$65-$AD$65-$AI$65))),2)</f>
        <v>0</v>
      </c>
      <c r="AO65">
        <f>ROUND(MAX(0,$AK$65+$AL$65-$AM$65-$AN$65),2)</f>
        <v>0</v>
      </c>
      <c r="AP65">
        <f>$AT$64</f>
        <v>0</v>
      </c>
      <c r="AQ65">
        <f>ROUND(IF($AP$65&lt;=0,0,$AP$65*$AP$3/12),2)</f>
        <v>0</v>
      </c>
      <c r="AR65">
        <f>ROUND(IF($AP$65&lt;=0,0,MIN($AP$4,$AP$65+$AQ$65)),2)</f>
        <v>0</v>
      </c>
      <c r="AS65">
        <f>ROUND(IF($AP$65&lt;=0,0,MIN(MAX(0,$AP$65+$AQ$65-$AR$65),MAX(0,$F$65-$J$65-$O$65-$T$65-$Y$65-$AD$65-$AI$65-$AN$65))),2)</f>
        <v>0</v>
      </c>
      <c r="AT65">
        <f>ROUND(MAX(0,$AP$65+$AQ$65-$AR$65-$AS$65),2)</f>
        <v>0</v>
      </c>
      <c r="AU65">
        <f>$AY$64</f>
        <v>0</v>
      </c>
      <c r="AV65">
        <f>ROUND(IF($AU$65&lt;=0,0,$AU$65*$AU$3/12),2)</f>
        <v>0</v>
      </c>
      <c r="AW65">
        <f>ROUND(IF($AU$65&lt;=0,0,MIN($AU$4,$AU$65+$AV$65)),2)</f>
        <v>0</v>
      </c>
      <c r="AX65">
        <f>ROUND(IF($AU$65&lt;=0,0,MIN(MAX(0,$AU$65+$AV$65-$AW$65),MAX(0,$F$65-$J$65-$O$65-$T$65-$Y$65-$AD$65-$AI$65-$AN$65-$AS$65))),2)</f>
        <v>0</v>
      </c>
      <c r="AY65">
        <f>ROUND(MAX(0,$AU$65+$AV$65-$AW$65-$AX$65),2)</f>
        <v>0</v>
      </c>
      <c r="AZ65">
        <f>$BD$64</f>
        <v>0</v>
      </c>
      <c r="BA65">
        <f>ROUND(IF($AZ$65&lt;=0,0,$AZ$65*$AZ$3/12),2)</f>
        <v>0</v>
      </c>
      <c r="BB65">
        <f>ROUND(IF($AZ$65&lt;=0,0,MIN($AZ$4,$AZ$65+$BA$65)),2)</f>
        <v>0</v>
      </c>
      <c r="BC65">
        <f>ROUND(IF($AZ$65&lt;=0,0,MIN(MAX(0,$AZ$65+$BA$65-$BB$65),MAX(0,$F$65-$J$65-$O$65-$T$65-$Y$65-$AD$65-$AI$65-$AN$65-$AS$65-$AX$65))),2)</f>
        <v>0</v>
      </c>
      <c r="BD65">
        <f>ROUND(MAX(0,$AZ$65+$BA$65-$BB$65-$BC$65),2)</f>
        <v>0</v>
      </c>
    </row>
    <row r="66" spans="1:56">
      <c r="A66">
        <f>ROW()-7</f>
        <v>59</v>
      </c>
      <c r="B66">
        <f>EDATE(StartDate,A66-1)</f>
        <v>0</v>
      </c>
      <c r="C66">
        <f>ROUND(SUM($G$66,$L$66,$Q$66,$V$66,$AA$66,$AF$66,$AK$66,$AP$66,$AU$66,$AZ$66)-SUM($K$66,$P$66,$U$66,$Z$66,$AE$66,$AJ$66,$AO$66,$AT$66,$AY$66,$BD$66),2)</f>
        <v>0</v>
      </c>
      <c r="D66">
        <f>ROUND(SUM($H$66,$M$66,$R$66,$W$66,$AB$66,$AG$66,$AL$66,$AQ$66,$AV$66,$BA$66),2)</f>
        <v>0</v>
      </c>
      <c r="E66">
        <f>ROUND(SUM($K$66,$P$66,$U$66,$Z$66,$AE$66,$AJ$66,$AO$66,$AT$66,$AY$66,$BD$66),2)</f>
        <v>0</v>
      </c>
      <c r="F66">
        <f>ROUND(MAX(MonthlyBudget-SUM($I$66,$N$66,$S$66,$X$66,$AC$66,$AH$66,$AM$66,$AR$66,$AW$66,$BB$66),0),2)</f>
        <v>0</v>
      </c>
      <c r="G66">
        <f>$K$65</f>
        <v>0</v>
      </c>
      <c r="H66">
        <f>ROUND(IF($G$66&lt;=0,0,$G$66*$G$3/12),2)</f>
        <v>0</v>
      </c>
      <c r="I66">
        <f>ROUND(IF($G$66&lt;=0,0,MIN($G$4,$G$66+$H$66)),2)</f>
        <v>0</v>
      </c>
      <c r="J66">
        <f>ROUND(IF($G$66&lt;=0,0,MIN(MAX(0,$G$66+$H$66-$I$66),$F$66)),2)</f>
        <v>0</v>
      </c>
      <c r="K66">
        <f>ROUND(MAX(0,$G$66+$H$66-$I$66-$J$66),2)</f>
        <v>0</v>
      </c>
      <c r="L66">
        <f>$P$65</f>
        <v>0</v>
      </c>
      <c r="M66">
        <f>ROUND(IF($L$66&lt;=0,0,$L$66*$L$3/12),2)</f>
        <v>0</v>
      </c>
      <c r="N66">
        <f>ROUND(IF($L$66&lt;=0,0,MIN($L$4,$L$66+$M$66)),2)</f>
        <v>0</v>
      </c>
      <c r="O66">
        <f>ROUND(IF($L$66&lt;=0,0,MIN(MAX(0,$L$66+$M$66-$N$66),MAX(0,$F$66-$J$66))),2)</f>
        <v>0</v>
      </c>
      <c r="P66">
        <f>ROUND(MAX(0,$L$66+$M$66-$N$66-$O$66),2)</f>
        <v>0</v>
      </c>
      <c r="Q66">
        <f>$U$65</f>
        <v>0</v>
      </c>
      <c r="R66">
        <f>ROUND(IF($Q$66&lt;=0,0,$Q$66*$Q$3/12),2)</f>
        <v>0</v>
      </c>
      <c r="S66">
        <f>ROUND(IF($Q$66&lt;=0,0,MIN($Q$4,$Q$66+$R$66)),2)</f>
        <v>0</v>
      </c>
      <c r="T66">
        <f>ROUND(IF($Q$66&lt;=0,0,MIN(MAX(0,$Q$66+$R$66-$S$66),MAX(0,$F$66-$J$66-$O$66))),2)</f>
        <v>0</v>
      </c>
      <c r="U66">
        <f>ROUND(MAX(0,$Q$66+$R$66-$S$66-$T$66),2)</f>
        <v>0</v>
      </c>
      <c r="V66">
        <f>$Z$65</f>
        <v>0</v>
      </c>
      <c r="W66">
        <f>ROUND(IF($V$66&lt;=0,0,$V$66*$V$3/12),2)</f>
        <v>0</v>
      </c>
      <c r="X66">
        <f>ROUND(IF($V$66&lt;=0,0,MIN($V$4,$V$66+$W$66)),2)</f>
        <v>0</v>
      </c>
      <c r="Y66">
        <f>ROUND(IF($V$66&lt;=0,0,MIN(MAX(0,$V$66+$W$66-$X$66),MAX(0,$F$66-$J$66-$O$66-$T$66))),2)</f>
        <v>0</v>
      </c>
      <c r="Z66">
        <f>ROUND(MAX(0,$V$66+$W$66-$X$66-$Y$66),2)</f>
        <v>0</v>
      </c>
      <c r="AA66">
        <f>$AE$65</f>
        <v>0</v>
      </c>
      <c r="AB66">
        <f>ROUND(IF($AA$66&lt;=0,0,$AA$66*$AA$3/12),2)</f>
        <v>0</v>
      </c>
      <c r="AC66">
        <f>ROUND(IF($AA$66&lt;=0,0,MIN($AA$4,$AA$66+$AB$66)),2)</f>
        <v>0</v>
      </c>
      <c r="AD66">
        <f>ROUND(IF($AA$66&lt;=0,0,MIN(MAX(0,$AA$66+$AB$66-$AC$66),MAX(0,$F$66-$J$66-$O$66-$T$66-$Y$66))),2)</f>
        <v>0</v>
      </c>
      <c r="AE66">
        <f>ROUND(MAX(0,$AA$66+$AB$66-$AC$66-$AD$66),2)</f>
        <v>0</v>
      </c>
      <c r="AF66">
        <f>$AJ$65</f>
        <v>0</v>
      </c>
      <c r="AG66">
        <f>ROUND(IF($AF$66&lt;=0,0,$AF$66*$AF$3/12),2)</f>
        <v>0</v>
      </c>
      <c r="AH66">
        <f>ROUND(IF($AF$66&lt;=0,0,MIN($AF$4,$AF$66+$AG$66)),2)</f>
        <v>0</v>
      </c>
      <c r="AI66">
        <f>ROUND(IF($AF$66&lt;=0,0,MIN(MAX(0,$AF$66+$AG$66-$AH$66),MAX(0,$F$66-$J$66-$O$66-$T$66-$Y$66-$AD$66))),2)</f>
        <v>0</v>
      </c>
      <c r="AJ66">
        <f>ROUND(MAX(0,$AF$66+$AG$66-$AH$66-$AI$66),2)</f>
        <v>0</v>
      </c>
      <c r="AK66">
        <f>$AO$65</f>
        <v>0</v>
      </c>
      <c r="AL66">
        <f>ROUND(IF($AK$66&lt;=0,0,$AK$66*$AK$3/12),2)</f>
        <v>0</v>
      </c>
      <c r="AM66">
        <f>ROUND(IF($AK$66&lt;=0,0,MIN($AK$4,$AK$66+$AL$66)),2)</f>
        <v>0</v>
      </c>
      <c r="AN66">
        <f>ROUND(IF($AK$66&lt;=0,0,MIN(MAX(0,$AK$66+$AL$66-$AM$66),MAX(0,$F$66-$J$66-$O$66-$T$66-$Y$66-$AD$66-$AI$66))),2)</f>
        <v>0</v>
      </c>
      <c r="AO66">
        <f>ROUND(MAX(0,$AK$66+$AL$66-$AM$66-$AN$66),2)</f>
        <v>0</v>
      </c>
      <c r="AP66">
        <f>$AT$65</f>
        <v>0</v>
      </c>
      <c r="AQ66">
        <f>ROUND(IF($AP$66&lt;=0,0,$AP$66*$AP$3/12),2)</f>
        <v>0</v>
      </c>
      <c r="AR66">
        <f>ROUND(IF($AP$66&lt;=0,0,MIN($AP$4,$AP$66+$AQ$66)),2)</f>
        <v>0</v>
      </c>
      <c r="AS66">
        <f>ROUND(IF($AP$66&lt;=0,0,MIN(MAX(0,$AP$66+$AQ$66-$AR$66),MAX(0,$F$66-$J$66-$O$66-$T$66-$Y$66-$AD$66-$AI$66-$AN$66))),2)</f>
        <v>0</v>
      </c>
      <c r="AT66">
        <f>ROUND(MAX(0,$AP$66+$AQ$66-$AR$66-$AS$66),2)</f>
        <v>0</v>
      </c>
      <c r="AU66">
        <f>$AY$65</f>
        <v>0</v>
      </c>
      <c r="AV66">
        <f>ROUND(IF($AU$66&lt;=0,0,$AU$66*$AU$3/12),2)</f>
        <v>0</v>
      </c>
      <c r="AW66">
        <f>ROUND(IF($AU$66&lt;=0,0,MIN($AU$4,$AU$66+$AV$66)),2)</f>
        <v>0</v>
      </c>
      <c r="AX66">
        <f>ROUND(IF($AU$66&lt;=0,0,MIN(MAX(0,$AU$66+$AV$66-$AW$66),MAX(0,$F$66-$J$66-$O$66-$T$66-$Y$66-$AD$66-$AI$66-$AN$66-$AS$66))),2)</f>
        <v>0</v>
      </c>
      <c r="AY66">
        <f>ROUND(MAX(0,$AU$66+$AV$66-$AW$66-$AX$66),2)</f>
        <v>0</v>
      </c>
      <c r="AZ66">
        <f>$BD$65</f>
        <v>0</v>
      </c>
      <c r="BA66">
        <f>ROUND(IF($AZ$66&lt;=0,0,$AZ$66*$AZ$3/12),2)</f>
        <v>0</v>
      </c>
      <c r="BB66">
        <f>ROUND(IF($AZ$66&lt;=0,0,MIN($AZ$4,$AZ$66+$BA$66)),2)</f>
        <v>0</v>
      </c>
      <c r="BC66">
        <f>ROUND(IF($AZ$66&lt;=0,0,MIN(MAX(0,$AZ$66+$BA$66-$BB$66),MAX(0,$F$66-$J$66-$O$66-$T$66-$Y$66-$AD$66-$AI$66-$AN$66-$AS$66-$AX$66))),2)</f>
        <v>0</v>
      </c>
      <c r="BD66">
        <f>ROUND(MAX(0,$AZ$66+$BA$66-$BB$66-$BC$66),2)</f>
        <v>0</v>
      </c>
    </row>
    <row r="67" spans="1:56">
      <c r="A67">
        <f>ROW()-7</f>
        <v>60</v>
      </c>
      <c r="B67">
        <f>EDATE(StartDate,A67-1)</f>
        <v>0</v>
      </c>
      <c r="C67">
        <f>ROUND(SUM($G$67,$L$67,$Q$67,$V$67,$AA$67,$AF$67,$AK$67,$AP$67,$AU$67,$AZ$67)-SUM($K$67,$P$67,$U$67,$Z$67,$AE$67,$AJ$67,$AO$67,$AT$67,$AY$67,$BD$67),2)</f>
        <v>0</v>
      </c>
      <c r="D67">
        <f>ROUND(SUM($H$67,$M$67,$R$67,$W$67,$AB$67,$AG$67,$AL$67,$AQ$67,$AV$67,$BA$67),2)</f>
        <v>0</v>
      </c>
      <c r="E67">
        <f>ROUND(SUM($K$67,$P$67,$U$67,$Z$67,$AE$67,$AJ$67,$AO$67,$AT$67,$AY$67,$BD$67),2)</f>
        <v>0</v>
      </c>
      <c r="F67">
        <f>ROUND(MAX(MonthlyBudget-SUM($I$67,$N$67,$S$67,$X$67,$AC$67,$AH$67,$AM$67,$AR$67,$AW$67,$BB$67),0),2)</f>
        <v>0</v>
      </c>
      <c r="G67">
        <f>$K$66</f>
        <v>0</v>
      </c>
      <c r="H67">
        <f>ROUND(IF($G$67&lt;=0,0,$G$67*$G$3/12),2)</f>
        <v>0</v>
      </c>
      <c r="I67">
        <f>ROUND(IF($G$67&lt;=0,0,MIN($G$4,$G$67+$H$67)),2)</f>
        <v>0</v>
      </c>
      <c r="J67">
        <f>ROUND(IF($G$67&lt;=0,0,MIN(MAX(0,$G$67+$H$67-$I$67),$F$67)),2)</f>
        <v>0</v>
      </c>
      <c r="K67">
        <f>ROUND(MAX(0,$G$67+$H$67-$I$67-$J$67),2)</f>
        <v>0</v>
      </c>
      <c r="L67">
        <f>$P$66</f>
        <v>0</v>
      </c>
      <c r="M67">
        <f>ROUND(IF($L$67&lt;=0,0,$L$67*$L$3/12),2)</f>
        <v>0</v>
      </c>
      <c r="N67">
        <f>ROUND(IF($L$67&lt;=0,0,MIN($L$4,$L$67+$M$67)),2)</f>
        <v>0</v>
      </c>
      <c r="O67">
        <f>ROUND(IF($L$67&lt;=0,0,MIN(MAX(0,$L$67+$M$67-$N$67),MAX(0,$F$67-$J$67))),2)</f>
        <v>0</v>
      </c>
      <c r="P67">
        <f>ROUND(MAX(0,$L$67+$M$67-$N$67-$O$67),2)</f>
        <v>0</v>
      </c>
      <c r="Q67">
        <f>$U$66</f>
        <v>0</v>
      </c>
      <c r="R67">
        <f>ROUND(IF($Q$67&lt;=0,0,$Q$67*$Q$3/12),2)</f>
        <v>0</v>
      </c>
      <c r="S67">
        <f>ROUND(IF($Q$67&lt;=0,0,MIN($Q$4,$Q$67+$R$67)),2)</f>
        <v>0</v>
      </c>
      <c r="T67">
        <f>ROUND(IF($Q$67&lt;=0,0,MIN(MAX(0,$Q$67+$R$67-$S$67),MAX(0,$F$67-$J$67-$O$67))),2)</f>
        <v>0</v>
      </c>
      <c r="U67">
        <f>ROUND(MAX(0,$Q$67+$R$67-$S$67-$T$67),2)</f>
        <v>0</v>
      </c>
      <c r="V67">
        <f>$Z$66</f>
        <v>0</v>
      </c>
      <c r="W67">
        <f>ROUND(IF($V$67&lt;=0,0,$V$67*$V$3/12),2)</f>
        <v>0</v>
      </c>
      <c r="X67">
        <f>ROUND(IF($V$67&lt;=0,0,MIN($V$4,$V$67+$W$67)),2)</f>
        <v>0</v>
      </c>
      <c r="Y67">
        <f>ROUND(IF($V$67&lt;=0,0,MIN(MAX(0,$V$67+$W$67-$X$67),MAX(0,$F$67-$J$67-$O$67-$T$67))),2)</f>
        <v>0</v>
      </c>
      <c r="Z67">
        <f>ROUND(MAX(0,$V$67+$W$67-$X$67-$Y$67),2)</f>
        <v>0</v>
      </c>
      <c r="AA67">
        <f>$AE$66</f>
        <v>0</v>
      </c>
      <c r="AB67">
        <f>ROUND(IF($AA$67&lt;=0,0,$AA$67*$AA$3/12),2)</f>
        <v>0</v>
      </c>
      <c r="AC67">
        <f>ROUND(IF($AA$67&lt;=0,0,MIN($AA$4,$AA$67+$AB$67)),2)</f>
        <v>0</v>
      </c>
      <c r="AD67">
        <f>ROUND(IF($AA$67&lt;=0,0,MIN(MAX(0,$AA$67+$AB$67-$AC$67),MAX(0,$F$67-$J$67-$O$67-$T$67-$Y$67))),2)</f>
        <v>0</v>
      </c>
      <c r="AE67">
        <f>ROUND(MAX(0,$AA$67+$AB$67-$AC$67-$AD$67),2)</f>
        <v>0</v>
      </c>
      <c r="AF67">
        <f>$AJ$66</f>
        <v>0</v>
      </c>
      <c r="AG67">
        <f>ROUND(IF($AF$67&lt;=0,0,$AF$67*$AF$3/12),2)</f>
        <v>0</v>
      </c>
      <c r="AH67">
        <f>ROUND(IF($AF$67&lt;=0,0,MIN($AF$4,$AF$67+$AG$67)),2)</f>
        <v>0</v>
      </c>
      <c r="AI67">
        <f>ROUND(IF($AF$67&lt;=0,0,MIN(MAX(0,$AF$67+$AG$67-$AH$67),MAX(0,$F$67-$J$67-$O$67-$T$67-$Y$67-$AD$67))),2)</f>
        <v>0</v>
      </c>
      <c r="AJ67">
        <f>ROUND(MAX(0,$AF$67+$AG$67-$AH$67-$AI$67),2)</f>
        <v>0</v>
      </c>
      <c r="AK67">
        <f>$AO$66</f>
        <v>0</v>
      </c>
      <c r="AL67">
        <f>ROUND(IF($AK$67&lt;=0,0,$AK$67*$AK$3/12),2)</f>
        <v>0</v>
      </c>
      <c r="AM67">
        <f>ROUND(IF($AK$67&lt;=0,0,MIN($AK$4,$AK$67+$AL$67)),2)</f>
        <v>0</v>
      </c>
      <c r="AN67">
        <f>ROUND(IF($AK$67&lt;=0,0,MIN(MAX(0,$AK$67+$AL$67-$AM$67),MAX(0,$F$67-$J$67-$O$67-$T$67-$Y$67-$AD$67-$AI$67))),2)</f>
        <v>0</v>
      </c>
      <c r="AO67">
        <f>ROUND(MAX(0,$AK$67+$AL$67-$AM$67-$AN$67),2)</f>
        <v>0</v>
      </c>
      <c r="AP67">
        <f>$AT$66</f>
        <v>0</v>
      </c>
      <c r="AQ67">
        <f>ROUND(IF($AP$67&lt;=0,0,$AP$67*$AP$3/12),2)</f>
        <v>0</v>
      </c>
      <c r="AR67">
        <f>ROUND(IF($AP$67&lt;=0,0,MIN($AP$4,$AP$67+$AQ$67)),2)</f>
        <v>0</v>
      </c>
      <c r="AS67">
        <f>ROUND(IF($AP$67&lt;=0,0,MIN(MAX(0,$AP$67+$AQ$67-$AR$67),MAX(0,$F$67-$J$67-$O$67-$T$67-$Y$67-$AD$67-$AI$67-$AN$67))),2)</f>
        <v>0</v>
      </c>
      <c r="AT67">
        <f>ROUND(MAX(0,$AP$67+$AQ$67-$AR$67-$AS$67),2)</f>
        <v>0</v>
      </c>
      <c r="AU67">
        <f>$AY$66</f>
        <v>0</v>
      </c>
      <c r="AV67">
        <f>ROUND(IF($AU$67&lt;=0,0,$AU$67*$AU$3/12),2)</f>
        <v>0</v>
      </c>
      <c r="AW67">
        <f>ROUND(IF($AU$67&lt;=0,0,MIN($AU$4,$AU$67+$AV$67)),2)</f>
        <v>0</v>
      </c>
      <c r="AX67">
        <f>ROUND(IF($AU$67&lt;=0,0,MIN(MAX(0,$AU$67+$AV$67-$AW$67),MAX(0,$F$67-$J$67-$O$67-$T$67-$Y$67-$AD$67-$AI$67-$AN$67-$AS$67))),2)</f>
        <v>0</v>
      </c>
      <c r="AY67">
        <f>ROUND(MAX(0,$AU$67+$AV$67-$AW$67-$AX$67),2)</f>
        <v>0</v>
      </c>
      <c r="AZ67">
        <f>$BD$66</f>
        <v>0</v>
      </c>
      <c r="BA67">
        <f>ROUND(IF($AZ$67&lt;=0,0,$AZ$67*$AZ$3/12),2)</f>
        <v>0</v>
      </c>
      <c r="BB67">
        <f>ROUND(IF($AZ$67&lt;=0,0,MIN($AZ$4,$AZ$67+$BA$67)),2)</f>
        <v>0</v>
      </c>
      <c r="BC67">
        <f>ROUND(IF($AZ$67&lt;=0,0,MIN(MAX(0,$AZ$67+$BA$67-$BB$67),MAX(0,$F$67-$J$67-$O$67-$T$67-$Y$67-$AD$67-$AI$67-$AN$67-$AS$67-$AX$67))),2)</f>
        <v>0</v>
      </c>
      <c r="BD67">
        <f>ROUND(MAX(0,$AZ$67+$BA$67-$BB$67-$BC$67),2)</f>
        <v>0</v>
      </c>
    </row>
    <row r="68" spans="1:56">
      <c r="A68">
        <f>ROW()-7</f>
        <v>61</v>
      </c>
      <c r="B68">
        <f>EDATE(StartDate,A68-1)</f>
        <v>0</v>
      </c>
      <c r="C68">
        <f>ROUND(SUM($G$68,$L$68,$Q$68,$V$68,$AA$68,$AF$68,$AK$68,$AP$68,$AU$68,$AZ$68)-SUM($K$68,$P$68,$U$68,$Z$68,$AE$68,$AJ$68,$AO$68,$AT$68,$AY$68,$BD$68),2)</f>
        <v>0</v>
      </c>
      <c r="D68">
        <f>ROUND(SUM($H$68,$M$68,$R$68,$W$68,$AB$68,$AG$68,$AL$68,$AQ$68,$AV$68,$BA$68),2)</f>
        <v>0</v>
      </c>
      <c r="E68">
        <f>ROUND(SUM($K$68,$P$68,$U$68,$Z$68,$AE$68,$AJ$68,$AO$68,$AT$68,$AY$68,$BD$68),2)</f>
        <v>0</v>
      </c>
      <c r="F68">
        <f>ROUND(MAX(MonthlyBudget-SUM($I$68,$N$68,$S$68,$X$68,$AC$68,$AH$68,$AM$68,$AR$68,$AW$68,$BB$68),0),2)</f>
        <v>0</v>
      </c>
      <c r="G68">
        <f>$K$67</f>
        <v>0</v>
      </c>
      <c r="H68">
        <f>ROUND(IF($G$68&lt;=0,0,$G$68*$G$3/12),2)</f>
        <v>0</v>
      </c>
      <c r="I68">
        <f>ROUND(IF($G$68&lt;=0,0,MIN($G$4,$G$68+$H$68)),2)</f>
        <v>0</v>
      </c>
      <c r="J68">
        <f>ROUND(IF($G$68&lt;=0,0,MIN(MAX(0,$G$68+$H$68-$I$68),$F$68)),2)</f>
        <v>0</v>
      </c>
      <c r="K68">
        <f>ROUND(MAX(0,$G$68+$H$68-$I$68-$J$68),2)</f>
        <v>0</v>
      </c>
      <c r="L68">
        <f>$P$67</f>
        <v>0</v>
      </c>
      <c r="M68">
        <f>ROUND(IF($L$68&lt;=0,0,$L$68*$L$3/12),2)</f>
        <v>0</v>
      </c>
      <c r="N68">
        <f>ROUND(IF($L$68&lt;=0,0,MIN($L$4,$L$68+$M$68)),2)</f>
        <v>0</v>
      </c>
      <c r="O68">
        <f>ROUND(IF($L$68&lt;=0,0,MIN(MAX(0,$L$68+$M$68-$N$68),MAX(0,$F$68-$J$68))),2)</f>
        <v>0</v>
      </c>
      <c r="P68">
        <f>ROUND(MAX(0,$L$68+$M$68-$N$68-$O$68),2)</f>
        <v>0</v>
      </c>
      <c r="Q68">
        <f>$U$67</f>
        <v>0</v>
      </c>
      <c r="R68">
        <f>ROUND(IF($Q$68&lt;=0,0,$Q$68*$Q$3/12),2)</f>
        <v>0</v>
      </c>
      <c r="S68">
        <f>ROUND(IF($Q$68&lt;=0,0,MIN($Q$4,$Q$68+$R$68)),2)</f>
        <v>0</v>
      </c>
      <c r="T68">
        <f>ROUND(IF($Q$68&lt;=0,0,MIN(MAX(0,$Q$68+$R$68-$S$68),MAX(0,$F$68-$J$68-$O$68))),2)</f>
        <v>0</v>
      </c>
      <c r="U68">
        <f>ROUND(MAX(0,$Q$68+$R$68-$S$68-$T$68),2)</f>
        <v>0</v>
      </c>
      <c r="V68">
        <f>$Z$67</f>
        <v>0</v>
      </c>
      <c r="W68">
        <f>ROUND(IF($V$68&lt;=0,0,$V$68*$V$3/12),2)</f>
        <v>0</v>
      </c>
      <c r="X68">
        <f>ROUND(IF($V$68&lt;=0,0,MIN($V$4,$V$68+$W$68)),2)</f>
        <v>0</v>
      </c>
      <c r="Y68">
        <f>ROUND(IF($V$68&lt;=0,0,MIN(MAX(0,$V$68+$W$68-$X$68),MAX(0,$F$68-$J$68-$O$68-$T$68))),2)</f>
        <v>0</v>
      </c>
      <c r="Z68">
        <f>ROUND(MAX(0,$V$68+$W$68-$X$68-$Y$68),2)</f>
        <v>0</v>
      </c>
      <c r="AA68">
        <f>$AE$67</f>
        <v>0</v>
      </c>
      <c r="AB68">
        <f>ROUND(IF($AA$68&lt;=0,0,$AA$68*$AA$3/12),2)</f>
        <v>0</v>
      </c>
      <c r="AC68">
        <f>ROUND(IF($AA$68&lt;=0,0,MIN($AA$4,$AA$68+$AB$68)),2)</f>
        <v>0</v>
      </c>
      <c r="AD68">
        <f>ROUND(IF($AA$68&lt;=0,0,MIN(MAX(0,$AA$68+$AB$68-$AC$68),MAX(0,$F$68-$J$68-$O$68-$T$68-$Y$68))),2)</f>
        <v>0</v>
      </c>
      <c r="AE68">
        <f>ROUND(MAX(0,$AA$68+$AB$68-$AC$68-$AD$68),2)</f>
        <v>0</v>
      </c>
      <c r="AF68">
        <f>$AJ$67</f>
        <v>0</v>
      </c>
      <c r="AG68">
        <f>ROUND(IF($AF$68&lt;=0,0,$AF$68*$AF$3/12),2)</f>
        <v>0</v>
      </c>
      <c r="AH68">
        <f>ROUND(IF($AF$68&lt;=0,0,MIN($AF$4,$AF$68+$AG$68)),2)</f>
        <v>0</v>
      </c>
      <c r="AI68">
        <f>ROUND(IF($AF$68&lt;=0,0,MIN(MAX(0,$AF$68+$AG$68-$AH$68),MAX(0,$F$68-$J$68-$O$68-$T$68-$Y$68-$AD$68))),2)</f>
        <v>0</v>
      </c>
      <c r="AJ68">
        <f>ROUND(MAX(0,$AF$68+$AG$68-$AH$68-$AI$68),2)</f>
        <v>0</v>
      </c>
      <c r="AK68">
        <f>$AO$67</f>
        <v>0</v>
      </c>
      <c r="AL68">
        <f>ROUND(IF($AK$68&lt;=0,0,$AK$68*$AK$3/12),2)</f>
        <v>0</v>
      </c>
      <c r="AM68">
        <f>ROUND(IF($AK$68&lt;=0,0,MIN($AK$4,$AK$68+$AL$68)),2)</f>
        <v>0</v>
      </c>
      <c r="AN68">
        <f>ROUND(IF($AK$68&lt;=0,0,MIN(MAX(0,$AK$68+$AL$68-$AM$68),MAX(0,$F$68-$J$68-$O$68-$T$68-$Y$68-$AD$68-$AI$68))),2)</f>
        <v>0</v>
      </c>
      <c r="AO68">
        <f>ROUND(MAX(0,$AK$68+$AL$68-$AM$68-$AN$68),2)</f>
        <v>0</v>
      </c>
      <c r="AP68">
        <f>$AT$67</f>
        <v>0</v>
      </c>
      <c r="AQ68">
        <f>ROUND(IF($AP$68&lt;=0,0,$AP$68*$AP$3/12),2)</f>
        <v>0</v>
      </c>
      <c r="AR68">
        <f>ROUND(IF($AP$68&lt;=0,0,MIN($AP$4,$AP$68+$AQ$68)),2)</f>
        <v>0</v>
      </c>
      <c r="AS68">
        <f>ROUND(IF($AP$68&lt;=0,0,MIN(MAX(0,$AP$68+$AQ$68-$AR$68),MAX(0,$F$68-$J$68-$O$68-$T$68-$Y$68-$AD$68-$AI$68-$AN$68))),2)</f>
        <v>0</v>
      </c>
      <c r="AT68">
        <f>ROUND(MAX(0,$AP$68+$AQ$68-$AR$68-$AS$68),2)</f>
        <v>0</v>
      </c>
      <c r="AU68">
        <f>$AY$67</f>
        <v>0</v>
      </c>
      <c r="AV68">
        <f>ROUND(IF($AU$68&lt;=0,0,$AU$68*$AU$3/12),2)</f>
        <v>0</v>
      </c>
      <c r="AW68">
        <f>ROUND(IF($AU$68&lt;=0,0,MIN($AU$4,$AU$68+$AV$68)),2)</f>
        <v>0</v>
      </c>
      <c r="AX68">
        <f>ROUND(IF($AU$68&lt;=0,0,MIN(MAX(0,$AU$68+$AV$68-$AW$68),MAX(0,$F$68-$J$68-$O$68-$T$68-$Y$68-$AD$68-$AI$68-$AN$68-$AS$68))),2)</f>
        <v>0</v>
      </c>
      <c r="AY68">
        <f>ROUND(MAX(0,$AU$68+$AV$68-$AW$68-$AX$68),2)</f>
        <v>0</v>
      </c>
      <c r="AZ68">
        <f>$BD$67</f>
        <v>0</v>
      </c>
      <c r="BA68">
        <f>ROUND(IF($AZ$68&lt;=0,0,$AZ$68*$AZ$3/12),2)</f>
        <v>0</v>
      </c>
      <c r="BB68">
        <f>ROUND(IF($AZ$68&lt;=0,0,MIN($AZ$4,$AZ$68+$BA$68)),2)</f>
        <v>0</v>
      </c>
      <c r="BC68">
        <f>ROUND(IF($AZ$68&lt;=0,0,MIN(MAX(0,$AZ$68+$BA$68-$BB$68),MAX(0,$F$68-$J$68-$O$68-$T$68-$Y$68-$AD$68-$AI$68-$AN$68-$AS$68-$AX$68))),2)</f>
        <v>0</v>
      </c>
      <c r="BD68">
        <f>ROUND(MAX(0,$AZ$68+$BA$68-$BB$68-$BC$68),2)</f>
        <v>0</v>
      </c>
    </row>
    <row r="69" spans="1:56">
      <c r="A69">
        <f>ROW()-7</f>
        <v>62</v>
      </c>
      <c r="B69">
        <f>EDATE(StartDate,A69-1)</f>
        <v>0</v>
      </c>
      <c r="C69">
        <f>ROUND(SUM($G$69,$L$69,$Q$69,$V$69,$AA$69,$AF$69,$AK$69,$AP$69,$AU$69,$AZ$69)-SUM($K$69,$P$69,$U$69,$Z$69,$AE$69,$AJ$69,$AO$69,$AT$69,$AY$69,$BD$69),2)</f>
        <v>0</v>
      </c>
      <c r="D69">
        <f>ROUND(SUM($H$69,$M$69,$R$69,$W$69,$AB$69,$AG$69,$AL$69,$AQ$69,$AV$69,$BA$69),2)</f>
        <v>0</v>
      </c>
      <c r="E69">
        <f>ROUND(SUM($K$69,$P$69,$U$69,$Z$69,$AE$69,$AJ$69,$AO$69,$AT$69,$AY$69,$BD$69),2)</f>
        <v>0</v>
      </c>
      <c r="F69">
        <f>ROUND(MAX(MonthlyBudget-SUM($I$69,$N$69,$S$69,$X$69,$AC$69,$AH$69,$AM$69,$AR$69,$AW$69,$BB$69),0),2)</f>
        <v>0</v>
      </c>
      <c r="G69">
        <f>$K$68</f>
        <v>0</v>
      </c>
      <c r="H69">
        <f>ROUND(IF($G$69&lt;=0,0,$G$69*$G$3/12),2)</f>
        <v>0</v>
      </c>
      <c r="I69">
        <f>ROUND(IF($G$69&lt;=0,0,MIN($G$4,$G$69+$H$69)),2)</f>
        <v>0</v>
      </c>
      <c r="J69">
        <f>ROUND(IF($G$69&lt;=0,0,MIN(MAX(0,$G$69+$H$69-$I$69),$F$69)),2)</f>
        <v>0</v>
      </c>
      <c r="K69">
        <f>ROUND(MAX(0,$G$69+$H$69-$I$69-$J$69),2)</f>
        <v>0</v>
      </c>
      <c r="L69">
        <f>$P$68</f>
        <v>0</v>
      </c>
      <c r="M69">
        <f>ROUND(IF($L$69&lt;=0,0,$L$69*$L$3/12),2)</f>
        <v>0</v>
      </c>
      <c r="N69">
        <f>ROUND(IF($L$69&lt;=0,0,MIN($L$4,$L$69+$M$69)),2)</f>
        <v>0</v>
      </c>
      <c r="O69">
        <f>ROUND(IF($L$69&lt;=0,0,MIN(MAX(0,$L$69+$M$69-$N$69),MAX(0,$F$69-$J$69))),2)</f>
        <v>0</v>
      </c>
      <c r="P69">
        <f>ROUND(MAX(0,$L$69+$M$69-$N$69-$O$69),2)</f>
        <v>0</v>
      </c>
      <c r="Q69">
        <f>$U$68</f>
        <v>0</v>
      </c>
      <c r="R69">
        <f>ROUND(IF($Q$69&lt;=0,0,$Q$69*$Q$3/12),2)</f>
        <v>0</v>
      </c>
      <c r="S69">
        <f>ROUND(IF($Q$69&lt;=0,0,MIN($Q$4,$Q$69+$R$69)),2)</f>
        <v>0</v>
      </c>
      <c r="T69">
        <f>ROUND(IF($Q$69&lt;=0,0,MIN(MAX(0,$Q$69+$R$69-$S$69),MAX(0,$F$69-$J$69-$O$69))),2)</f>
        <v>0</v>
      </c>
      <c r="U69">
        <f>ROUND(MAX(0,$Q$69+$R$69-$S$69-$T$69),2)</f>
        <v>0</v>
      </c>
      <c r="V69">
        <f>$Z$68</f>
        <v>0</v>
      </c>
      <c r="W69">
        <f>ROUND(IF($V$69&lt;=0,0,$V$69*$V$3/12),2)</f>
        <v>0</v>
      </c>
      <c r="X69">
        <f>ROUND(IF($V$69&lt;=0,0,MIN($V$4,$V$69+$W$69)),2)</f>
        <v>0</v>
      </c>
      <c r="Y69">
        <f>ROUND(IF($V$69&lt;=0,0,MIN(MAX(0,$V$69+$W$69-$X$69),MAX(0,$F$69-$J$69-$O$69-$T$69))),2)</f>
        <v>0</v>
      </c>
      <c r="Z69">
        <f>ROUND(MAX(0,$V$69+$W$69-$X$69-$Y$69),2)</f>
        <v>0</v>
      </c>
      <c r="AA69">
        <f>$AE$68</f>
        <v>0</v>
      </c>
      <c r="AB69">
        <f>ROUND(IF($AA$69&lt;=0,0,$AA$69*$AA$3/12),2)</f>
        <v>0</v>
      </c>
      <c r="AC69">
        <f>ROUND(IF($AA$69&lt;=0,0,MIN($AA$4,$AA$69+$AB$69)),2)</f>
        <v>0</v>
      </c>
      <c r="AD69">
        <f>ROUND(IF($AA$69&lt;=0,0,MIN(MAX(0,$AA$69+$AB$69-$AC$69),MAX(0,$F$69-$J$69-$O$69-$T$69-$Y$69))),2)</f>
        <v>0</v>
      </c>
      <c r="AE69">
        <f>ROUND(MAX(0,$AA$69+$AB$69-$AC$69-$AD$69),2)</f>
        <v>0</v>
      </c>
      <c r="AF69">
        <f>$AJ$68</f>
        <v>0</v>
      </c>
      <c r="AG69">
        <f>ROUND(IF($AF$69&lt;=0,0,$AF$69*$AF$3/12),2)</f>
        <v>0</v>
      </c>
      <c r="AH69">
        <f>ROUND(IF($AF$69&lt;=0,0,MIN($AF$4,$AF$69+$AG$69)),2)</f>
        <v>0</v>
      </c>
      <c r="AI69">
        <f>ROUND(IF($AF$69&lt;=0,0,MIN(MAX(0,$AF$69+$AG$69-$AH$69),MAX(0,$F$69-$J$69-$O$69-$T$69-$Y$69-$AD$69))),2)</f>
        <v>0</v>
      </c>
      <c r="AJ69">
        <f>ROUND(MAX(0,$AF$69+$AG$69-$AH$69-$AI$69),2)</f>
        <v>0</v>
      </c>
      <c r="AK69">
        <f>$AO$68</f>
        <v>0</v>
      </c>
      <c r="AL69">
        <f>ROUND(IF($AK$69&lt;=0,0,$AK$69*$AK$3/12),2)</f>
        <v>0</v>
      </c>
      <c r="AM69">
        <f>ROUND(IF($AK$69&lt;=0,0,MIN($AK$4,$AK$69+$AL$69)),2)</f>
        <v>0</v>
      </c>
      <c r="AN69">
        <f>ROUND(IF($AK$69&lt;=0,0,MIN(MAX(0,$AK$69+$AL$69-$AM$69),MAX(0,$F$69-$J$69-$O$69-$T$69-$Y$69-$AD$69-$AI$69))),2)</f>
        <v>0</v>
      </c>
      <c r="AO69">
        <f>ROUND(MAX(0,$AK$69+$AL$69-$AM$69-$AN$69),2)</f>
        <v>0</v>
      </c>
      <c r="AP69">
        <f>$AT$68</f>
        <v>0</v>
      </c>
      <c r="AQ69">
        <f>ROUND(IF($AP$69&lt;=0,0,$AP$69*$AP$3/12),2)</f>
        <v>0</v>
      </c>
      <c r="AR69">
        <f>ROUND(IF($AP$69&lt;=0,0,MIN($AP$4,$AP$69+$AQ$69)),2)</f>
        <v>0</v>
      </c>
      <c r="AS69">
        <f>ROUND(IF($AP$69&lt;=0,0,MIN(MAX(0,$AP$69+$AQ$69-$AR$69),MAX(0,$F$69-$J$69-$O$69-$T$69-$Y$69-$AD$69-$AI$69-$AN$69))),2)</f>
        <v>0</v>
      </c>
      <c r="AT69">
        <f>ROUND(MAX(0,$AP$69+$AQ$69-$AR$69-$AS$69),2)</f>
        <v>0</v>
      </c>
      <c r="AU69">
        <f>$AY$68</f>
        <v>0</v>
      </c>
      <c r="AV69">
        <f>ROUND(IF($AU$69&lt;=0,0,$AU$69*$AU$3/12),2)</f>
        <v>0</v>
      </c>
      <c r="AW69">
        <f>ROUND(IF($AU$69&lt;=0,0,MIN($AU$4,$AU$69+$AV$69)),2)</f>
        <v>0</v>
      </c>
      <c r="AX69">
        <f>ROUND(IF($AU$69&lt;=0,0,MIN(MAX(0,$AU$69+$AV$69-$AW$69),MAX(0,$F$69-$J$69-$O$69-$T$69-$Y$69-$AD$69-$AI$69-$AN$69-$AS$69))),2)</f>
        <v>0</v>
      </c>
      <c r="AY69">
        <f>ROUND(MAX(0,$AU$69+$AV$69-$AW$69-$AX$69),2)</f>
        <v>0</v>
      </c>
      <c r="AZ69">
        <f>$BD$68</f>
        <v>0</v>
      </c>
      <c r="BA69">
        <f>ROUND(IF($AZ$69&lt;=0,0,$AZ$69*$AZ$3/12),2)</f>
        <v>0</v>
      </c>
      <c r="BB69">
        <f>ROUND(IF($AZ$69&lt;=0,0,MIN($AZ$4,$AZ$69+$BA$69)),2)</f>
        <v>0</v>
      </c>
      <c r="BC69">
        <f>ROUND(IF($AZ$69&lt;=0,0,MIN(MAX(0,$AZ$69+$BA$69-$BB$69),MAX(0,$F$69-$J$69-$O$69-$T$69-$Y$69-$AD$69-$AI$69-$AN$69-$AS$69-$AX$69))),2)</f>
        <v>0</v>
      </c>
      <c r="BD69">
        <f>ROUND(MAX(0,$AZ$69+$BA$69-$BB$69-$BC$69),2)</f>
        <v>0</v>
      </c>
    </row>
    <row r="70" spans="1:56">
      <c r="A70">
        <f>ROW()-7</f>
        <v>63</v>
      </c>
      <c r="B70">
        <f>EDATE(StartDate,A70-1)</f>
        <v>0</v>
      </c>
      <c r="C70">
        <f>ROUND(SUM($G$70,$L$70,$Q$70,$V$70,$AA$70,$AF$70,$AK$70,$AP$70,$AU$70,$AZ$70)-SUM($K$70,$P$70,$U$70,$Z$70,$AE$70,$AJ$70,$AO$70,$AT$70,$AY$70,$BD$70),2)</f>
        <v>0</v>
      </c>
      <c r="D70">
        <f>ROUND(SUM($H$70,$M$70,$R$70,$W$70,$AB$70,$AG$70,$AL$70,$AQ$70,$AV$70,$BA$70),2)</f>
        <v>0</v>
      </c>
      <c r="E70">
        <f>ROUND(SUM($K$70,$P$70,$U$70,$Z$70,$AE$70,$AJ$70,$AO$70,$AT$70,$AY$70,$BD$70),2)</f>
        <v>0</v>
      </c>
      <c r="F70">
        <f>ROUND(MAX(MonthlyBudget-SUM($I$70,$N$70,$S$70,$X$70,$AC$70,$AH$70,$AM$70,$AR$70,$AW$70,$BB$70),0),2)</f>
        <v>0</v>
      </c>
      <c r="G70">
        <f>$K$69</f>
        <v>0</v>
      </c>
      <c r="H70">
        <f>ROUND(IF($G$70&lt;=0,0,$G$70*$G$3/12),2)</f>
        <v>0</v>
      </c>
      <c r="I70">
        <f>ROUND(IF($G$70&lt;=0,0,MIN($G$4,$G$70+$H$70)),2)</f>
        <v>0</v>
      </c>
      <c r="J70">
        <f>ROUND(IF($G$70&lt;=0,0,MIN(MAX(0,$G$70+$H$70-$I$70),$F$70)),2)</f>
        <v>0</v>
      </c>
      <c r="K70">
        <f>ROUND(MAX(0,$G$70+$H$70-$I$70-$J$70),2)</f>
        <v>0</v>
      </c>
      <c r="L70">
        <f>$P$69</f>
        <v>0</v>
      </c>
      <c r="M70">
        <f>ROUND(IF($L$70&lt;=0,0,$L$70*$L$3/12),2)</f>
        <v>0</v>
      </c>
      <c r="N70">
        <f>ROUND(IF($L$70&lt;=0,0,MIN($L$4,$L$70+$M$70)),2)</f>
        <v>0</v>
      </c>
      <c r="O70">
        <f>ROUND(IF($L$70&lt;=0,0,MIN(MAX(0,$L$70+$M$70-$N$70),MAX(0,$F$70-$J$70))),2)</f>
        <v>0</v>
      </c>
      <c r="P70">
        <f>ROUND(MAX(0,$L$70+$M$70-$N$70-$O$70),2)</f>
        <v>0</v>
      </c>
      <c r="Q70">
        <f>$U$69</f>
        <v>0</v>
      </c>
      <c r="R70">
        <f>ROUND(IF($Q$70&lt;=0,0,$Q$70*$Q$3/12),2)</f>
        <v>0</v>
      </c>
      <c r="S70">
        <f>ROUND(IF($Q$70&lt;=0,0,MIN($Q$4,$Q$70+$R$70)),2)</f>
        <v>0</v>
      </c>
      <c r="T70">
        <f>ROUND(IF($Q$70&lt;=0,0,MIN(MAX(0,$Q$70+$R$70-$S$70),MAX(0,$F$70-$J$70-$O$70))),2)</f>
        <v>0</v>
      </c>
      <c r="U70">
        <f>ROUND(MAX(0,$Q$70+$R$70-$S$70-$T$70),2)</f>
        <v>0</v>
      </c>
      <c r="V70">
        <f>$Z$69</f>
        <v>0</v>
      </c>
      <c r="W70">
        <f>ROUND(IF($V$70&lt;=0,0,$V$70*$V$3/12),2)</f>
        <v>0</v>
      </c>
      <c r="X70">
        <f>ROUND(IF($V$70&lt;=0,0,MIN($V$4,$V$70+$W$70)),2)</f>
        <v>0</v>
      </c>
      <c r="Y70">
        <f>ROUND(IF($V$70&lt;=0,0,MIN(MAX(0,$V$70+$W$70-$X$70),MAX(0,$F$70-$J$70-$O$70-$T$70))),2)</f>
        <v>0</v>
      </c>
      <c r="Z70">
        <f>ROUND(MAX(0,$V$70+$W$70-$X$70-$Y$70),2)</f>
        <v>0</v>
      </c>
      <c r="AA70">
        <f>$AE$69</f>
        <v>0</v>
      </c>
      <c r="AB70">
        <f>ROUND(IF($AA$70&lt;=0,0,$AA$70*$AA$3/12),2)</f>
        <v>0</v>
      </c>
      <c r="AC70">
        <f>ROUND(IF($AA$70&lt;=0,0,MIN($AA$4,$AA$70+$AB$70)),2)</f>
        <v>0</v>
      </c>
      <c r="AD70">
        <f>ROUND(IF($AA$70&lt;=0,0,MIN(MAX(0,$AA$70+$AB$70-$AC$70),MAX(0,$F$70-$J$70-$O$70-$T$70-$Y$70))),2)</f>
        <v>0</v>
      </c>
      <c r="AE70">
        <f>ROUND(MAX(0,$AA$70+$AB$70-$AC$70-$AD$70),2)</f>
        <v>0</v>
      </c>
      <c r="AF70">
        <f>$AJ$69</f>
        <v>0</v>
      </c>
      <c r="AG70">
        <f>ROUND(IF($AF$70&lt;=0,0,$AF$70*$AF$3/12),2)</f>
        <v>0</v>
      </c>
      <c r="AH70">
        <f>ROUND(IF($AF$70&lt;=0,0,MIN($AF$4,$AF$70+$AG$70)),2)</f>
        <v>0</v>
      </c>
      <c r="AI70">
        <f>ROUND(IF($AF$70&lt;=0,0,MIN(MAX(0,$AF$70+$AG$70-$AH$70),MAX(0,$F$70-$J$70-$O$70-$T$70-$Y$70-$AD$70))),2)</f>
        <v>0</v>
      </c>
      <c r="AJ70">
        <f>ROUND(MAX(0,$AF$70+$AG$70-$AH$70-$AI$70),2)</f>
        <v>0</v>
      </c>
      <c r="AK70">
        <f>$AO$69</f>
        <v>0</v>
      </c>
      <c r="AL70">
        <f>ROUND(IF($AK$70&lt;=0,0,$AK$70*$AK$3/12),2)</f>
        <v>0</v>
      </c>
      <c r="AM70">
        <f>ROUND(IF($AK$70&lt;=0,0,MIN($AK$4,$AK$70+$AL$70)),2)</f>
        <v>0</v>
      </c>
      <c r="AN70">
        <f>ROUND(IF($AK$70&lt;=0,0,MIN(MAX(0,$AK$70+$AL$70-$AM$70),MAX(0,$F$70-$J$70-$O$70-$T$70-$Y$70-$AD$70-$AI$70))),2)</f>
        <v>0</v>
      </c>
      <c r="AO70">
        <f>ROUND(MAX(0,$AK$70+$AL$70-$AM$70-$AN$70),2)</f>
        <v>0</v>
      </c>
      <c r="AP70">
        <f>$AT$69</f>
        <v>0</v>
      </c>
      <c r="AQ70">
        <f>ROUND(IF($AP$70&lt;=0,0,$AP$70*$AP$3/12),2)</f>
        <v>0</v>
      </c>
      <c r="AR70">
        <f>ROUND(IF($AP$70&lt;=0,0,MIN($AP$4,$AP$70+$AQ$70)),2)</f>
        <v>0</v>
      </c>
      <c r="AS70">
        <f>ROUND(IF($AP$70&lt;=0,0,MIN(MAX(0,$AP$70+$AQ$70-$AR$70),MAX(0,$F$70-$J$70-$O$70-$T$70-$Y$70-$AD$70-$AI$70-$AN$70))),2)</f>
        <v>0</v>
      </c>
      <c r="AT70">
        <f>ROUND(MAX(0,$AP$70+$AQ$70-$AR$70-$AS$70),2)</f>
        <v>0</v>
      </c>
      <c r="AU70">
        <f>$AY$69</f>
        <v>0</v>
      </c>
      <c r="AV70">
        <f>ROUND(IF($AU$70&lt;=0,0,$AU$70*$AU$3/12),2)</f>
        <v>0</v>
      </c>
      <c r="AW70">
        <f>ROUND(IF($AU$70&lt;=0,0,MIN($AU$4,$AU$70+$AV$70)),2)</f>
        <v>0</v>
      </c>
      <c r="AX70">
        <f>ROUND(IF($AU$70&lt;=0,0,MIN(MAX(0,$AU$70+$AV$70-$AW$70),MAX(0,$F$70-$J$70-$O$70-$T$70-$Y$70-$AD$70-$AI$70-$AN$70-$AS$70))),2)</f>
        <v>0</v>
      </c>
      <c r="AY70">
        <f>ROUND(MAX(0,$AU$70+$AV$70-$AW$70-$AX$70),2)</f>
        <v>0</v>
      </c>
      <c r="AZ70">
        <f>$BD$69</f>
        <v>0</v>
      </c>
      <c r="BA70">
        <f>ROUND(IF($AZ$70&lt;=0,0,$AZ$70*$AZ$3/12),2)</f>
        <v>0</v>
      </c>
      <c r="BB70">
        <f>ROUND(IF($AZ$70&lt;=0,0,MIN($AZ$4,$AZ$70+$BA$70)),2)</f>
        <v>0</v>
      </c>
      <c r="BC70">
        <f>ROUND(IF($AZ$70&lt;=0,0,MIN(MAX(0,$AZ$70+$BA$70-$BB$70),MAX(0,$F$70-$J$70-$O$70-$T$70-$Y$70-$AD$70-$AI$70-$AN$70-$AS$70-$AX$70))),2)</f>
        <v>0</v>
      </c>
      <c r="BD70">
        <f>ROUND(MAX(0,$AZ$70+$BA$70-$BB$70-$BC$70),2)</f>
        <v>0</v>
      </c>
    </row>
    <row r="71" spans="1:56">
      <c r="A71">
        <f>ROW()-7</f>
        <v>64</v>
      </c>
      <c r="B71">
        <f>EDATE(StartDate,A71-1)</f>
        <v>0</v>
      </c>
      <c r="C71">
        <f>ROUND(SUM($G$71,$L$71,$Q$71,$V$71,$AA$71,$AF$71,$AK$71,$AP$71,$AU$71,$AZ$71)-SUM($K$71,$P$71,$U$71,$Z$71,$AE$71,$AJ$71,$AO$71,$AT$71,$AY$71,$BD$71),2)</f>
        <v>0</v>
      </c>
      <c r="D71">
        <f>ROUND(SUM($H$71,$M$71,$R$71,$W$71,$AB$71,$AG$71,$AL$71,$AQ$71,$AV$71,$BA$71),2)</f>
        <v>0</v>
      </c>
      <c r="E71">
        <f>ROUND(SUM($K$71,$P$71,$U$71,$Z$71,$AE$71,$AJ$71,$AO$71,$AT$71,$AY$71,$BD$71),2)</f>
        <v>0</v>
      </c>
      <c r="F71">
        <f>ROUND(MAX(MonthlyBudget-SUM($I$71,$N$71,$S$71,$X$71,$AC$71,$AH$71,$AM$71,$AR$71,$AW$71,$BB$71),0),2)</f>
        <v>0</v>
      </c>
      <c r="G71">
        <f>$K$70</f>
        <v>0</v>
      </c>
      <c r="H71">
        <f>ROUND(IF($G$71&lt;=0,0,$G$71*$G$3/12),2)</f>
        <v>0</v>
      </c>
      <c r="I71">
        <f>ROUND(IF($G$71&lt;=0,0,MIN($G$4,$G$71+$H$71)),2)</f>
        <v>0</v>
      </c>
      <c r="J71">
        <f>ROUND(IF($G$71&lt;=0,0,MIN(MAX(0,$G$71+$H$71-$I$71),$F$71)),2)</f>
        <v>0</v>
      </c>
      <c r="K71">
        <f>ROUND(MAX(0,$G$71+$H$71-$I$71-$J$71),2)</f>
        <v>0</v>
      </c>
      <c r="L71">
        <f>$P$70</f>
        <v>0</v>
      </c>
      <c r="M71">
        <f>ROUND(IF($L$71&lt;=0,0,$L$71*$L$3/12),2)</f>
        <v>0</v>
      </c>
      <c r="N71">
        <f>ROUND(IF($L$71&lt;=0,0,MIN($L$4,$L$71+$M$71)),2)</f>
        <v>0</v>
      </c>
      <c r="O71">
        <f>ROUND(IF($L$71&lt;=0,0,MIN(MAX(0,$L$71+$M$71-$N$71),MAX(0,$F$71-$J$71))),2)</f>
        <v>0</v>
      </c>
      <c r="P71">
        <f>ROUND(MAX(0,$L$71+$M$71-$N$71-$O$71),2)</f>
        <v>0</v>
      </c>
      <c r="Q71">
        <f>$U$70</f>
        <v>0</v>
      </c>
      <c r="R71">
        <f>ROUND(IF($Q$71&lt;=0,0,$Q$71*$Q$3/12),2)</f>
        <v>0</v>
      </c>
      <c r="S71">
        <f>ROUND(IF($Q$71&lt;=0,0,MIN($Q$4,$Q$71+$R$71)),2)</f>
        <v>0</v>
      </c>
      <c r="T71">
        <f>ROUND(IF($Q$71&lt;=0,0,MIN(MAX(0,$Q$71+$R$71-$S$71),MAX(0,$F$71-$J$71-$O$71))),2)</f>
        <v>0</v>
      </c>
      <c r="U71">
        <f>ROUND(MAX(0,$Q$71+$R$71-$S$71-$T$71),2)</f>
        <v>0</v>
      </c>
      <c r="V71">
        <f>$Z$70</f>
        <v>0</v>
      </c>
      <c r="W71">
        <f>ROUND(IF($V$71&lt;=0,0,$V$71*$V$3/12),2)</f>
        <v>0</v>
      </c>
      <c r="X71">
        <f>ROUND(IF($V$71&lt;=0,0,MIN($V$4,$V$71+$W$71)),2)</f>
        <v>0</v>
      </c>
      <c r="Y71">
        <f>ROUND(IF($V$71&lt;=0,0,MIN(MAX(0,$V$71+$W$71-$X$71),MAX(0,$F$71-$J$71-$O$71-$T$71))),2)</f>
        <v>0</v>
      </c>
      <c r="Z71">
        <f>ROUND(MAX(0,$V$71+$W$71-$X$71-$Y$71),2)</f>
        <v>0</v>
      </c>
      <c r="AA71">
        <f>$AE$70</f>
        <v>0</v>
      </c>
      <c r="AB71">
        <f>ROUND(IF($AA$71&lt;=0,0,$AA$71*$AA$3/12),2)</f>
        <v>0</v>
      </c>
      <c r="AC71">
        <f>ROUND(IF($AA$71&lt;=0,0,MIN($AA$4,$AA$71+$AB$71)),2)</f>
        <v>0</v>
      </c>
      <c r="AD71">
        <f>ROUND(IF($AA$71&lt;=0,0,MIN(MAX(0,$AA$71+$AB$71-$AC$71),MAX(0,$F$71-$J$71-$O$71-$T$71-$Y$71))),2)</f>
        <v>0</v>
      </c>
      <c r="AE71">
        <f>ROUND(MAX(0,$AA$71+$AB$71-$AC$71-$AD$71),2)</f>
        <v>0</v>
      </c>
      <c r="AF71">
        <f>$AJ$70</f>
        <v>0</v>
      </c>
      <c r="AG71">
        <f>ROUND(IF($AF$71&lt;=0,0,$AF$71*$AF$3/12),2)</f>
        <v>0</v>
      </c>
      <c r="AH71">
        <f>ROUND(IF($AF$71&lt;=0,0,MIN($AF$4,$AF$71+$AG$71)),2)</f>
        <v>0</v>
      </c>
      <c r="AI71">
        <f>ROUND(IF($AF$71&lt;=0,0,MIN(MAX(0,$AF$71+$AG$71-$AH$71),MAX(0,$F$71-$J$71-$O$71-$T$71-$Y$71-$AD$71))),2)</f>
        <v>0</v>
      </c>
      <c r="AJ71">
        <f>ROUND(MAX(0,$AF$71+$AG$71-$AH$71-$AI$71),2)</f>
        <v>0</v>
      </c>
      <c r="AK71">
        <f>$AO$70</f>
        <v>0</v>
      </c>
      <c r="AL71">
        <f>ROUND(IF($AK$71&lt;=0,0,$AK$71*$AK$3/12),2)</f>
        <v>0</v>
      </c>
      <c r="AM71">
        <f>ROUND(IF($AK$71&lt;=0,0,MIN($AK$4,$AK$71+$AL$71)),2)</f>
        <v>0</v>
      </c>
      <c r="AN71">
        <f>ROUND(IF($AK$71&lt;=0,0,MIN(MAX(0,$AK$71+$AL$71-$AM$71),MAX(0,$F$71-$J$71-$O$71-$T$71-$Y$71-$AD$71-$AI$71))),2)</f>
        <v>0</v>
      </c>
      <c r="AO71">
        <f>ROUND(MAX(0,$AK$71+$AL$71-$AM$71-$AN$71),2)</f>
        <v>0</v>
      </c>
      <c r="AP71">
        <f>$AT$70</f>
        <v>0</v>
      </c>
      <c r="AQ71">
        <f>ROUND(IF($AP$71&lt;=0,0,$AP$71*$AP$3/12),2)</f>
        <v>0</v>
      </c>
      <c r="AR71">
        <f>ROUND(IF($AP$71&lt;=0,0,MIN($AP$4,$AP$71+$AQ$71)),2)</f>
        <v>0</v>
      </c>
      <c r="AS71">
        <f>ROUND(IF($AP$71&lt;=0,0,MIN(MAX(0,$AP$71+$AQ$71-$AR$71),MAX(0,$F$71-$J$71-$O$71-$T$71-$Y$71-$AD$71-$AI$71-$AN$71))),2)</f>
        <v>0</v>
      </c>
      <c r="AT71">
        <f>ROUND(MAX(0,$AP$71+$AQ$71-$AR$71-$AS$71),2)</f>
        <v>0</v>
      </c>
      <c r="AU71">
        <f>$AY$70</f>
        <v>0</v>
      </c>
      <c r="AV71">
        <f>ROUND(IF($AU$71&lt;=0,0,$AU$71*$AU$3/12),2)</f>
        <v>0</v>
      </c>
      <c r="AW71">
        <f>ROUND(IF($AU$71&lt;=0,0,MIN($AU$4,$AU$71+$AV$71)),2)</f>
        <v>0</v>
      </c>
      <c r="AX71">
        <f>ROUND(IF($AU$71&lt;=0,0,MIN(MAX(0,$AU$71+$AV$71-$AW$71),MAX(0,$F$71-$J$71-$O$71-$T$71-$Y$71-$AD$71-$AI$71-$AN$71-$AS$71))),2)</f>
        <v>0</v>
      </c>
      <c r="AY71">
        <f>ROUND(MAX(0,$AU$71+$AV$71-$AW$71-$AX$71),2)</f>
        <v>0</v>
      </c>
      <c r="AZ71">
        <f>$BD$70</f>
        <v>0</v>
      </c>
      <c r="BA71">
        <f>ROUND(IF($AZ$71&lt;=0,0,$AZ$71*$AZ$3/12),2)</f>
        <v>0</v>
      </c>
      <c r="BB71">
        <f>ROUND(IF($AZ$71&lt;=0,0,MIN($AZ$4,$AZ$71+$BA$71)),2)</f>
        <v>0</v>
      </c>
      <c r="BC71">
        <f>ROUND(IF($AZ$71&lt;=0,0,MIN(MAX(0,$AZ$71+$BA$71-$BB$71),MAX(0,$F$71-$J$71-$O$71-$T$71-$Y$71-$AD$71-$AI$71-$AN$71-$AS$71-$AX$71))),2)</f>
        <v>0</v>
      </c>
      <c r="BD71">
        <f>ROUND(MAX(0,$AZ$71+$BA$71-$BB$71-$BC$71),2)</f>
        <v>0</v>
      </c>
    </row>
    <row r="72" spans="1:56">
      <c r="A72">
        <f>ROW()-7</f>
        <v>65</v>
      </c>
      <c r="B72">
        <f>EDATE(StartDate,A72-1)</f>
        <v>0</v>
      </c>
      <c r="C72">
        <f>ROUND(SUM($G$72,$L$72,$Q$72,$V$72,$AA$72,$AF$72,$AK$72,$AP$72,$AU$72,$AZ$72)-SUM($K$72,$P$72,$U$72,$Z$72,$AE$72,$AJ$72,$AO$72,$AT$72,$AY$72,$BD$72),2)</f>
        <v>0</v>
      </c>
      <c r="D72">
        <f>ROUND(SUM($H$72,$M$72,$R$72,$W$72,$AB$72,$AG$72,$AL$72,$AQ$72,$AV$72,$BA$72),2)</f>
        <v>0</v>
      </c>
      <c r="E72">
        <f>ROUND(SUM($K$72,$P$72,$U$72,$Z$72,$AE$72,$AJ$72,$AO$72,$AT$72,$AY$72,$BD$72),2)</f>
        <v>0</v>
      </c>
      <c r="F72">
        <f>ROUND(MAX(MonthlyBudget-SUM($I$72,$N$72,$S$72,$X$72,$AC$72,$AH$72,$AM$72,$AR$72,$AW$72,$BB$72),0),2)</f>
        <v>0</v>
      </c>
      <c r="G72">
        <f>$K$71</f>
        <v>0</v>
      </c>
      <c r="H72">
        <f>ROUND(IF($G$72&lt;=0,0,$G$72*$G$3/12),2)</f>
        <v>0</v>
      </c>
      <c r="I72">
        <f>ROUND(IF($G$72&lt;=0,0,MIN($G$4,$G$72+$H$72)),2)</f>
        <v>0</v>
      </c>
      <c r="J72">
        <f>ROUND(IF($G$72&lt;=0,0,MIN(MAX(0,$G$72+$H$72-$I$72),$F$72)),2)</f>
        <v>0</v>
      </c>
      <c r="K72">
        <f>ROUND(MAX(0,$G$72+$H$72-$I$72-$J$72),2)</f>
        <v>0</v>
      </c>
      <c r="L72">
        <f>$P$71</f>
        <v>0</v>
      </c>
      <c r="M72">
        <f>ROUND(IF($L$72&lt;=0,0,$L$72*$L$3/12),2)</f>
        <v>0</v>
      </c>
      <c r="N72">
        <f>ROUND(IF($L$72&lt;=0,0,MIN($L$4,$L$72+$M$72)),2)</f>
        <v>0</v>
      </c>
      <c r="O72">
        <f>ROUND(IF($L$72&lt;=0,0,MIN(MAX(0,$L$72+$M$72-$N$72),MAX(0,$F$72-$J$72))),2)</f>
        <v>0</v>
      </c>
      <c r="P72">
        <f>ROUND(MAX(0,$L$72+$M$72-$N$72-$O$72),2)</f>
        <v>0</v>
      </c>
      <c r="Q72">
        <f>$U$71</f>
        <v>0</v>
      </c>
      <c r="R72">
        <f>ROUND(IF($Q$72&lt;=0,0,$Q$72*$Q$3/12),2)</f>
        <v>0</v>
      </c>
      <c r="S72">
        <f>ROUND(IF($Q$72&lt;=0,0,MIN($Q$4,$Q$72+$R$72)),2)</f>
        <v>0</v>
      </c>
      <c r="T72">
        <f>ROUND(IF($Q$72&lt;=0,0,MIN(MAX(0,$Q$72+$R$72-$S$72),MAX(0,$F$72-$J$72-$O$72))),2)</f>
        <v>0</v>
      </c>
      <c r="U72">
        <f>ROUND(MAX(0,$Q$72+$R$72-$S$72-$T$72),2)</f>
        <v>0</v>
      </c>
      <c r="V72">
        <f>$Z$71</f>
        <v>0</v>
      </c>
      <c r="W72">
        <f>ROUND(IF($V$72&lt;=0,0,$V$72*$V$3/12),2)</f>
        <v>0</v>
      </c>
      <c r="X72">
        <f>ROUND(IF($V$72&lt;=0,0,MIN($V$4,$V$72+$W$72)),2)</f>
        <v>0</v>
      </c>
      <c r="Y72">
        <f>ROUND(IF($V$72&lt;=0,0,MIN(MAX(0,$V$72+$W$72-$X$72),MAX(0,$F$72-$J$72-$O$72-$T$72))),2)</f>
        <v>0</v>
      </c>
      <c r="Z72">
        <f>ROUND(MAX(0,$V$72+$W$72-$X$72-$Y$72),2)</f>
        <v>0</v>
      </c>
      <c r="AA72">
        <f>$AE$71</f>
        <v>0</v>
      </c>
      <c r="AB72">
        <f>ROUND(IF($AA$72&lt;=0,0,$AA$72*$AA$3/12),2)</f>
        <v>0</v>
      </c>
      <c r="AC72">
        <f>ROUND(IF($AA$72&lt;=0,0,MIN($AA$4,$AA$72+$AB$72)),2)</f>
        <v>0</v>
      </c>
      <c r="AD72">
        <f>ROUND(IF($AA$72&lt;=0,0,MIN(MAX(0,$AA$72+$AB$72-$AC$72),MAX(0,$F$72-$J$72-$O$72-$T$72-$Y$72))),2)</f>
        <v>0</v>
      </c>
      <c r="AE72">
        <f>ROUND(MAX(0,$AA$72+$AB$72-$AC$72-$AD$72),2)</f>
        <v>0</v>
      </c>
      <c r="AF72">
        <f>$AJ$71</f>
        <v>0</v>
      </c>
      <c r="AG72">
        <f>ROUND(IF($AF$72&lt;=0,0,$AF$72*$AF$3/12),2)</f>
        <v>0</v>
      </c>
      <c r="AH72">
        <f>ROUND(IF($AF$72&lt;=0,0,MIN($AF$4,$AF$72+$AG$72)),2)</f>
        <v>0</v>
      </c>
      <c r="AI72">
        <f>ROUND(IF($AF$72&lt;=0,0,MIN(MAX(0,$AF$72+$AG$72-$AH$72),MAX(0,$F$72-$J$72-$O$72-$T$72-$Y$72-$AD$72))),2)</f>
        <v>0</v>
      </c>
      <c r="AJ72">
        <f>ROUND(MAX(0,$AF$72+$AG$72-$AH$72-$AI$72),2)</f>
        <v>0</v>
      </c>
      <c r="AK72">
        <f>$AO$71</f>
        <v>0</v>
      </c>
      <c r="AL72">
        <f>ROUND(IF($AK$72&lt;=0,0,$AK$72*$AK$3/12),2)</f>
        <v>0</v>
      </c>
      <c r="AM72">
        <f>ROUND(IF($AK$72&lt;=0,0,MIN($AK$4,$AK$72+$AL$72)),2)</f>
        <v>0</v>
      </c>
      <c r="AN72">
        <f>ROUND(IF($AK$72&lt;=0,0,MIN(MAX(0,$AK$72+$AL$72-$AM$72),MAX(0,$F$72-$J$72-$O$72-$T$72-$Y$72-$AD$72-$AI$72))),2)</f>
        <v>0</v>
      </c>
      <c r="AO72">
        <f>ROUND(MAX(0,$AK$72+$AL$72-$AM$72-$AN$72),2)</f>
        <v>0</v>
      </c>
      <c r="AP72">
        <f>$AT$71</f>
        <v>0</v>
      </c>
      <c r="AQ72">
        <f>ROUND(IF($AP$72&lt;=0,0,$AP$72*$AP$3/12),2)</f>
        <v>0</v>
      </c>
      <c r="AR72">
        <f>ROUND(IF($AP$72&lt;=0,0,MIN($AP$4,$AP$72+$AQ$72)),2)</f>
        <v>0</v>
      </c>
      <c r="AS72">
        <f>ROUND(IF($AP$72&lt;=0,0,MIN(MAX(0,$AP$72+$AQ$72-$AR$72),MAX(0,$F$72-$J$72-$O$72-$T$72-$Y$72-$AD$72-$AI$72-$AN$72))),2)</f>
        <v>0</v>
      </c>
      <c r="AT72">
        <f>ROUND(MAX(0,$AP$72+$AQ$72-$AR$72-$AS$72),2)</f>
        <v>0</v>
      </c>
      <c r="AU72">
        <f>$AY$71</f>
        <v>0</v>
      </c>
      <c r="AV72">
        <f>ROUND(IF($AU$72&lt;=0,0,$AU$72*$AU$3/12),2)</f>
        <v>0</v>
      </c>
      <c r="AW72">
        <f>ROUND(IF($AU$72&lt;=0,0,MIN($AU$4,$AU$72+$AV$72)),2)</f>
        <v>0</v>
      </c>
      <c r="AX72">
        <f>ROUND(IF($AU$72&lt;=0,0,MIN(MAX(0,$AU$72+$AV$72-$AW$72),MAX(0,$F$72-$J$72-$O$72-$T$72-$Y$72-$AD$72-$AI$72-$AN$72-$AS$72))),2)</f>
        <v>0</v>
      </c>
      <c r="AY72">
        <f>ROUND(MAX(0,$AU$72+$AV$72-$AW$72-$AX$72),2)</f>
        <v>0</v>
      </c>
      <c r="AZ72">
        <f>$BD$71</f>
        <v>0</v>
      </c>
      <c r="BA72">
        <f>ROUND(IF($AZ$72&lt;=0,0,$AZ$72*$AZ$3/12),2)</f>
        <v>0</v>
      </c>
      <c r="BB72">
        <f>ROUND(IF($AZ$72&lt;=0,0,MIN($AZ$4,$AZ$72+$BA$72)),2)</f>
        <v>0</v>
      </c>
      <c r="BC72">
        <f>ROUND(IF($AZ$72&lt;=0,0,MIN(MAX(0,$AZ$72+$BA$72-$BB$72),MAX(0,$F$72-$J$72-$O$72-$T$72-$Y$72-$AD$72-$AI$72-$AN$72-$AS$72-$AX$72))),2)</f>
        <v>0</v>
      </c>
      <c r="BD72">
        <f>ROUND(MAX(0,$AZ$72+$BA$72-$BB$72-$BC$72),2)</f>
        <v>0</v>
      </c>
    </row>
    <row r="73" spans="1:56">
      <c r="A73">
        <f>ROW()-7</f>
        <v>66</v>
      </c>
      <c r="B73">
        <f>EDATE(StartDate,A73-1)</f>
        <v>0</v>
      </c>
      <c r="C73">
        <f>ROUND(SUM($G$73,$L$73,$Q$73,$V$73,$AA$73,$AF$73,$AK$73,$AP$73,$AU$73,$AZ$73)-SUM($K$73,$P$73,$U$73,$Z$73,$AE$73,$AJ$73,$AO$73,$AT$73,$AY$73,$BD$73),2)</f>
        <v>0</v>
      </c>
      <c r="D73">
        <f>ROUND(SUM($H$73,$M$73,$R$73,$W$73,$AB$73,$AG$73,$AL$73,$AQ$73,$AV$73,$BA$73),2)</f>
        <v>0</v>
      </c>
      <c r="E73">
        <f>ROUND(SUM($K$73,$P$73,$U$73,$Z$73,$AE$73,$AJ$73,$AO$73,$AT$73,$AY$73,$BD$73),2)</f>
        <v>0</v>
      </c>
      <c r="F73">
        <f>ROUND(MAX(MonthlyBudget-SUM($I$73,$N$73,$S$73,$X$73,$AC$73,$AH$73,$AM$73,$AR$73,$AW$73,$BB$73),0),2)</f>
        <v>0</v>
      </c>
      <c r="G73">
        <f>$K$72</f>
        <v>0</v>
      </c>
      <c r="H73">
        <f>ROUND(IF($G$73&lt;=0,0,$G$73*$G$3/12),2)</f>
        <v>0</v>
      </c>
      <c r="I73">
        <f>ROUND(IF($G$73&lt;=0,0,MIN($G$4,$G$73+$H$73)),2)</f>
        <v>0</v>
      </c>
      <c r="J73">
        <f>ROUND(IF($G$73&lt;=0,0,MIN(MAX(0,$G$73+$H$73-$I$73),$F$73)),2)</f>
        <v>0</v>
      </c>
      <c r="K73">
        <f>ROUND(MAX(0,$G$73+$H$73-$I$73-$J$73),2)</f>
        <v>0</v>
      </c>
      <c r="L73">
        <f>$P$72</f>
        <v>0</v>
      </c>
      <c r="M73">
        <f>ROUND(IF($L$73&lt;=0,0,$L$73*$L$3/12),2)</f>
        <v>0</v>
      </c>
      <c r="N73">
        <f>ROUND(IF($L$73&lt;=0,0,MIN($L$4,$L$73+$M$73)),2)</f>
        <v>0</v>
      </c>
      <c r="O73">
        <f>ROUND(IF($L$73&lt;=0,0,MIN(MAX(0,$L$73+$M$73-$N$73),MAX(0,$F$73-$J$73))),2)</f>
        <v>0</v>
      </c>
      <c r="P73">
        <f>ROUND(MAX(0,$L$73+$M$73-$N$73-$O$73),2)</f>
        <v>0</v>
      </c>
      <c r="Q73">
        <f>$U$72</f>
        <v>0</v>
      </c>
      <c r="R73">
        <f>ROUND(IF($Q$73&lt;=0,0,$Q$73*$Q$3/12),2)</f>
        <v>0</v>
      </c>
      <c r="S73">
        <f>ROUND(IF($Q$73&lt;=0,0,MIN($Q$4,$Q$73+$R$73)),2)</f>
        <v>0</v>
      </c>
      <c r="T73">
        <f>ROUND(IF($Q$73&lt;=0,0,MIN(MAX(0,$Q$73+$R$73-$S$73),MAX(0,$F$73-$J$73-$O$73))),2)</f>
        <v>0</v>
      </c>
      <c r="U73">
        <f>ROUND(MAX(0,$Q$73+$R$73-$S$73-$T$73),2)</f>
        <v>0</v>
      </c>
      <c r="V73">
        <f>$Z$72</f>
        <v>0</v>
      </c>
      <c r="W73">
        <f>ROUND(IF($V$73&lt;=0,0,$V$73*$V$3/12),2)</f>
        <v>0</v>
      </c>
      <c r="X73">
        <f>ROUND(IF($V$73&lt;=0,0,MIN($V$4,$V$73+$W$73)),2)</f>
        <v>0</v>
      </c>
      <c r="Y73">
        <f>ROUND(IF($V$73&lt;=0,0,MIN(MAX(0,$V$73+$W$73-$X$73),MAX(0,$F$73-$J$73-$O$73-$T$73))),2)</f>
        <v>0</v>
      </c>
      <c r="Z73">
        <f>ROUND(MAX(0,$V$73+$W$73-$X$73-$Y$73),2)</f>
        <v>0</v>
      </c>
      <c r="AA73">
        <f>$AE$72</f>
        <v>0</v>
      </c>
      <c r="AB73">
        <f>ROUND(IF($AA$73&lt;=0,0,$AA$73*$AA$3/12),2)</f>
        <v>0</v>
      </c>
      <c r="AC73">
        <f>ROUND(IF($AA$73&lt;=0,0,MIN($AA$4,$AA$73+$AB$73)),2)</f>
        <v>0</v>
      </c>
      <c r="AD73">
        <f>ROUND(IF($AA$73&lt;=0,0,MIN(MAX(0,$AA$73+$AB$73-$AC$73),MAX(0,$F$73-$J$73-$O$73-$T$73-$Y$73))),2)</f>
        <v>0</v>
      </c>
      <c r="AE73">
        <f>ROUND(MAX(0,$AA$73+$AB$73-$AC$73-$AD$73),2)</f>
        <v>0</v>
      </c>
      <c r="AF73">
        <f>$AJ$72</f>
        <v>0</v>
      </c>
      <c r="AG73">
        <f>ROUND(IF($AF$73&lt;=0,0,$AF$73*$AF$3/12),2)</f>
        <v>0</v>
      </c>
      <c r="AH73">
        <f>ROUND(IF($AF$73&lt;=0,0,MIN($AF$4,$AF$73+$AG$73)),2)</f>
        <v>0</v>
      </c>
      <c r="AI73">
        <f>ROUND(IF($AF$73&lt;=0,0,MIN(MAX(0,$AF$73+$AG$73-$AH$73),MAX(0,$F$73-$J$73-$O$73-$T$73-$Y$73-$AD$73))),2)</f>
        <v>0</v>
      </c>
      <c r="AJ73">
        <f>ROUND(MAX(0,$AF$73+$AG$73-$AH$73-$AI$73),2)</f>
        <v>0</v>
      </c>
      <c r="AK73">
        <f>$AO$72</f>
        <v>0</v>
      </c>
      <c r="AL73">
        <f>ROUND(IF($AK$73&lt;=0,0,$AK$73*$AK$3/12),2)</f>
        <v>0</v>
      </c>
      <c r="AM73">
        <f>ROUND(IF($AK$73&lt;=0,0,MIN($AK$4,$AK$73+$AL$73)),2)</f>
        <v>0</v>
      </c>
      <c r="AN73">
        <f>ROUND(IF($AK$73&lt;=0,0,MIN(MAX(0,$AK$73+$AL$73-$AM$73),MAX(0,$F$73-$J$73-$O$73-$T$73-$Y$73-$AD$73-$AI$73))),2)</f>
        <v>0</v>
      </c>
      <c r="AO73">
        <f>ROUND(MAX(0,$AK$73+$AL$73-$AM$73-$AN$73),2)</f>
        <v>0</v>
      </c>
      <c r="AP73">
        <f>$AT$72</f>
        <v>0</v>
      </c>
      <c r="AQ73">
        <f>ROUND(IF($AP$73&lt;=0,0,$AP$73*$AP$3/12),2)</f>
        <v>0</v>
      </c>
      <c r="AR73">
        <f>ROUND(IF($AP$73&lt;=0,0,MIN($AP$4,$AP$73+$AQ$73)),2)</f>
        <v>0</v>
      </c>
      <c r="AS73">
        <f>ROUND(IF($AP$73&lt;=0,0,MIN(MAX(0,$AP$73+$AQ$73-$AR$73),MAX(0,$F$73-$J$73-$O$73-$T$73-$Y$73-$AD$73-$AI$73-$AN$73))),2)</f>
        <v>0</v>
      </c>
      <c r="AT73">
        <f>ROUND(MAX(0,$AP$73+$AQ$73-$AR$73-$AS$73),2)</f>
        <v>0</v>
      </c>
      <c r="AU73">
        <f>$AY$72</f>
        <v>0</v>
      </c>
      <c r="AV73">
        <f>ROUND(IF($AU$73&lt;=0,0,$AU$73*$AU$3/12),2)</f>
        <v>0</v>
      </c>
      <c r="AW73">
        <f>ROUND(IF($AU$73&lt;=0,0,MIN($AU$4,$AU$73+$AV$73)),2)</f>
        <v>0</v>
      </c>
      <c r="AX73">
        <f>ROUND(IF($AU$73&lt;=0,0,MIN(MAX(0,$AU$73+$AV$73-$AW$73),MAX(0,$F$73-$J$73-$O$73-$T$73-$Y$73-$AD$73-$AI$73-$AN$73-$AS$73))),2)</f>
        <v>0</v>
      </c>
      <c r="AY73">
        <f>ROUND(MAX(0,$AU$73+$AV$73-$AW$73-$AX$73),2)</f>
        <v>0</v>
      </c>
      <c r="AZ73">
        <f>$BD$72</f>
        <v>0</v>
      </c>
      <c r="BA73">
        <f>ROUND(IF($AZ$73&lt;=0,0,$AZ$73*$AZ$3/12),2)</f>
        <v>0</v>
      </c>
      <c r="BB73">
        <f>ROUND(IF($AZ$73&lt;=0,0,MIN($AZ$4,$AZ$73+$BA$73)),2)</f>
        <v>0</v>
      </c>
      <c r="BC73">
        <f>ROUND(IF($AZ$73&lt;=0,0,MIN(MAX(0,$AZ$73+$BA$73-$BB$73),MAX(0,$F$73-$J$73-$O$73-$T$73-$Y$73-$AD$73-$AI$73-$AN$73-$AS$73-$AX$73))),2)</f>
        <v>0</v>
      </c>
      <c r="BD73">
        <f>ROUND(MAX(0,$AZ$73+$BA$73-$BB$73-$BC$73),2)</f>
        <v>0</v>
      </c>
    </row>
    <row r="74" spans="1:56">
      <c r="A74">
        <f>ROW()-7</f>
        <v>67</v>
      </c>
      <c r="B74">
        <f>EDATE(StartDate,A74-1)</f>
        <v>0</v>
      </c>
      <c r="C74">
        <f>ROUND(SUM($G$74,$L$74,$Q$74,$V$74,$AA$74,$AF$74,$AK$74,$AP$74,$AU$74,$AZ$74)-SUM($K$74,$P$74,$U$74,$Z$74,$AE$74,$AJ$74,$AO$74,$AT$74,$AY$74,$BD$74),2)</f>
        <v>0</v>
      </c>
      <c r="D74">
        <f>ROUND(SUM($H$74,$M$74,$R$74,$W$74,$AB$74,$AG$74,$AL$74,$AQ$74,$AV$74,$BA$74),2)</f>
        <v>0</v>
      </c>
      <c r="E74">
        <f>ROUND(SUM($K$74,$P$74,$U$74,$Z$74,$AE$74,$AJ$74,$AO$74,$AT$74,$AY$74,$BD$74),2)</f>
        <v>0</v>
      </c>
      <c r="F74">
        <f>ROUND(MAX(MonthlyBudget-SUM($I$74,$N$74,$S$74,$X$74,$AC$74,$AH$74,$AM$74,$AR$74,$AW$74,$BB$74),0),2)</f>
        <v>0</v>
      </c>
      <c r="G74">
        <f>$K$73</f>
        <v>0</v>
      </c>
      <c r="H74">
        <f>ROUND(IF($G$74&lt;=0,0,$G$74*$G$3/12),2)</f>
        <v>0</v>
      </c>
      <c r="I74">
        <f>ROUND(IF($G$74&lt;=0,0,MIN($G$4,$G$74+$H$74)),2)</f>
        <v>0</v>
      </c>
      <c r="J74">
        <f>ROUND(IF($G$74&lt;=0,0,MIN(MAX(0,$G$74+$H$74-$I$74),$F$74)),2)</f>
        <v>0</v>
      </c>
      <c r="K74">
        <f>ROUND(MAX(0,$G$74+$H$74-$I$74-$J$74),2)</f>
        <v>0</v>
      </c>
      <c r="L74">
        <f>$P$73</f>
        <v>0</v>
      </c>
      <c r="M74">
        <f>ROUND(IF($L$74&lt;=0,0,$L$74*$L$3/12),2)</f>
        <v>0</v>
      </c>
      <c r="N74">
        <f>ROUND(IF($L$74&lt;=0,0,MIN($L$4,$L$74+$M$74)),2)</f>
        <v>0</v>
      </c>
      <c r="O74">
        <f>ROUND(IF($L$74&lt;=0,0,MIN(MAX(0,$L$74+$M$74-$N$74),MAX(0,$F$74-$J$74))),2)</f>
        <v>0</v>
      </c>
      <c r="P74">
        <f>ROUND(MAX(0,$L$74+$M$74-$N$74-$O$74),2)</f>
        <v>0</v>
      </c>
      <c r="Q74">
        <f>$U$73</f>
        <v>0</v>
      </c>
      <c r="R74">
        <f>ROUND(IF($Q$74&lt;=0,0,$Q$74*$Q$3/12),2)</f>
        <v>0</v>
      </c>
      <c r="S74">
        <f>ROUND(IF($Q$74&lt;=0,0,MIN($Q$4,$Q$74+$R$74)),2)</f>
        <v>0</v>
      </c>
      <c r="T74">
        <f>ROUND(IF($Q$74&lt;=0,0,MIN(MAX(0,$Q$74+$R$74-$S$74),MAX(0,$F$74-$J$74-$O$74))),2)</f>
        <v>0</v>
      </c>
      <c r="U74">
        <f>ROUND(MAX(0,$Q$74+$R$74-$S$74-$T$74),2)</f>
        <v>0</v>
      </c>
      <c r="V74">
        <f>$Z$73</f>
        <v>0</v>
      </c>
      <c r="W74">
        <f>ROUND(IF($V$74&lt;=0,0,$V$74*$V$3/12),2)</f>
        <v>0</v>
      </c>
      <c r="X74">
        <f>ROUND(IF($V$74&lt;=0,0,MIN($V$4,$V$74+$W$74)),2)</f>
        <v>0</v>
      </c>
      <c r="Y74">
        <f>ROUND(IF($V$74&lt;=0,0,MIN(MAX(0,$V$74+$W$74-$X$74),MAX(0,$F$74-$J$74-$O$74-$T$74))),2)</f>
        <v>0</v>
      </c>
      <c r="Z74">
        <f>ROUND(MAX(0,$V$74+$W$74-$X$74-$Y$74),2)</f>
        <v>0</v>
      </c>
      <c r="AA74">
        <f>$AE$73</f>
        <v>0</v>
      </c>
      <c r="AB74">
        <f>ROUND(IF($AA$74&lt;=0,0,$AA$74*$AA$3/12),2)</f>
        <v>0</v>
      </c>
      <c r="AC74">
        <f>ROUND(IF($AA$74&lt;=0,0,MIN($AA$4,$AA$74+$AB$74)),2)</f>
        <v>0</v>
      </c>
      <c r="AD74">
        <f>ROUND(IF($AA$74&lt;=0,0,MIN(MAX(0,$AA$74+$AB$74-$AC$74),MAX(0,$F$74-$J$74-$O$74-$T$74-$Y$74))),2)</f>
        <v>0</v>
      </c>
      <c r="AE74">
        <f>ROUND(MAX(0,$AA$74+$AB$74-$AC$74-$AD$74),2)</f>
        <v>0</v>
      </c>
      <c r="AF74">
        <f>$AJ$73</f>
        <v>0</v>
      </c>
      <c r="AG74">
        <f>ROUND(IF($AF$74&lt;=0,0,$AF$74*$AF$3/12),2)</f>
        <v>0</v>
      </c>
      <c r="AH74">
        <f>ROUND(IF($AF$74&lt;=0,0,MIN($AF$4,$AF$74+$AG$74)),2)</f>
        <v>0</v>
      </c>
      <c r="AI74">
        <f>ROUND(IF($AF$74&lt;=0,0,MIN(MAX(0,$AF$74+$AG$74-$AH$74),MAX(0,$F$74-$J$74-$O$74-$T$74-$Y$74-$AD$74))),2)</f>
        <v>0</v>
      </c>
      <c r="AJ74">
        <f>ROUND(MAX(0,$AF$74+$AG$74-$AH$74-$AI$74),2)</f>
        <v>0</v>
      </c>
      <c r="AK74">
        <f>$AO$73</f>
        <v>0</v>
      </c>
      <c r="AL74">
        <f>ROUND(IF($AK$74&lt;=0,0,$AK$74*$AK$3/12),2)</f>
        <v>0</v>
      </c>
      <c r="AM74">
        <f>ROUND(IF($AK$74&lt;=0,0,MIN($AK$4,$AK$74+$AL$74)),2)</f>
        <v>0</v>
      </c>
      <c r="AN74">
        <f>ROUND(IF($AK$74&lt;=0,0,MIN(MAX(0,$AK$74+$AL$74-$AM$74),MAX(0,$F$74-$J$74-$O$74-$T$74-$Y$74-$AD$74-$AI$74))),2)</f>
        <v>0</v>
      </c>
      <c r="AO74">
        <f>ROUND(MAX(0,$AK$74+$AL$74-$AM$74-$AN$74),2)</f>
        <v>0</v>
      </c>
      <c r="AP74">
        <f>$AT$73</f>
        <v>0</v>
      </c>
      <c r="AQ74">
        <f>ROUND(IF($AP$74&lt;=0,0,$AP$74*$AP$3/12),2)</f>
        <v>0</v>
      </c>
      <c r="AR74">
        <f>ROUND(IF($AP$74&lt;=0,0,MIN($AP$4,$AP$74+$AQ$74)),2)</f>
        <v>0</v>
      </c>
      <c r="AS74">
        <f>ROUND(IF($AP$74&lt;=0,0,MIN(MAX(0,$AP$74+$AQ$74-$AR$74),MAX(0,$F$74-$J$74-$O$74-$T$74-$Y$74-$AD$74-$AI$74-$AN$74))),2)</f>
        <v>0</v>
      </c>
      <c r="AT74">
        <f>ROUND(MAX(0,$AP$74+$AQ$74-$AR$74-$AS$74),2)</f>
        <v>0</v>
      </c>
      <c r="AU74">
        <f>$AY$73</f>
        <v>0</v>
      </c>
      <c r="AV74">
        <f>ROUND(IF($AU$74&lt;=0,0,$AU$74*$AU$3/12),2)</f>
        <v>0</v>
      </c>
      <c r="AW74">
        <f>ROUND(IF($AU$74&lt;=0,0,MIN($AU$4,$AU$74+$AV$74)),2)</f>
        <v>0</v>
      </c>
      <c r="AX74">
        <f>ROUND(IF($AU$74&lt;=0,0,MIN(MAX(0,$AU$74+$AV$74-$AW$74),MAX(0,$F$74-$J$74-$O$74-$T$74-$Y$74-$AD$74-$AI$74-$AN$74-$AS$74))),2)</f>
        <v>0</v>
      </c>
      <c r="AY74">
        <f>ROUND(MAX(0,$AU$74+$AV$74-$AW$74-$AX$74),2)</f>
        <v>0</v>
      </c>
      <c r="AZ74">
        <f>$BD$73</f>
        <v>0</v>
      </c>
      <c r="BA74">
        <f>ROUND(IF($AZ$74&lt;=0,0,$AZ$74*$AZ$3/12),2)</f>
        <v>0</v>
      </c>
      <c r="BB74">
        <f>ROUND(IF($AZ$74&lt;=0,0,MIN($AZ$4,$AZ$74+$BA$74)),2)</f>
        <v>0</v>
      </c>
      <c r="BC74">
        <f>ROUND(IF($AZ$74&lt;=0,0,MIN(MAX(0,$AZ$74+$BA$74-$BB$74),MAX(0,$F$74-$J$74-$O$74-$T$74-$Y$74-$AD$74-$AI$74-$AN$74-$AS$74-$AX$74))),2)</f>
        <v>0</v>
      </c>
      <c r="BD74">
        <f>ROUND(MAX(0,$AZ$74+$BA$74-$BB$74-$BC$74),2)</f>
        <v>0</v>
      </c>
    </row>
    <row r="75" spans="1:56">
      <c r="A75">
        <f>ROW()-7</f>
        <v>68</v>
      </c>
      <c r="B75">
        <f>EDATE(StartDate,A75-1)</f>
        <v>0</v>
      </c>
      <c r="C75">
        <f>ROUND(SUM($G$75,$L$75,$Q$75,$V$75,$AA$75,$AF$75,$AK$75,$AP$75,$AU$75,$AZ$75)-SUM($K$75,$P$75,$U$75,$Z$75,$AE$75,$AJ$75,$AO$75,$AT$75,$AY$75,$BD$75),2)</f>
        <v>0</v>
      </c>
      <c r="D75">
        <f>ROUND(SUM($H$75,$M$75,$R$75,$W$75,$AB$75,$AG$75,$AL$75,$AQ$75,$AV$75,$BA$75),2)</f>
        <v>0</v>
      </c>
      <c r="E75">
        <f>ROUND(SUM($K$75,$P$75,$U$75,$Z$75,$AE$75,$AJ$75,$AO$75,$AT$75,$AY$75,$BD$75),2)</f>
        <v>0</v>
      </c>
      <c r="F75">
        <f>ROUND(MAX(MonthlyBudget-SUM($I$75,$N$75,$S$75,$X$75,$AC$75,$AH$75,$AM$75,$AR$75,$AW$75,$BB$75),0),2)</f>
        <v>0</v>
      </c>
      <c r="G75">
        <f>$K$74</f>
        <v>0</v>
      </c>
      <c r="H75">
        <f>ROUND(IF($G$75&lt;=0,0,$G$75*$G$3/12),2)</f>
        <v>0</v>
      </c>
      <c r="I75">
        <f>ROUND(IF($G$75&lt;=0,0,MIN($G$4,$G$75+$H$75)),2)</f>
        <v>0</v>
      </c>
      <c r="J75">
        <f>ROUND(IF($G$75&lt;=0,0,MIN(MAX(0,$G$75+$H$75-$I$75),$F$75)),2)</f>
        <v>0</v>
      </c>
      <c r="K75">
        <f>ROUND(MAX(0,$G$75+$H$75-$I$75-$J$75),2)</f>
        <v>0</v>
      </c>
      <c r="L75">
        <f>$P$74</f>
        <v>0</v>
      </c>
      <c r="M75">
        <f>ROUND(IF($L$75&lt;=0,0,$L$75*$L$3/12),2)</f>
        <v>0</v>
      </c>
      <c r="N75">
        <f>ROUND(IF($L$75&lt;=0,0,MIN($L$4,$L$75+$M$75)),2)</f>
        <v>0</v>
      </c>
      <c r="O75">
        <f>ROUND(IF($L$75&lt;=0,0,MIN(MAX(0,$L$75+$M$75-$N$75),MAX(0,$F$75-$J$75))),2)</f>
        <v>0</v>
      </c>
      <c r="P75">
        <f>ROUND(MAX(0,$L$75+$M$75-$N$75-$O$75),2)</f>
        <v>0</v>
      </c>
      <c r="Q75">
        <f>$U$74</f>
        <v>0</v>
      </c>
      <c r="R75">
        <f>ROUND(IF($Q$75&lt;=0,0,$Q$75*$Q$3/12),2)</f>
        <v>0</v>
      </c>
      <c r="S75">
        <f>ROUND(IF($Q$75&lt;=0,0,MIN($Q$4,$Q$75+$R$75)),2)</f>
        <v>0</v>
      </c>
      <c r="T75">
        <f>ROUND(IF($Q$75&lt;=0,0,MIN(MAX(0,$Q$75+$R$75-$S$75),MAX(0,$F$75-$J$75-$O$75))),2)</f>
        <v>0</v>
      </c>
      <c r="U75">
        <f>ROUND(MAX(0,$Q$75+$R$75-$S$75-$T$75),2)</f>
        <v>0</v>
      </c>
      <c r="V75">
        <f>$Z$74</f>
        <v>0</v>
      </c>
      <c r="W75">
        <f>ROUND(IF($V$75&lt;=0,0,$V$75*$V$3/12),2)</f>
        <v>0</v>
      </c>
      <c r="X75">
        <f>ROUND(IF($V$75&lt;=0,0,MIN($V$4,$V$75+$W$75)),2)</f>
        <v>0</v>
      </c>
      <c r="Y75">
        <f>ROUND(IF($V$75&lt;=0,0,MIN(MAX(0,$V$75+$W$75-$X$75),MAX(0,$F$75-$J$75-$O$75-$T$75))),2)</f>
        <v>0</v>
      </c>
      <c r="Z75">
        <f>ROUND(MAX(0,$V$75+$W$75-$X$75-$Y$75),2)</f>
        <v>0</v>
      </c>
      <c r="AA75">
        <f>$AE$74</f>
        <v>0</v>
      </c>
      <c r="AB75">
        <f>ROUND(IF($AA$75&lt;=0,0,$AA$75*$AA$3/12),2)</f>
        <v>0</v>
      </c>
      <c r="AC75">
        <f>ROUND(IF($AA$75&lt;=0,0,MIN($AA$4,$AA$75+$AB$75)),2)</f>
        <v>0</v>
      </c>
      <c r="AD75">
        <f>ROUND(IF($AA$75&lt;=0,0,MIN(MAX(0,$AA$75+$AB$75-$AC$75),MAX(0,$F$75-$J$75-$O$75-$T$75-$Y$75))),2)</f>
        <v>0</v>
      </c>
      <c r="AE75">
        <f>ROUND(MAX(0,$AA$75+$AB$75-$AC$75-$AD$75),2)</f>
        <v>0</v>
      </c>
      <c r="AF75">
        <f>$AJ$74</f>
        <v>0</v>
      </c>
      <c r="AG75">
        <f>ROUND(IF($AF$75&lt;=0,0,$AF$75*$AF$3/12),2)</f>
        <v>0</v>
      </c>
      <c r="AH75">
        <f>ROUND(IF($AF$75&lt;=0,0,MIN($AF$4,$AF$75+$AG$75)),2)</f>
        <v>0</v>
      </c>
      <c r="AI75">
        <f>ROUND(IF($AF$75&lt;=0,0,MIN(MAX(0,$AF$75+$AG$75-$AH$75),MAX(0,$F$75-$J$75-$O$75-$T$75-$Y$75-$AD$75))),2)</f>
        <v>0</v>
      </c>
      <c r="AJ75">
        <f>ROUND(MAX(0,$AF$75+$AG$75-$AH$75-$AI$75),2)</f>
        <v>0</v>
      </c>
      <c r="AK75">
        <f>$AO$74</f>
        <v>0</v>
      </c>
      <c r="AL75">
        <f>ROUND(IF($AK$75&lt;=0,0,$AK$75*$AK$3/12),2)</f>
        <v>0</v>
      </c>
      <c r="AM75">
        <f>ROUND(IF($AK$75&lt;=0,0,MIN($AK$4,$AK$75+$AL$75)),2)</f>
        <v>0</v>
      </c>
      <c r="AN75">
        <f>ROUND(IF($AK$75&lt;=0,0,MIN(MAX(0,$AK$75+$AL$75-$AM$75),MAX(0,$F$75-$J$75-$O$75-$T$75-$Y$75-$AD$75-$AI$75))),2)</f>
        <v>0</v>
      </c>
      <c r="AO75">
        <f>ROUND(MAX(0,$AK$75+$AL$75-$AM$75-$AN$75),2)</f>
        <v>0</v>
      </c>
      <c r="AP75">
        <f>$AT$74</f>
        <v>0</v>
      </c>
      <c r="AQ75">
        <f>ROUND(IF($AP$75&lt;=0,0,$AP$75*$AP$3/12),2)</f>
        <v>0</v>
      </c>
      <c r="AR75">
        <f>ROUND(IF($AP$75&lt;=0,0,MIN($AP$4,$AP$75+$AQ$75)),2)</f>
        <v>0</v>
      </c>
      <c r="AS75">
        <f>ROUND(IF($AP$75&lt;=0,0,MIN(MAX(0,$AP$75+$AQ$75-$AR$75),MAX(0,$F$75-$J$75-$O$75-$T$75-$Y$75-$AD$75-$AI$75-$AN$75))),2)</f>
        <v>0</v>
      </c>
      <c r="AT75">
        <f>ROUND(MAX(0,$AP$75+$AQ$75-$AR$75-$AS$75),2)</f>
        <v>0</v>
      </c>
      <c r="AU75">
        <f>$AY$74</f>
        <v>0</v>
      </c>
      <c r="AV75">
        <f>ROUND(IF($AU$75&lt;=0,0,$AU$75*$AU$3/12),2)</f>
        <v>0</v>
      </c>
      <c r="AW75">
        <f>ROUND(IF($AU$75&lt;=0,0,MIN($AU$4,$AU$75+$AV$75)),2)</f>
        <v>0</v>
      </c>
      <c r="AX75">
        <f>ROUND(IF($AU$75&lt;=0,0,MIN(MAX(0,$AU$75+$AV$75-$AW$75),MAX(0,$F$75-$J$75-$O$75-$T$75-$Y$75-$AD$75-$AI$75-$AN$75-$AS$75))),2)</f>
        <v>0</v>
      </c>
      <c r="AY75">
        <f>ROUND(MAX(0,$AU$75+$AV$75-$AW$75-$AX$75),2)</f>
        <v>0</v>
      </c>
      <c r="AZ75">
        <f>$BD$74</f>
        <v>0</v>
      </c>
      <c r="BA75">
        <f>ROUND(IF($AZ$75&lt;=0,0,$AZ$75*$AZ$3/12),2)</f>
        <v>0</v>
      </c>
      <c r="BB75">
        <f>ROUND(IF($AZ$75&lt;=0,0,MIN($AZ$4,$AZ$75+$BA$75)),2)</f>
        <v>0</v>
      </c>
      <c r="BC75">
        <f>ROUND(IF($AZ$75&lt;=0,0,MIN(MAX(0,$AZ$75+$BA$75-$BB$75),MAX(0,$F$75-$J$75-$O$75-$T$75-$Y$75-$AD$75-$AI$75-$AN$75-$AS$75-$AX$75))),2)</f>
        <v>0</v>
      </c>
      <c r="BD75">
        <f>ROUND(MAX(0,$AZ$75+$BA$75-$BB$75-$BC$75),2)</f>
        <v>0</v>
      </c>
    </row>
    <row r="76" spans="1:56">
      <c r="A76">
        <f>ROW()-7</f>
        <v>69</v>
      </c>
      <c r="B76">
        <f>EDATE(StartDate,A76-1)</f>
        <v>0</v>
      </c>
      <c r="C76">
        <f>ROUND(SUM($G$76,$L$76,$Q$76,$V$76,$AA$76,$AF$76,$AK$76,$AP$76,$AU$76,$AZ$76)-SUM($K$76,$P$76,$U$76,$Z$76,$AE$76,$AJ$76,$AO$76,$AT$76,$AY$76,$BD$76),2)</f>
        <v>0</v>
      </c>
      <c r="D76">
        <f>ROUND(SUM($H$76,$M$76,$R$76,$W$76,$AB$76,$AG$76,$AL$76,$AQ$76,$AV$76,$BA$76),2)</f>
        <v>0</v>
      </c>
      <c r="E76">
        <f>ROUND(SUM($K$76,$P$76,$U$76,$Z$76,$AE$76,$AJ$76,$AO$76,$AT$76,$AY$76,$BD$76),2)</f>
        <v>0</v>
      </c>
      <c r="F76">
        <f>ROUND(MAX(MonthlyBudget-SUM($I$76,$N$76,$S$76,$X$76,$AC$76,$AH$76,$AM$76,$AR$76,$AW$76,$BB$76),0),2)</f>
        <v>0</v>
      </c>
      <c r="G76">
        <f>$K$75</f>
        <v>0</v>
      </c>
      <c r="H76">
        <f>ROUND(IF($G$76&lt;=0,0,$G$76*$G$3/12),2)</f>
        <v>0</v>
      </c>
      <c r="I76">
        <f>ROUND(IF($G$76&lt;=0,0,MIN($G$4,$G$76+$H$76)),2)</f>
        <v>0</v>
      </c>
      <c r="J76">
        <f>ROUND(IF($G$76&lt;=0,0,MIN(MAX(0,$G$76+$H$76-$I$76),$F$76)),2)</f>
        <v>0</v>
      </c>
      <c r="K76">
        <f>ROUND(MAX(0,$G$76+$H$76-$I$76-$J$76),2)</f>
        <v>0</v>
      </c>
      <c r="L76">
        <f>$P$75</f>
        <v>0</v>
      </c>
      <c r="M76">
        <f>ROUND(IF($L$76&lt;=0,0,$L$76*$L$3/12),2)</f>
        <v>0</v>
      </c>
      <c r="N76">
        <f>ROUND(IF($L$76&lt;=0,0,MIN($L$4,$L$76+$M$76)),2)</f>
        <v>0</v>
      </c>
      <c r="O76">
        <f>ROUND(IF($L$76&lt;=0,0,MIN(MAX(0,$L$76+$M$76-$N$76),MAX(0,$F$76-$J$76))),2)</f>
        <v>0</v>
      </c>
      <c r="P76">
        <f>ROUND(MAX(0,$L$76+$M$76-$N$76-$O$76),2)</f>
        <v>0</v>
      </c>
      <c r="Q76">
        <f>$U$75</f>
        <v>0</v>
      </c>
      <c r="R76">
        <f>ROUND(IF($Q$76&lt;=0,0,$Q$76*$Q$3/12),2)</f>
        <v>0</v>
      </c>
      <c r="S76">
        <f>ROUND(IF($Q$76&lt;=0,0,MIN($Q$4,$Q$76+$R$76)),2)</f>
        <v>0</v>
      </c>
      <c r="T76">
        <f>ROUND(IF($Q$76&lt;=0,0,MIN(MAX(0,$Q$76+$R$76-$S$76),MAX(0,$F$76-$J$76-$O$76))),2)</f>
        <v>0</v>
      </c>
      <c r="U76">
        <f>ROUND(MAX(0,$Q$76+$R$76-$S$76-$T$76),2)</f>
        <v>0</v>
      </c>
      <c r="V76">
        <f>$Z$75</f>
        <v>0</v>
      </c>
      <c r="W76">
        <f>ROUND(IF($V$76&lt;=0,0,$V$76*$V$3/12),2)</f>
        <v>0</v>
      </c>
      <c r="X76">
        <f>ROUND(IF($V$76&lt;=0,0,MIN($V$4,$V$76+$W$76)),2)</f>
        <v>0</v>
      </c>
      <c r="Y76">
        <f>ROUND(IF($V$76&lt;=0,0,MIN(MAX(0,$V$76+$W$76-$X$76),MAX(0,$F$76-$J$76-$O$76-$T$76))),2)</f>
        <v>0</v>
      </c>
      <c r="Z76">
        <f>ROUND(MAX(0,$V$76+$W$76-$X$76-$Y$76),2)</f>
        <v>0</v>
      </c>
      <c r="AA76">
        <f>$AE$75</f>
        <v>0</v>
      </c>
      <c r="AB76">
        <f>ROUND(IF($AA$76&lt;=0,0,$AA$76*$AA$3/12),2)</f>
        <v>0</v>
      </c>
      <c r="AC76">
        <f>ROUND(IF($AA$76&lt;=0,0,MIN($AA$4,$AA$76+$AB$76)),2)</f>
        <v>0</v>
      </c>
      <c r="AD76">
        <f>ROUND(IF($AA$76&lt;=0,0,MIN(MAX(0,$AA$76+$AB$76-$AC$76),MAX(0,$F$76-$J$76-$O$76-$T$76-$Y$76))),2)</f>
        <v>0</v>
      </c>
      <c r="AE76">
        <f>ROUND(MAX(0,$AA$76+$AB$76-$AC$76-$AD$76),2)</f>
        <v>0</v>
      </c>
      <c r="AF76">
        <f>$AJ$75</f>
        <v>0</v>
      </c>
      <c r="AG76">
        <f>ROUND(IF($AF$76&lt;=0,0,$AF$76*$AF$3/12),2)</f>
        <v>0</v>
      </c>
      <c r="AH76">
        <f>ROUND(IF($AF$76&lt;=0,0,MIN($AF$4,$AF$76+$AG$76)),2)</f>
        <v>0</v>
      </c>
      <c r="AI76">
        <f>ROUND(IF($AF$76&lt;=0,0,MIN(MAX(0,$AF$76+$AG$76-$AH$76),MAX(0,$F$76-$J$76-$O$76-$T$76-$Y$76-$AD$76))),2)</f>
        <v>0</v>
      </c>
      <c r="AJ76">
        <f>ROUND(MAX(0,$AF$76+$AG$76-$AH$76-$AI$76),2)</f>
        <v>0</v>
      </c>
      <c r="AK76">
        <f>$AO$75</f>
        <v>0</v>
      </c>
      <c r="AL76">
        <f>ROUND(IF($AK$76&lt;=0,0,$AK$76*$AK$3/12),2)</f>
        <v>0</v>
      </c>
      <c r="AM76">
        <f>ROUND(IF($AK$76&lt;=0,0,MIN($AK$4,$AK$76+$AL$76)),2)</f>
        <v>0</v>
      </c>
      <c r="AN76">
        <f>ROUND(IF($AK$76&lt;=0,0,MIN(MAX(0,$AK$76+$AL$76-$AM$76),MAX(0,$F$76-$J$76-$O$76-$T$76-$Y$76-$AD$76-$AI$76))),2)</f>
        <v>0</v>
      </c>
      <c r="AO76">
        <f>ROUND(MAX(0,$AK$76+$AL$76-$AM$76-$AN$76),2)</f>
        <v>0</v>
      </c>
      <c r="AP76">
        <f>$AT$75</f>
        <v>0</v>
      </c>
      <c r="AQ76">
        <f>ROUND(IF($AP$76&lt;=0,0,$AP$76*$AP$3/12),2)</f>
        <v>0</v>
      </c>
      <c r="AR76">
        <f>ROUND(IF($AP$76&lt;=0,0,MIN($AP$4,$AP$76+$AQ$76)),2)</f>
        <v>0</v>
      </c>
      <c r="AS76">
        <f>ROUND(IF($AP$76&lt;=0,0,MIN(MAX(0,$AP$76+$AQ$76-$AR$76),MAX(0,$F$76-$J$76-$O$76-$T$76-$Y$76-$AD$76-$AI$76-$AN$76))),2)</f>
        <v>0</v>
      </c>
      <c r="AT76">
        <f>ROUND(MAX(0,$AP$76+$AQ$76-$AR$76-$AS$76),2)</f>
        <v>0</v>
      </c>
      <c r="AU76">
        <f>$AY$75</f>
        <v>0</v>
      </c>
      <c r="AV76">
        <f>ROUND(IF($AU$76&lt;=0,0,$AU$76*$AU$3/12),2)</f>
        <v>0</v>
      </c>
      <c r="AW76">
        <f>ROUND(IF($AU$76&lt;=0,0,MIN($AU$4,$AU$76+$AV$76)),2)</f>
        <v>0</v>
      </c>
      <c r="AX76">
        <f>ROUND(IF($AU$76&lt;=0,0,MIN(MAX(0,$AU$76+$AV$76-$AW$76),MAX(0,$F$76-$J$76-$O$76-$T$76-$Y$76-$AD$76-$AI$76-$AN$76-$AS$76))),2)</f>
        <v>0</v>
      </c>
      <c r="AY76">
        <f>ROUND(MAX(0,$AU$76+$AV$76-$AW$76-$AX$76),2)</f>
        <v>0</v>
      </c>
      <c r="AZ76">
        <f>$BD$75</f>
        <v>0</v>
      </c>
      <c r="BA76">
        <f>ROUND(IF($AZ$76&lt;=0,0,$AZ$76*$AZ$3/12),2)</f>
        <v>0</v>
      </c>
      <c r="BB76">
        <f>ROUND(IF($AZ$76&lt;=0,0,MIN($AZ$4,$AZ$76+$BA$76)),2)</f>
        <v>0</v>
      </c>
      <c r="BC76">
        <f>ROUND(IF($AZ$76&lt;=0,0,MIN(MAX(0,$AZ$76+$BA$76-$BB$76),MAX(0,$F$76-$J$76-$O$76-$T$76-$Y$76-$AD$76-$AI$76-$AN$76-$AS$76-$AX$76))),2)</f>
        <v>0</v>
      </c>
      <c r="BD76">
        <f>ROUND(MAX(0,$AZ$76+$BA$76-$BB$76-$BC$76),2)</f>
        <v>0</v>
      </c>
    </row>
    <row r="77" spans="1:56">
      <c r="A77">
        <f>ROW()-7</f>
        <v>70</v>
      </c>
      <c r="B77">
        <f>EDATE(StartDate,A77-1)</f>
        <v>0</v>
      </c>
      <c r="C77">
        <f>ROUND(SUM($G$77,$L$77,$Q$77,$V$77,$AA$77,$AF$77,$AK$77,$AP$77,$AU$77,$AZ$77)-SUM($K$77,$P$77,$U$77,$Z$77,$AE$77,$AJ$77,$AO$77,$AT$77,$AY$77,$BD$77),2)</f>
        <v>0</v>
      </c>
      <c r="D77">
        <f>ROUND(SUM($H$77,$M$77,$R$77,$W$77,$AB$77,$AG$77,$AL$77,$AQ$77,$AV$77,$BA$77),2)</f>
        <v>0</v>
      </c>
      <c r="E77">
        <f>ROUND(SUM($K$77,$P$77,$U$77,$Z$77,$AE$77,$AJ$77,$AO$77,$AT$77,$AY$77,$BD$77),2)</f>
        <v>0</v>
      </c>
      <c r="F77">
        <f>ROUND(MAX(MonthlyBudget-SUM($I$77,$N$77,$S$77,$X$77,$AC$77,$AH$77,$AM$77,$AR$77,$AW$77,$BB$77),0),2)</f>
        <v>0</v>
      </c>
      <c r="G77">
        <f>$K$76</f>
        <v>0</v>
      </c>
      <c r="H77">
        <f>ROUND(IF($G$77&lt;=0,0,$G$77*$G$3/12),2)</f>
        <v>0</v>
      </c>
      <c r="I77">
        <f>ROUND(IF($G$77&lt;=0,0,MIN($G$4,$G$77+$H$77)),2)</f>
        <v>0</v>
      </c>
      <c r="J77">
        <f>ROUND(IF($G$77&lt;=0,0,MIN(MAX(0,$G$77+$H$77-$I$77),$F$77)),2)</f>
        <v>0</v>
      </c>
      <c r="K77">
        <f>ROUND(MAX(0,$G$77+$H$77-$I$77-$J$77),2)</f>
        <v>0</v>
      </c>
      <c r="L77">
        <f>$P$76</f>
        <v>0</v>
      </c>
      <c r="M77">
        <f>ROUND(IF($L$77&lt;=0,0,$L$77*$L$3/12),2)</f>
        <v>0</v>
      </c>
      <c r="N77">
        <f>ROUND(IF($L$77&lt;=0,0,MIN($L$4,$L$77+$M$77)),2)</f>
        <v>0</v>
      </c>
      <c r="O77">
        <f>ROUND(IF($L$77&lt;=0,0,MIN(MAX(0,$L$77+$M$77-$N$77),MAX(0,$F$77-$J$77))),2)</f>
        <v>0</v>
      </c>
      <c r="P77">
        <f>ROUND(MAX(0,$L$77+$M$77-$N$77-$O$77),2)</f>
        <v>0</v>
      </c>
      <c r="Q77">
        <f>$U$76</f>
        <v>0</v>
      </c>
      <c r="R77">
        <f>ROUND(IF($Q$77&lt;=0,0,$Q$77*$Q$3/12),2)</f>
        <v>0</v>
      </c>
      <c r="S77">
        <f>ROUND(IF($Q$77&lt;=0,0,MIN($Q$4,$Q$77+$R$77)),2)</f>
        <v>0</v>
      </c>
      <c r="T77">
        <f>ROUND(IF($Q$77&lt;=0,0,MIN(MAX(0,$Q$77+$R$77-$S$77),MAX(0,$F$77-$J$77-$O$77))),2)</f>
        <v>0</v>
      </c>
      <c r="U77">
        <f>ROUND(MAX(0,$Q$77+$R$77-$S$77-$T$77),2)</f>
        <v>0</v>
      </c>
      <c r="V77">
        <f>$Z$76</f>
        <v>0</v>
      </c>
      <c r="W77">
        <f>ROUND(IF($V$77&lt;=0,0,$V$77*$V$3/12),2)</f>
        <v>0</v>
      </c>
      <c r="X77">
        <f>ROUND(IF($V$77&lt;=0,0,MIN($V$4,$V$77+$W$77)),2)</f>
        <v>0</v>
      </c>
      <c r="Y77">
        <f>ROUND(IF($V$77&lt;=0,0,MIN(MAX(0,$V$77+$W$77-$X$77),MAX(0,$F$77-$J$77-$O$77-$T$77))),2)</f>
        <v>0</v>
      </c>
      <c r="Z77">
        <f>ROUND(MAX(0,$V$77+$W$77-$X$77-$Y$77),2)</f>
        <v>0</v>
      </c>
      <c r="AA77">
        <f>$AE$76</f>
        <v>0</v>
      </c>
      <c r="AB77">
        <f>ROUND(IF($AA$77&lt;=0,0,$AA$77*$AA$3/12),2)</f>
        <v>0</v>
      </c>
      <c r="AC77">
        <f>ROUND(IF($AA$77&lt;=0,0,MIN($AA$4,$AA$77+$AB$77)),2)</f>
        <v>0</v>
      </c>
      <c r="AD77">
        <f>ROUND(IF($AA$77&lt;=0,0,MIN(MAX(0,$AA$77+$AB$77-$AC$77),MAX(0,$F$77-$J$77-$O$77-$T$77-$Y$77))),2)</f>
        <v>0</v>
      </c>
      <c r="AE77">
        <f>ROUND(MAX(0,$AA$77+$AB$77-$AC$77-$AD$77),2)</f>
        <v>0</v>
      </c>
      <c r="AF77">
        <f>$AJ$76</f>
        <v>0</v>
      </c>
      <c r="AG77">
        <f>ROUND(IF($AF$77&lt;=0,0,$AF$77*$AF$3/12),2)</f>
        <v>0</v>
      </c>
      <c r="AH77">
        <f>ROUND(IF($AF$77&lt;=0,0,MIN($AF$4,$AF$77+$AG$77)),2)</f>
        <v>0</v>
      </c>
      <c r="AI77">
        <f>ROUND(IF($AF$77&lt;=0,0,MIN(MAX(0,$AF$77+$AG$77-$AH$77),MAX(0,$F$77-$J$77-$O$77-$T$77-$Y$77-$AD$77))),2)</f>
        <v>0</v>
      </c>
      <c r="AJ77">
        <f>ROUND(MAX(0,$AF$77+$AG$77-$AH$77-$AI$77),2)</f>
        <v>0</v>
      </c>
      <c r="AK77">
        <f>$AO$76</f>
        <v>0</v>
      </c>
      <c r="AL77">
        <f>ROUND(IF($AK$77&lt;=0,0,$AK$77*$AK$3/12),2)</f>
        <v>0</v>
      </c>
      <c r="AM77">
        <f>ROUND(IF($AK$77&lt;=0,0,MIN($AK$4,$AK$77+$AL$77)),2)</f>
        <v>0</v>
      </c>
      <c r="AN77">
        <f>ROUND(IF($AK$77&lt;=0,0,MIN(MAX(0,$AK$77+$AL$77-$AM$77),MAX(0,$F$77-$J$77-$O$77-$T$77-$Y$77-$AD$77-$AI$77))),2)</f>
        <v>0</v>
      </c>
      <c r="AO77">
        <f>ROUND(MAX(0,$AK$77+$AL$77-$AM$77-$AN$77),2)</f>
        <v>0</v>
      </c>
      <c r="AP77">
        <f>$AT$76</f>
        <v>0</v>
      </c>
      <c r="AQ77">
        <f>ROUND(IF($AP$77&lt;=0,0,$AP$77*$AP$3/12),2)</f>
        <v>0</v>
      </c>
      <c r="AR77">
        <f>ROUND(IF($AP$77&lt;=0,0,MIN($AP$4,$AP$77+$AQ$77)),2)</f>
        <v>0</v>
      </c>
      <c r="AS77">
        <f>ROUND(IF($AP$77&lt;=0,0,MIN(MAX(0,$AP$77+$AQ$77-$AR$77),MAX(0,$F$77-$J$77-$O$77-$T$77-$Y$77-$AD$77-$AI$77-$AN$77))),2)</f>
        <v>0</v>
      </c>
      <c r="AT77">
        <f>ROUND(MAX(0,$AP$77+$AQ$77-$AR$77-$AS$77),2)</f>
        <v>0</v>
      </c>
      <c r="AU77">
        <f>$AY$76</f>
        <v>0</v>
      </c>
      <c r="AV77">
        <f>ROUND(IF($AU$77&lt;=0,0,$AU$77*$AU$3/12),2)</f>
        <v>0</v>
      </c>
      <c r="AW77">
        <f>ROUND(IF($AU$77&lt;=0,0,MIN($AU$4,$AU$77+$AV$77)),2)</f>
        <v>0</v>
      </c>
      <c r="AX77">
        <f>ROUND(IF($AU$77&lt;=0,0,MIN(MAX(0,$AU$77+$AV$77-$AW$77),MAX(0,$F$77-$J$77-$O$77-$T$77-$Y$77-$AD$77-$AI$77-$AN$77-$AS$77))),2)</f>
        <v>0</v>
      </c>
      <c r="AY77">
        <f>ROUND(MAX(0,$AU$77+$AV$77-$AW$77-$AX$77),2)</f>
        <v>0</v>
      </c>
      <c r="AZ77">
        <f>$BD$76</f>
        <v>0</v>
      </c>
      <c r="BA77">
        <f>ROUND(IF($AZ$77&lt;=0,0,$AZ$77*$AZ$3/12),2)</f>
        <v>0</v>
      </c>
      <c r="BB77">
        <f>ROUND(IF($AZ$77&lt;=0,0,MIN($AZ$4,$AZ$77+$BA$77)),2)</f>
        <v>0</v>
      </c>
      <c r="BC77">
        <f>ROUND(IF($AZ$77&lt;=0,0,MIN(MAX(0,$AZ$77+$BA$77-$BB$77),MAX(0,$F$77-$J$77-$O$77-$T$77-$Y$77-$AD$77-$AI$77-$AN$77-$AS$77-$AX$77))),2)</f>
        <v>0</v>
      </c>
      <c r="BD77">
        <f>ROUND(MAX(0,$AZ$77+$BA$77-$BB$77-$BC$77),2)</f>
        <v>0</v>
      </c>
    </row>
    <row r="78" spans="1:56">
      <c r="A78">
        <f>ROW()-7</f>
        <v>71</v>
      </c>
      <c r="B78">
        <f>EDATE(StartDate,A78-1)</f>
        <v>0</v>
      </c>
      <c r="C78">
        <f>ROUND(SUM($G$78,$L$78,$Q$78,$V$78,$AA$78,$AF$78,$AK$78,$AP$78,$AU$78,$AZ$78)-SUM($K$78,$P$78,$U$78,$Z$78,$AE$78,$AJ$78,$AO$78,$AT$78,$AY$78,$BD$78),2)</f>
        <v>0</v>
      </c>
      <c r="D78">
        <f>ROUND(SUM($H$78,$M$78,$R$78,$W$78,$AB$78,$AG$78,$AL$78,$AQ$78,$AV$78,$BA$78),2)</f>
        <v>0</v>
      </c>
      <c r="E78">
        <f>ROUND(SUM($K$78,$P$78,$U$78,$Z$78,$AE$78,$AJ$78,$AO$78,$AT$78,$AY$78,$BD$78),2)</f>
        <v>0</v>
      </c>
      <c r="F78">
        <f>ROUND(MAX(MonthlyBudget-SUM($I$78,$N$78,$S$78,$X$78,$AC$78,$AH$78,$AM$78,$AR$78,$AW$78,$BB$78),0),2)</f>
        <v>0</v>
      </c>
      <c r="G78">
        <f>$K$77</f>
        <v>0</v>
      </c>
      <c r="H78">
        <f>ROUND(IF($G$78&lt;=0,0,$G$78*$G$3/12),2)</f>
        <v>0</v>
      </c>
      <c r="I78">
        <f>ROUND(IF($G$78&lt;=0,0,MIN($G$4,$G$78+$H$78)),2)</f>
        <v>0</v>
      </c>
      <c r="J78">
        <f>ROUND(IF($G$78&lt;=0,0,MIN(MAX(0,$G$78+$H$78-$I$78),$F$78)),2)</f>
        <v>0</v>
      </c>
      <c r="K78">
        <f>ROUND(MAX(0,$G$78+$H$78-$I$78-$J$78),2)</f>
        <v>0</v>
      </c>
      <c r="L78">
        <f>$P$77</f>
        <v>0</v>
      </c>
      <c r="M78">
        <f>ROUND(IF($L$78&lt;=0,0,$L$78*$L$3/12),2)</f>
        <v>0</v>
      </c>
      <c r="N78">
        <f>ROUND(IF($L$78&lt;=0,0,MIN($L$4,$L$78+$M$78)),2)</f>
        <v>0</v>
      </c>
      <c r="O78">
        <f>ROUND(IF($L$78&lt;=0,0,MIN(MAX(0,$L$78+$M$78-$N$78),MAX(0,$F$78-$J$78))),2)</f>
        <v>0</v>
      </c>
      <c r="P78">
        <f>ROUND(MAX(0,$L$78+$M$78-$N$78-$O$78),2)</f>
        <v>0</v>
      </c>
      <c r="Q78">
        <f>$U$77</f>
        <v>0</v>
      </c>
      <c r="R78">
        <f>ROUND(IF($Q$78&lt;=0,0,$Q$78*$Q$3/12),2)</f>
        <v>0</v>
      </c>
      <c r="S78">
        <f>ROUND(IF($Q$78&lt;=0,0,MIN($Q$4,$Q$78+$R$78)),2)</f>
        <v>0</v>
      </c>
      <c r="T78">
        <f>ROUND(IF($Q$78&lt;=0,0,MIN(MAX(0,$Q$78+$R$78-$S$78),MAX(0,$F$78-$J$78-$O$78))),2)</f>
        <v>0</v>
      </c>
      <c r="U78">
        <f>ROUND(MAX(0,$Q$78+$R$78-$S$78-$T$78),2)</f>
        <v>0</v>
      </c>
      <c r="V78">
        <f>$Z$77</f>
        <v>0</v>
      </c>
      <c r="W78">
        <f>ROUND(IF($V$78&lt;=0,0,$V$78*$V$3/12),2)</f>
        <v>0</v>
      </c>
      <c r="X78">
        <f>ROUND(IF($V$78&lt;=0,0,MIN($V$4,$V$78+$W$78)),2)</f>
        <v>0</v>
      </c>
      <c r="Y78">
        <f>ROUND(IF($V$78&lt;=0,0,MIN(MAX(0,$V$78+$W$78-$X$78),MAX(0,$F$78-$J$78-$O$78-$T$78))),2)</f>
        <v>0</v>
      </c>
      <c r="Z78">
        <f>ROUND(MAX(0,$V$78+$W$78-$X$78-$Y$78),2)</f>
        <v>0</v>
      </c>
      <c r="AA78">
        <f>$AE$77</f>
        <v>0</v>
      </c>
      <c r="AB78">
        <f>ROUND(IF($AA$78&lt;=0,0,$AA$78*$AA$3/12),2)</f>
        <v>0</v>
      </c>
      <c r="AC78">
        <f>ROUND(IF($AA$78&lt;=0,0,MIN($AA$4,$AA$78+$AB$78)),2)</f>
        <v>0</v>
      </c>
      <c r="AD78">
        <f>ROUND(IF($AA$78&lt;=0,0,MIN(MAX(0,$AA$78+$AB$78-$AC$78),MAX(0,$F$78-$J$78-$O$78-$T$78-$Y$78))),2)</f>
        <v>0</v>
      </c>
      <c r="AE78">
        <f>ROUND(MAX(0,$AA$78+$AB$78-$AC$78-$AD$78),2)</f>
        <v>0</v>
      </c>
      <c r="AF78">
        <f>$AJ$77</f>
        <v>0</v>
      </c>
      <c r="AG78">
        <f>ROUND(IF($AF$78&lt;=0,0,$AF$78*$AF$3/12),2)</f>
        <v>0</v>
      </c>
      <c r="AH78">
        <f>ROUND(IF($AF$78&lt;=0,0,MIN($AF$4,$AF$78+$AG$78)),2)</f>
        <v>0</v>
      </c>
      <c r="AI78">
        <f>ROUND(IF($AF$78&lt;=0,0,MIN(MAX(0,$AF$78+$AG$78-$AH$78),MAX(0,$F$78-$J$78-$O$78-$T$78-$Y$78-$AD$78))),2)</f>
        <v>0</v>
      </c>
      <c r="AJ78">
        <f>ROUND(MAX(0,$AF$78+$AG$78-$AH$78-$AI$78),2)</f>
        <v>0</v>
      </c>
      <c r="AK78">
        <f>$AO$77</f>
        <v>0</v>
      </c>
      <c r="AL78">
        <f>ROUND(IF($AK$78&lt;=0,0,$AK$78*$AK$3/12),2)</f>
        <v>0</v>
      </c>
      <c r="AM78">
        <f>ROUND(IF($AK$78&lt;=0,0,MIN($AK$4,$AK$78+$AL$78)),2)</f>
        <v>0</v>
      </c>
      <c r="AN78">
        <f>ROUND(IF($AK$78&lt;=0,0,MIN(MAX(0,$AK$78+$AL$78-$AM$78),MAX(0,$F$78-$J$78-$O$78-$T$78-$Y$78-$AD$78-$AI$78))),2)</f>
        <v>0</v>
      </c>
      <c r="AO78">
        <f>ROUND(MAX(0,$AK$78+$AL$78-$AM$78-$AN$78),2)</f>
        <v>0</v>
      </c>
      <c r="AP78">
        <f>$AT$77</f>
        <v>0</v>
      </c>
      <c r="AQ78">
        <f>ROUND(IF($AP$78&lt;=0,0,$AP$78*$AP$3/12),2)</f>
        <v>0</v>
      </c>
      <c r="AR78">
        <f>ROUND(IF($AP$78&lt;=0,0,MIN($AP$4,$AP$78+$AQ$78)),2)</f>
        <v>0</v>
      </c>
      <c r="AS78">
        <f>ROUND(IF($AP$78&lt;=0,0,MIN(MAX(0,$AP$78+$AQ$78-$AR$78),MAX(0,$F$78-$J$78-$O$78-$T$78-$Y$78-$AD$78-$AI$78-$AN$78))),2)</f>
        <v>0</v>
      </c>
      <c r="AT78">
        <f>ROUND(MAX(0,$AP$78+$AQ$78-$AR$78-$AS$78),2)</f>
        <v>0</v>
      </c>
      <c r="AU78">
        <f>$AY$77</f>
        <v>0</v>
      </c>
      <c r="AV78">
        <f>ROUND(IF($AU$78&lt;=0,0,$AU$78*$AU$3/12),2)</f>
        <v>0</v>
      </c>
      <c r="AW78">
        <f>ROUND(IF($AU$78&lt;=0,0,MIN($AU$4,$AU$78+$AV$78)),2)</f>
        <v>0</v>
      </c>
      <c r="AX78">
        <f>ROUND(IF($AU$78&lt;=0,0,MIN(MAX(0,$AU$78+$AV$78-$AW$78),MAX(0,$F$78-$J$78-$O$78-$T$78-$Y$78-$AD$78-$AI$78-$AN$78-$AS$78))),2)</f>
        <v>0</v>
      </c>
      <c r="AY78">
        <f>ROUND(MAX(0,$AU$78+$AV$78-$AW$78-$AX$78),2)</f>
        <v>0</v>
      </c>
      <c r="AZ78">
        <f>$BD$77</f>
        <v>0</v>
      </c>
      <c r="BA78">
        <f>ROUND(IF($AZ$78&lt;=0,0,$AZ$78*$AZ$3/12),2)</f>
        <v>0</v>
      </c>
      <c r="BB78">
        <f>ROUND(IF($AZ$78&lt;=0,0,MIN($AZ$4,$AZ$78+$BA$78)),2)</f>
        <v>0</v>
      </c>
      <c r="BC78">
        <f>ROUND(IF($AZ$78&lt;=0,0,MIN(MAX(0,$AZ$78+$BA$78-$BB$78),MAX(0,$F$78-$J$78-$O$78-$T$78-$Y$78-$AD$78-$AI$78-$AN$78-$AS$78-$AX$78))),2)</f>
        <v>0</v>
      </c>
      <c r="BD78">
        <f>ROUND(MAX(0,$AZ$78+$BA$78-$BB$78-$BC$78),2)</f>
        <v>0</v>
      </c>
    </row>
    <row r="79" spans="1:56">
      <c r="A79">
        <f>ROW()-7</f>
        <v>72</v>
      </c>
      <c r="B79">
        <f>EDATE(StartDate,A79-1)</f>
        <v>0</v>
      </c>
      <c r="C79">
        <f>ROUND(SUM($G$79,$L$79,$Q$79,$V$79,$AA$79,$AF$79,$AK$79,$AP$79,$AU$79,$AZ$79)-SUM($K$79,$P$79,$U$79,$Z$79,$AE$79,$AJ$79,$AO$79,$AT$79,$AY$79,$BD$79),2)</f>
        <v>0</v>
      </c>
      <c r="D79">
        <f>ROUND(SUM($H$79,$M$79,$R$79,$W$79,$AB$79,$AG$79,$AL$79,$AQ$79,$AV$79,$BA$79),2)</f>
        <v>0</v>
      </c>
      <c r="E79">
        <f>ROUND(SUM($K$79,$P$79,$U$79,$Z$79,$AE$79,$AJ$79,$AO$79,$AT$79,$AY$79,$BD$79),2)</f>
        <v>0</v>
      </c>
      <c r="F79">
        <f>ROUND(MAX(MonthlyBudget-SUM($I$79,$N$79,$S$79,$X$79,$AC$79,$AH$79,$AM$79,$AR$79,$AW$79,$BB$79),0),2)</f>
        <v>0</v>
      </c>
      <c r="G79">
        <f>$K$78</f>
        <v>0</v>
      </c>
      <c r="H79">
        <f>ROUND(IF($G$79&lt;=0,0,$G$79*$G$3/12),2)</f>
        <v>0</v>
      </c>
      <c r="I79">
        <f>ROUND(IF($G$79&lt;=0,0,MIN($G$4,$G$79+$H$79)),2)</f>
        <v>0</v>
      </c>
      <c r="J79">
        <f>ROUND(IF($G$79&lt;=0,0,MIN(MAX(0,$G$79+$H$79-$I$79),$F$79)),2)</f>
        <v>0</v>
      </c>
      <c r="K79">
        <f>ROUND(MAX(0,$G$79+$H$79-$I$79-$J$79),2)</f>
        <v>0</v>
      </c>
      <c r="L79">
        <f>$P$78</f>
        <v>0</v>
      </c>
      <c r="M79">
        <f>ROUND(IF($L$79&lt;=0,0,$L$79*$L$3/12),2)</f>
        <v>0</v>
      </c>
      <c r="N79">
        <f>ROUND(IF($L$79&lt;=0,0,MIN($L$4,$L$79+$M$79)),2)</f>
        <v>0</v>
      </c>
      <c r="O79">
        <f>ROUND(IF($L$79&lt;=0,0,MIN(MAX(0,$L$79+$M$79-$N$79),MAX(0,$F$79-$J$79))),2)</f>
        <v>0</v>
      </c>
      <c r="P79">
        <f>ROUND(MAX(0,$L$79+$M$79-$N$79-$O$79),2)</f>
        <v>0</v>
      </c>
      <c r="Q79">
        <f>$U$78</f>
        <v>0</v>
      </c>
      <c r="R79">
        <f>ROUND(IF($Q$79&lt;=0,0,$Q$79*$Q$3/12),2)</f>
        <v>0</v>
      </c>
      <c r="S79">
        <f>ROUND(IF($Q$79&lt;=0,0,MIN($Q$4,$Q$79+$R$79)),2)</f>
        <v>0</v>
      </c>
      <c r="T79">
        <f>ROUND(IF($Q$79&lt;=0,0,MIN(MAX(0,$Q$79+$R$79-$S$79),MAX(0,$F$79-$J$79-$O$79))),2)</f>
        <v>0</v>
      </c>
      <c r="U79">
        <f>ROUND(MAX(0,$Q$79+$R$79-$S$79-$T$79),2)</f>
        <v>0</v>
      </c>
      <c r="V79">
        <f>$Z$78</f>
        <v>0</v>
      </c>
      <c r="W79">
        <f>ROUND(IF($V$79&lt;=0,0,$V$79*$V$3/12),2)</f>
        <v>0</v>
      </c>
      <c r="X79">
        <f>ROUND(IF($V$79&lt;=0,0,MIN($V$4,$V$79+$W$79)),2)</f>
        <v>0</v>
      </c>
      <c r="Y79">
        <f>ROUND(IF($V$79&lt;=0,0,MIN(MAX(0,$V$79+$W$79-$X$79),MAX(0,$F$79-$J$79-$O$79-$T$79))),2)</f>
        <v>0</v>
      </c>
      <c r="Z79">
        <f>ROUND(MAX(0,$V$79+$W$79-$X$79-$Y$79),2)</f>
        <v>0</v>
      </c>
      <c r="AA79">
        <f>$AE$78</f>
        <v>0</v>
      </c>
      <c r="AB79">
        <f>ROUND(IF($AA$79&lt;=0,0,$AA$79*$AA$3/12),2)</f>
        <v>0</v>
      </c>
      <c r="AC79">
        <f>ROUND(IF($AA$79&lt;=0,0,MIN($AA$4,$AA$79+$AB$79)),2)</f>
        <v>0</v>
      </c>
      <c r="AD79">
        <f>ROUND(IF($AA$79&lt;=0,0,MIN(MAX(0,$AA$79+$AB$79-$AC$79),MAX(0,$F$79-$J$79-$O$79-$T$79-$Y$79))),2)</f>
        <v>0</v>
      </c>
      <c r="AE79">
        <f>ROUND(MAX(0,$AA$79+$AB$79-$AC$79-$AD$79),2)</f>
        <v>0</v>
      </c>
      <c r="AF79">
        <f>$AJ$78</f>
        <v>0</v>
      </c>
      <c r="AG79">
        <f>ROUND(IF($AF$79&lt;=0,0,$AF$79*$AF$3/12),2)</f>
        <v>0</v>
      </c>
      <c r="AH79">
        <f>ROUND(IF($AF$79&lt;=0,0,MIN($AF$4,$AF$79+$AG$79)),2)</f>
        <v>0</v>
      </c>
      <c r="AI79">
        <f>ROUND(IF($AF$79&lt;=0,0,MIN(MAX(0,$AF$79+$AG$79-$AH$79),MAX(0,$F$79-$J$79-$O$79-$T$79-$Y$79-$AD$79))),2)</f>
        <v>0</v>
      </c>
      <c r="AJ79">
        <f>ROUND(MAX(0,$AF$79+$AG$79-$AH$79-$AI$79),2)</f>
        <v>0</v>
      </c>
      <c r="AK79">
        <f>$AO$78</f>
        <v>0</v>
      </c>
      <c r="AL79">
        <f>ROUND(IF($AK$79&lt;=0,0,$AK$79*$AK$3/12),2)</f>
        <v>0</v>
      </c>
      <c r="AM79">
        <f>ROUND(IF($AK$79&lt;=0,0,MIN($AK$4,$AK$79+$AL$79)),2)</f>
        <v>0</v>
      </c>
      <c r="AN79">
        <f>ROUND(IF($AK$79&lt;=0,0,MIN(MAX(0,$AK$79+$AL$79-$AM$79),MAX(0,$F$79-$J$79-$O$79-$T$79-$Y$79-$AD$79-$AI$79))),2)</f>
        <v>0</v>
      </c>
      <c r="AO79">
        <f>ROUND(MAX(0,$AK$79+$AL$79-$AM$79-$AN$79),2)</f>
        <v>0</v>
      </c>
      <c r="AP79">
        <f>$AT$78</f>
        <v>0</v>
      </c>
      <c r="AQ79">
        <f>ROUND(IF($AP$79&lt;=0,0,$AP$79*$AP$3/12),2)</f>
        <v>0</v>
      </c>
      <c r="AR79">
        <f>ROUND(IF($AP$79&lt;=0,0,MIN($AP$4,$AP$79+$AQ$79)),2)</f>
        <v>0</v>
      </c>
      <c r="AS79">
        <f>ROUND(IF($AP$79&lt;=0,0,MIN(MAX(0,$AP$79+$AQ$79-$AR$79),MAX(0,$F$79-$J$79-$O$79-$T$79-$Y$79-$AD$79-$AI$79-$AN$79))),2)</f>
        <v>0</v>
      </c>
      <c r="AT79">
        <f>ROUND(MAX(0,$AP$79+$AQ$79-$AR$79-$AS$79),2)</f>
        <v>0</v>
      </c>
      <c r="AU79">
        <f>$AY$78</f>
        <v>0</v>
      </c>
      <c r="AV79">
        <f>ROUND(IF($AU$79&lt;=0,0,$AU$79*$AU$3/12),2)</f>
        <v>0</v>
      </c>
      <c r="AW79">
        <f>ROUND(IF($AU$79&lt;=0,0,MIN($AU$4,$AU$79+$AV$79)),2)</f>
        <v>0</v>
      </c>
      <c r="AX79">
        <f>ROUND(IF($AU$79&lt;=0,0,MIN(MAX(0,$AU$79+$AV$79-$AW$79),MAX(0,$F$79-$J$79-$O$79-$T$79-$Y$79-$AD$79-$AI$79-$AN$79-$AS$79))),2)</f>
        <v>0</v>
      </c>
      <c r="AY79">
        <f>ROUND(MAX(0,$AU$79+$AV$79-$AW$79-$AX$79),2)</f>
        <v>0</v>
      </c>
      <c r="AZ79">
        <f>$BD$78</f>
        <v>0</v>
      </c>
      <c r="BA79">
        <f>ROUND(IF($AZ$79&lt;=0,0,$AZ$79*$AZ$3/12),2)</f>
        <v>0</v>
      </c>
      <c r="BB79">
        <f>ROUND(IF($AZ$79&lt;=0,0,MIN($AZ$4,$AZ$79+$BA$79)),2)</f>
        <v>0</v>
      </c>
      <c r="BC79">
        <f>ROUND(IF($AZ$79&lt;=0,0,MIN(MAX(0,$AZ$79+$BA$79-$BB$79),MAX(0,$F$79-$J$79-$O$79-$T$79-$Y$79-$AD$79-$AI$79-$AN$79-$AS$79-$AX$79))),2)</f>
        <v>0</v>
      </c>
      <c r="BD79">
        <f>ROUND(MAX(0,$AZ$79+$BA$79-$BB$79-$BC$79),2)</f>
        <v>0</v>
      </c>
    </row>
    <row r="80" spans="1:56">
      <c r="A80">
        <f>ROW()-7</f>
        <v>73</v>
      </c>
      <c r="B80">
        <f>EDATE(StartDate,A80-1)</f>
        <v>0</v>
      </c>
      <c r="C80">
        <f>ROUND(SUM($G$80,$L$80,$Q$80,$V$80,$AA$80,$AF$80,$AK$80,$AP$80,$AU$80,$AZ$80)-SUM($K$80,$P$80,$U$80,$Z$80,$AE$80,$AJ$80,$AO$80,$AT$80,$AY$80,$BD$80),2)</f>
        <v>0</v>
      </c>
      <c r="D80">
        <f>ROUND(SUM($H$80,$M$80,$R$80,$W$80,$AB$80,$AG$80,$AL$80,$AQ$80,$AV$80,$BA$80),2)</f>
        <v>0</v>
      </c>
      <c r="E80">
        <f>ROUND(SUM($K$80,$P$80,$U$80,$Z$80,$AE$80,$AJ$80,$AO$80,$AT$80,$AY$80,$BD$80),2)</f>
        <v>0</v>
      </c>
      <c r="F80">
        <f>ROUND(MAX(MonthlyBudget-SUM($I$80,$N$80,$S$80,$X$80,$AC$80,$AH$80,$AM$80,$AR$80,$AW$80,$BB$80),0),2)</f>
        <v>0</v>
      </c>
      <c r="G80">
        <f>$K$79</f>
        <v>0</v>
      </c>
      <c r="H80">
        <f>ROUND(IF($G$80&lt;=0,0,$G$80*$G$3/12),2)</f>
        <v>0</v>
      </c>
      <c r="I80">
        <f>ROUND(IF($G$80&lt;=0,0,MIN($G$4,$G$80+$H$80)),2)</f>
        <v>0</v>
      </c>
      <c r="J80">
        <f>ROUND(IF($G$80&lt;=0,0,MIN(MAX(0,$G$80+$H$80-$I$80),$F$80)),2)</f>
        <v>0</v>
      </c>
      <c r="K80">
        <f>ROUND(MAX(0,$G$80+$H$80-$I$80-$J$80),2)</f>
        <v>0</v>
      </c>
      <c r="L80">
        <f>$P$79</f>
        <v>0</v>
      </c>
      <c r="M80">
        <f>ROUND(IF($L$80&lt;=0,0,$L$80*$L$3/12),2)</f>
        <v>0</v>
      </c>
      <c r="N80">
        <f>ROUND(IF($L$80&lt;=0,0,MIN($L$4,$L$80+$M$80)),2)</f>
        <v>0</v>
      </c>
      <c r="O80">
        <f>ROUND(IF($L$80&lt;=0,0,MIN(MAX(0,$L$80+$M$80-$N$80),MAX(0,$F$80-$J$80))),2)</f>
        <v>0</v>
      </c>
      <c r="P80">
        <f>ROUND(MAX(0,$L$80+$M$80-$N$80-$O$80),2)</f>
        <v>0</v>
      </c>
      <c r="Q80">
        <f>$U$79</f>
        <v>0</v>
      </c>
      <c r="R80">
        <f>ROUND(IF($Q$80&lt;=0,0,$Q$80*$Q$3/12),2)</f>
        <v>0</v>
      </c>
      <c r="S80">
        <f>ROUND(IF($Q$80&lt;=0,0,MIN($Q$4,$Q$80+$R$80)),2)</f>
        <v>0</v>
      </c>
      <c r="T80">
        <f>ROUND(IF($Q$80&lt;=0,0,MIN(MAX(0,$Q$80+$R$80-$S$80),MAX(0,$F$80-$J$80-$O$80))),2)</f>
        <v>0</v>
      </c>
      <c r="U80">
        <f>ROUND(MAX(0,$Q$80+$R$80-$S$80-$T$80),2)</f>
        <v>0</v>
      </c>
      <c r="V80">
        <f>$Z$79</f>
        <v>0</v>
      </c>
      <c r="W80">
        <f>ROUND(IF($V$80&lt;=0,0,$V$80*$V$3/12),2)</f>
        <v>0</v>
      </c>
      <c r="X80">
        <f>ROUND(IF($V$80&lt;=0,0,MIN($V$4,$V$80+$W$80)),2)</f>
        <v>0</v>
      </c>
      <c r="Y80">
        <f>ROUND(IF($V$80&lt;=0,0,MIN(MAX(0,$V$80+$W$80-$X$80),MAX(0,$F$80-$J$80-$O$80-$T$80))),2)</f>
        <v>0</v>
      </c>
      <c r="Z80">
        <f>ROUND(MAX(0,$V$80+$W$80-$X$80-$Y$80),2)</f>
        <v>0</v>
      </c>
      <c r="AA80">
        <f>$AE$79</f>
        <v>0</v>
      </c>
      <c r="AB80">
        <f>ROUND(IF($AA$80&lt;=0,0,$AA$80*$AA$3/12),2)</f>
        <v>0</v>
      </c>
      <c r="AC80">
        <f>ROUND(IF($AA$80&lt;=0,0,MIN($AA$4,$AA$80+$AB$80)),2)</f>
        <v>0</v>
      </c>
      <c r="AD80">
        <f>ROUND(IF($AA$80&lt;=0,0,MIN(MAX(0,$AA$80+$AB$80-$AC$80),MAX(0,$F$80-$J$80-$O$80-$T$80-$Y$80))),2)</f>
        <v>0</v>
      </c>
      <c r="AE80">
        <f>ROUND(MAX(0,$AA$80+$AB$80-$AC$80-$AD$80),2)</f>
        <v>0</v>
      </c>
      <c r="AF80">
        <f>$AJ$79</f>
        <v>0</v>
      </c>
      <c r="AG80">
        <f>ROUND(IF($AF$80&lt;=0,0,$AF$80*$AF$3/12),2)</f>
        <v>0</v>
      </c>
      <c r="AH80">
        <f>ROUND(IF($AF$80&lt;=0,0,MIN($AF$4,$AF$80+$AG$80)),2)</f>
        <v>0</v>
      </c>
      <c r="AI80">
        <f>ROUND(IF($AF$80&lt;=0,0,MIN(MAX(0,$AF$80+$AG$80-$AH$80),MAX(0,$F$80-$J$80-$O$80-$T$80-$Y$80-$AD$80))),2)</f>
        <v>0</v>
      </c>
      <c r="AJ80">
        <f>ROUND(MAX(0,$AF$80+$AG$80-$AH$80-$AI$80),2)</f>
        <v>0</v>
      </c>
      <c r="AK80">
        <f>$AO$79</f>
        <v>0</v>
      </c>
      <c r="AL80">
        <f>ROUND(IF($AK$80&lt;=0,0,$AK$80*$AK$3/12),2)</f>
        <v>0</v>
      </c>
      <c r="AM80">
        <f>ROUND(IF($AK$80&lt;=0,0,MIN($AK$4,$AK$80+$AL$80)),2)</f>
        <v>0</v>
      </c>
      <c r="AN80">
        <f>ROUND(IF($AK$80&lt;=0,0,MIN(MAX(0,$AK$80+$AL$80-$AM$80),MAX(0,$F$80-$J$80-$O$80-$T$80-$Y$80-$AD$80-$AI$80))),2)</f>
        <v>0</v>
      </c>
      <c r="AO80">
        <f>ROUND(MAX(0,$AK$80+$AL$80-$AM$80-$AN$80),2)</f>
        <v>0</v>
      </c>
      <c r="AP80">
        <f>$AT$79</f>
        <v>0</v>
      </c>
      <c r="AQ80">
        <f>ROUND(IF($AP$80&lt;=0,0,$AP$80*$AP$3/12),2)</f>
        <v>0</v>
      </c>
      <c r="AR80">
        <f>ROUND(IF($AP$80&lt;=0,0,MIN($AP$4,$AP$80+$AQ$80)),2)</f>
        <v>0</v>
      </c>
      <c r="AS80">
        <f>ROUND(IF($AP$80&lt;=0,0,MIN(MAX(0,$AP$80+$AQ$80-$AR$80),MAX(0,$F$80-$J$80-$O$80-$T$80-$Y$80-$AD$80-$AI$80-$AN$80))),2)</f>
        <v>0</v>
      </c>
      <c r="AT80">
        <f>ROUND(MAX(0,$AP$80+$AQ$80-$AR$80-$AS$80),2)</f>
        <v>0</v>
      </c>
      <c r="AU80">
        <f>$AY$79</f>
        <v>0</v>
      </c>
      <c r="AV80">
        <f>ROUND(IF($AU$80&lt;=0,0,$AU$80*$AU$3/12),2)</f>
        <v>0</v>
      </c>
      <c r="AW80">
        <f>ROUND(IF($AU$80&lt;=0,0,MIN($AU$4,$AU$80+$AV$80)),2)</f>
        <v>0</v>
      </c>
      <c r="AX80">
        <f>ROUND(IF($AU$80&lt;=0,0,MIN(MAX(0,$AU$80+$AV$80-$AW$80),MAX(0,$F$80-$J$80-$O$80-$T$80-$Y$80-$AD$80-$AI$80-$AN$80-$AS$80))),2)</f>
        <v>0</v>
      </c>
      <c r="AY80">
        <f>ROUND(MAX(0,$AU$80+$AV$80-$AW$80-$AX$80),2)</f>
        <v>0</v>
      </c>
      <c r="AZ80">
        <f>$BD$79</f>
        <v>0</v>
      </c>
      <c r="BA80">
        <f>ROUND(IF($AZ$80&lt;=0,0,$AZ$80*$AZ$3/12),2)</f>
        <v>0</v>
      </c>
      <c r="BB80">
        <f>ROUND(IF($AZ$80&lt;=0,0,MIN($AZ$4,$AZ$80+$BA$80)),2)</f>
        <v>0</v>
      </c>
      <c r="BC80">
        <f>ROUND(IF($AZ$80&lt;=0,0,MIN(MAX(0,$AZ$80+$BA$80-$BB$80),MAX(0,$F$80-$J$80-$O$80-$T$80-$Y$80-$AD$80-$AI$80-$AN$80-$AS$80-$AX$80))),2)</f>
        <v>0</v>
      </c>
      <c r="BD80">
        <f>ROUND(MAX(0,$AZ$80+$BA$80-$BB$80-$BC$80),2)</f>
        <v>0</v>
      </c>
    </row>
    <row r="81" spans="1:56">
      <c r="A81">
        <f>ROW()-7</f>
        <v>74</v>
      </c>
      <c r="B81">
        <f>EDATE(StartDate,A81-1)</f>
        <v>0</v>
      </c>
      <c r="C81">
        <f>ROUND(SUM($G$81,$L$81,$Q$81,$V$81,$AA$81,$AF$81,$AK$81,$AP$81,$AU$81,$AZ$81)-SUM($K$81,$P$81,$U$81,$Z$81,$AE$81,$AJ$81,$AO$81,$AT$81,$AY$81,$BD$81),2)</f>
        <v>0</v>
      </c>
      <c r="D81">
        <f>ROUND(SUM($H$81,$M$81,$R$81,$W$81,$AB$81,$AG$81,$AL$81,$AQ$81,$AV$81,$BA$81),2)</f>
        <v>0</v>
      </c>
      <c r="E81">
        <f>ROUND(SUM($K$81,$P$81,$U$81,$Z$81,$AE$81,$AJ$81,$AO$81,$AT$81,$AY$81,$BD$81),2)</f>
        <v>0</v>
      </c>
      <c r="F81">
        <f>ROUND(MAX(MonthlyBudget-SUM($I$81,$N$81,$S$81,$X$81,$AC$81,$AH$81,$AM$81,$AR$81,$AW$81,$BB$81),0),2)</f>
        <v>0</v>
      </c>
      <c r="G81">
        <f>$K$80</f>
        <v>0</v>
      </c>
      <c r="H81">
        <f>ROUND(IF($G$81&lt;=0,0,$G$81*$G$3/12),2)</f>
        <v>0</v>
      </c>
      <c r="I81">
        <f>ROUND(IF($G$81&lt;=0,0,MIN($G$4,$G$81+$H$81)),2)</f>
        <v>0</v>
      </c>
      <c r="J81">
        <f>ROUND(IF($G$81&lt;=0,0,MIN(MAX(0,$G$81+$H$81-$I$81),$F$81)),2)</f>
        <v>0</v>
      </c>
      <c r="K81">
        <f>ROUND(MAX(0,$G$81+$H$81-$I$81-$J$81),2)</f>
        <v>0</v>
      </c>
      <c r="L81">
        <f>$P$80</f>
        <v>0</v>
      </c>
      <c r="M81">
        <f>ROUND(IF($L$81&lt;=0,0,$L$81*$L$3/12),2)</f>
        <v>0</v>
      </c>
      <c r="N81">
        <f>ROUND(IF($L$81&lt;=0,0,MIN($L$4,$L$81+$M$81)),2)</f>
        <v>0</v>
      </c>
      <c r="O81">
        <f>ROUND(IF($L$81&lt;=0,0,MIN(MAX(0,$L$81+$M$81-$N$81),MAX(0,$F$81-$J$81))),2)</f>
        <v>0</v>
      </c>
      <c r="P81">
        <f>ROUND(MAX(0,$L$81+$M$81-$N$81-$O$81),2)</f>
        <v>0</v>
      </c>
      <c r="Q81">
        <f>$U$80</f>
        <v>0</v>
      </c>
      <c r="R81">
        <f>ROUND(IF($Q$81&lt;=0,0,$Q$81*$Q$3/12),2)</f>
        <v>0</v>
      </c>
      <c r="S81">
        <f>ROUND(IF($Q$81&lt;=0,0,MIN($Q$4,$Q$81+$R$81)),2)</f>
        <v>0</v>
      </c>
      <c r="T81">
        <f>ROUND(IF($Q$81&lt;=0,0,MIN(MAX(0,$Q$81+$R$81-$S$81),MAX(0,$F$81-$J$81-$O$81))),2)</f>
        <v>0</v>
      </c>
      <c r="U81">
        <f>ROUND(MAX(0,$Q$81+$R$81-$S$81-$T$81),2)</f>
        <v>0</v>
      </c>
      <c r="V81">
        <f>$Z$80</f>
        <v>0</v>
      </c>
      <c r="W81">
        <f>ROUND(IF($V$81&lt;=0,0,$V$81*$V$3/12),2)</f>
        <v>0</v>
      </c>
      <c r="X81">
        <f>ROUND(IF($V$81&lt;=0,0,MIN($V$4,$V$81+$W$81)),2)</f>
        <v>0</v>
      </c>
      <c r="Y81">
        <f>ROUND(IF($V$81&lt;=0,0,MIN(MAX(0,$V$81+$W$81-$X$81),MAX(0,$F$81-$J$81-$O$81-$T$81))),2)</f>
        <v>0</v>
      </c>
      <c r="Z81">
        <f>ROUND(MAX(0,$V$81+$W$81-$X$81-$Y$81),2)</f>
        <v>0</v>
      </c>
      <c r="AA81">
        <f>$AE$80</f>
        <v>0</v>
      </c>
      <c r="AB81">
        <f>ROUND(IF($AA$81&lt;=0,0,$AA$81*$AA$3/12),2)</f>
        <v>0</v>
      </c>
      <c r="AC81">
        <f>ROUND(IF($AA$81&lt;=0,0,MIN($AA$4,$AA$81+$AB$81)),2)</f>
        <v>0</v>
      </c>
      <c r="AD81">
        <f>ROUND(IF($AA$81&lt;=0,0,MIN(MAX(0,$AA$81+$AB$81-$AC$81),MAX(0,$F$81-$J$81-$O$81-$T$81-$Y$81))),2)</f>
        <v>0</v>
      </c>
      <c r="AE81">
        <f>ROUND(MAX(0,$AA$81+$AB$81-$AC$81-$AD$81),2)</f>
        <v>0</v>
      </c>
      <c r="AF81">
        <f>$AJ$80</f>
        <v>0</v>
      </c>
      <c r="AG81">
        <f>ROUND(IF($AF$81&lt;=0,0,$AF$81*$AF$3/12),2)</f>
        <v>0</v>
      </c>
      <c r="AH81">
        <f>ROUND(IF($AF$81&lt;=0,0,MIN($AF$4,$AF$81+$AG$81)),2)</f>
        <v>0</v>
      </c>
      <c r="AI81">
        <f>ROUND(IF($AF$81&lt;=0,0,MIN(MAX(0,$AF$81+$AG$81-$AH$81),MAX(0,$F$81-$J$81-$O$81-$T$81-$Y$81-$AD$81))),2)</f>
        <v>0</v>
      </c>
      <c r="AJ81">
        <f>ROUND(MAX(0,$AF$81+$AG$81-$AH$81-$AI$81),2)</f>
        <v>0</v>
      </c>
      <c r="AK81">
        <f>$AO$80</f>
        <v>0</v>
      </c>
      <c r="AL81">
        <f>ROUND(IF($AK$81&lt;=0,0,$AK$81*$AK$3/12),2)</f>
        <v>0</v>
      </c>
      <c r="AM81">
        <f>ROUND(IF($AK$81&lt;=0,0,MIN($AK$4,$AK$81+$AL$81)),2)</f>
        <v>0</v>
      </c>
      <c r="AN81">
        <f>ROUND(IF($AK$81&lt;=0,0,MIN(MAX(0,$AK$81+$AL$81-$AM$81),MAX(0,$F$81-$J$81-$O$81-$T$81-$Y$81-$AD$81-$AI$81))),2)</f>
        <v>0</v>
      </c>
      <c r="AO81">
        <f>ROUND(MAX(0,$AK$81+$AL$81-$AM$81-$AN$81),2)</f>
        <v>0</v>
      </c>
      <c r="AP81">
        <f>$AT$80</f>
        <v>0</v>
      </c>
      <c r="AQ81">
        <f>ROUND(IF($AP$81&lt;=0,0,$AP$81*$AP$3/12),2)</f>
        <v>0</v>
      </c>
      <c r="AR81">
        <f>ROUND(IF($AP$81&lt;=0,0,MIN($AP$4,$AP$81+$AQ$81)),2)</f>
        <v>0</v>
      </c>
      <c r="AS81">
        <f>ROUND(IF($AP$81&lt;=0,0,MIN(MAX(0,$AP$81+$AQ$81-$AR$81),MAX(0,$F$81-$J$81-$O$81-$T$81-$Y$81-$AD$81-$AI$81-$AN$81))),2)</f>
        <v>0</v>
      </c>
      <c r="AT81">
        <f>ROUND(MAX(0,$AP$81+$AQ$81-$AR$81-$AS$81),2)</f>
        <v>0</v>
      </c>
      <c r="AU81">
        <f>$AY$80</f>
        <v>0</v>
      </c>
      <c r="AV81">
        <f>ROUND(IF($AU$81&lt;=0,0,$AU$81*$AU$3/12),2)</f>
        <v>0</v>
      </c>
      <c r="AW81">
        <f>ROUND(IF($AU$81&lt;=0,0,MIN($AU$4,$AU$81+$AV$81)),2)</f>
        <v>0</v>
      </c>
      <c r="AX81">
        <f>ROUND(IF($AU$81&lt;=0,0,MIN(MAX(0,$AU$81+$AV$81-$AW$81),MAX(0,$F$81-$J$81-$O$81-$T$81-$Y$81-$AD$81-$AI$81-$AN$81-$AS$81))),2)</f>
        <v>0</v>
      </c>
      <c r="AY81">
        <f>ROUND(MAX(0,$AU$81+$AV$81-$AW$81-$AX$81),2)</f>
        <v>0</v>
      </c>
      <c r="AZ81">
        <f>$BD$80</f>
        <v>0</v>
      </c>
      <c r="BA81">
        <f>ROUND(IF($AZ$81&lt;=0,0,$AZ$81*$AZ$3/12),2)</f>
        <v>0</v>
      </c>
      <c r="BB81">
        <f>ROUND(IF($AZ$81&lt;=0,0,MIN($AZ$4,$AZ$81+$BA$81)),2)</f>
        <v>0</v>
      </c>
      <c r="BC81">
        <f>ROUND(IF($AZ$81&lt;=0,0,MIN(MAX(0,$AZ$81+$BA$81-$BB$81),MAX(0,$F$81-$J$81-$O$81-$T$81-$Y$81-$AD$81-$AI$81-$AN$81-$AS$81-$AX$81))),2)</f>
        <v>0</v>
      </c>
      <c r="BD81">
        <f>ROUND(MAX(0,$AZ$81+$BA$81-$BB$81-$BC$81),2)</f>
        <v>0</v>
      </c>
    </row>
    <row r="82" spans="1:56">
      <c r="A82">
        <f>ROW()-7</f>
        <v>75</v>
      </c>
      <c r="B82">
        <f>EDATE(StartDate,A82-1)</f>
        <v>0</v>
      </c>
      <c r="C82">
        <f>ROUND(SUM($G$82,$L$82,$Q$82,$V$82,$AA$82,$AF$82,$AK$82,$AP$82,$AU$82,$AZ$82)-SUM($K$82,$P$82,$U$82,$Z$82,$AE$82,$AJ$82,$AO$82,$AT$82,$AY$82,$BD$82),2)</f>
        <v>0</v>
      </c>
      <c r="D82">
        <f>ROUND(SUM($H$82,$M$82,$R$82,$W$82,$AB$82,$AG$82,$AL$82,$AQ$82,$AV$82,$BA$82),2)</f>
        <v>0</v>
      </c>
      <c r="E82">
        <f>ROUND(SUM($K$82,$P$82,$U$82,$Z$82,$AE$82,$AJ$82,$AO$82,$AT$82,$AY$82,$BD$82),2)</f>
        <v>0</v>
      </c>
      <c r="F82">
        <f>ROUND(MAX(MonthlyBudget-SUM($I$82,$N$82,$S$82,$X$82,$AC$82,$AH$82,$AM$82,$AR$82,$AW$82,$BB$82),0),2)</f>
        <v>0</v>
      </c>
      <c r="G82">
        <f>$K$81</f>
        <v>0</v>
      </c>
      <c r="H82">
        <f>ROUND(IF($G$82&lt;=0,0,$G$82*$G$3/12),2)</f>
        <v>0</v>
      </c>
      <c r="I82">
        <f>ROUND(IF($G$82&lt;=0,0,MIN($G$4,$G$82+$H$82)),2)</f>
        <v>0</v>
      </c>
      <c r="J82">
        <f>ROUND(IF($G$82&lt;=0,0,MIN(MAX(0,$G$82+$H$82-$I$82),$F$82)),2)</f>
        <v>0</v>
      </c>
      <c r="K82">
        <f>ROUND(MAX(0,$G$82+$H$82-$I$82-$J$82),2)</f>
        <v>0</v>
      </c>
      <c r="L82">
        <f>$P$81</f>
        <v>0</v>
      </c>
      <c r="M82">
        <f>ROUND(IF($L$82&lt;=0,0,$L$82*$L$3/12),2)</f>
        <v>0</v>
      </c>
      <c r="N82">
        <f>ROUND(IF($L$82&lt;=0,0,MIN($L$4,$L$82+$M$82)),2)</f>
        <v>0</v>
      </c>
      <c r="O82">
        <f>ROUND(IF($L$82&lt;=0,0,MIN(MAX(0,$L$82+$M$82-$N$82),MAX(0,$F$82-$J$82))),2)</f>
        <v>0</v>
      </c>
      <c r="P82">
        <f>ROUND(MAX(0,$L$82+$M$82-$N$82-$O$82),2)</f>
        <v>0</v>
      </c>
      <c r="Q82">
        <f>$U$81</f>
        <v>0</v>
      </c>
      <c r="R82">
        <f>ROUND(IF($Q$82&lt;=0,0,$Q$82*$Q$3/12),2)</f>
        <v>0</v>
      </c>
      <c r="S82">
        <f>ROUND(IF($Q$82&lt;=0,0,MIN($Q$4,$Q$82+$R$82)),2)</f>
        <v>0</v>
      </c>
      <c r="T82">
        <f>ROUND(IF($Q$82&lt;=0,0,MIN(MAX(0,$Q$82+$R$82-$S$82),MAX(0,$F$82-$J$82-$O$82))),2)</f>
        <v>0</v>
      </c>
      <c r="U82">
        <f>ROUND(MAX(0,$Q$82+$R$82-$S$82-$T$82),2)</f>
        <v>0</v>
      </c>
      <c r="V82">
        <f>$Z$81</f>
        <v>0</v>
      </c>
      <c r="W82">
        <f>ROUND(IF($V$82&lt;=0,0,$V$82*$V$3/12),2)</f>
        <v>0</v>
      </c>
      <c r="X82">
        <f>ROUND(IF($V$82&lt;=0,0,MIN($V$4,$V$82+$W$82)),2)</f>
        <v>0</v>
      </c>
      <c r="Y82">
        <f>ROUND(IF($V$82&lt;=0,0,MIN(MAX(0,$V$82+$W$82-$X$82),MAX(0,$F$82-$J$82-$O$82-$T$82))),2)</f>
        <v>0</v>
      </c>
      <c r="Z82">
        <f>ROUND(MAX(0,$V$82+$W$82-$X$82-$Y$82),2)</f>
        <v>0</v>
      </c>
      <c r="AA82">
        <f>$AE$81</f>
        <v>0</v>
      </c>
      <c r="AB82">
        <f>ROUND(IF($AA$82&lt;=0,0,$AA$82*$AA$3/12),2)</f>
        <v>0</v>
      </c>
      <c r="AC82">
        <f>ROUND(IF($AA$82&lt;=0,0,MIN($AA$4,$AA$82+$AB$82)),2)</f>
        <v>0</v>
      </c>
      <c r="AD82">
        <f>ROUND(IF($AA$82&lt;=0,0,MIN(MAX(0,$AA$82+$AB$82-$AC$82),MAX(0,$F$82-$J$82-$O$82-$T$82-$Y$82))),2)</f>
        <v>0</v>
      </c>
      <c r="AE82">
        <f>ROUND(MAX(0,$AA$82+$AB$82-$AC$82-$AD$82),2)</f>
        <v>0</v>
      </c>
      <c r="AF82">
        <f>$AJ$81</f>
        <v>0</v>
      </c>
      <c r="AG82">
        <f>ROUND(IF($AF$82&lt;=0,0,$AF$82*$AF$3/12),2)</f>
        <v>0</v>
      </c>
      <c r="AH82">
        <f>ROUND(IF($AF$82&lt;=0,0,MIN($AF$4,$AF$82+$AG$82)),2)</f>
        <v>0</v>
      </c>
      <c r="AI82">
        <f>ROUND(IF($AF$82&lt;=0,0,MIN(MAX(0,$AF$82+$AG$82-$AH$82),MAX(0,$F$82-$J$82-$O$82-$T$82-$Y$82-$AD$82))),2)</f>
        <v>0</v>
      </c>
      <c r="AJ82">
        <f>ROUND(MAX(0,$AF$82+$AG$82-$AH$82-$AI$82),2)</f>
        <v>0</v>
      </c>
      <c r="AK82">
        <f>$AO$81</f>
        <v>0</v>
      </c>
      <c r="AL82">
        <f>ROUND(IF($AK$82&lt;=0,0,$AK$82*$AK$3/12),2)</f>
        <v>0</v>
      </c>
      <c r="AM82">
        <f>ROUND(IF($AK$82&lt;=0,0,MIN($AK$4,$AK$82+$AL$82)),2)</f>
        <v>0</v>
      </c>
      <c r="AN82">
        <f>ROUND(IF($AK$82&lt;=0,0,MIN(MAX(0,$AK$82+$AL$82-$AM$82),MAX(0,$F$82-$J$82-$O$82-$T$82-$Y$82-$AD$82-$AI$82))),2)</f>
        <v>0</v>
      </c>
      <c r="AO82">
        <f>ROUND(MAX(0,$AK$82+$AL$82-$AM$82-$AN$82),2)</f>
        <v>0</v>
      </c>
      <c r="AP82">
        <f>$AT$81</f>
        <v>0</v>
      </c>
      <c r="AQ82">
        <f>ROUND(IF($AP$82&lt;=0,0,$AP$82*$AP$3/12),2)</f>
        <v>0</v>
      </c>
      <c r="AR82">
        <f>ROUND(IF($AP$82&lt;=0,0,MIN($AP$4,$AP$82+$AQ$82)),2)</f>
        <v>0</v>
      </c>
      <c r="AS82">
        <f>ROUND(IF($AP$82&lt;=0,0,MIN(MAX(0,$AP$82+$AQ$82-$AR$82),MAX(0,$F$82-$J$82-$O$82-$T$82-$Y$82-$AD$82-$AI$82-$AN$82))),2)</f>
        <v>0</v>
      </c>
      <c r="AT82">
        <f>ROUND(MAX(0,$AP$82+$AQ$82-$AR$82-$AS$82),2)</f>
        <v>0</v>
      </c>
      <c r="AU82">
        <f>$AY$81</f>
        <v>0</v>
      </c>
      <c r="AV82">
        <f>ROUND(IF($AU$82&lt;=0,0,$AU$82*$AU$3/12),2)</f>
        <v>0</v>
      </c>
      <c r="AW82">
        <f>ROUND(IF($AU$82&lt;=0,0,MIN($AU$4,$AU$82+$AV$82)),2)</f>
        <v>0</v>
      </c>
      <c r="AX82">
        <f>ROUND(IF($AU$82&lt;=0,0,MIN(MAX(0,$AU$82+$AV$82-$AW$82),MAX(0,$F$82-$J$82-$O$82-$T$82-$Y$82-$AD$82-$AI$82-$AN$82-$AS$82))),2)</f>
        <v>0</v>
      </c>
      <c r="AY82">
        <f>ROUND(MAX(0,$AU$82+$AV$82-$AW$82-$AX$82),2)</f>
        <v>0</v>
      </c>
      <c r="AZ82">
        <f>$BD$81</f>
        <v>0</v>
      </c>
      <c r="BA82">
        <f>ROUND(IF($AZ$82&lt;=0,0,$AZ$82*$AZ$3/12),2)</f>
        <v>0</v>
      </c>
      <c r="BB82">
        <f>ROUND(IF($AZ$82&lt;=0,0,MIN($AZ$4,$AZ$82+$BA$82)),2)</f>
        <v>0</v>
      </c>
      <c r="BC82">
        <f>ROUND(IF($AZ$82&lt;=0,0,MIN(MAX(0,$AZ$82+$BA$82-$BB$82),MAX(0,$F$82-$J$82-$O$82-$T$82-$Y$82-$AD$82-$AI$82-$AN$82-$AS$82-$AX$82))),2)</f>
        <v>0</v>
      </c>
      <c r="BD82">
        <f>ROUND(MAX(0,$AZ$82+$BA$82-$BB$82-$BC$82),2)</f>
        <v>0</v>
      </c>
    </row>
    <row r="83" spans="1:56">
      <c r="A83">
        <f>ROW()-7</f>
        <v>76</v>
      </c>
      <c r="B83">
        <f>EDATE(StartDate,A83-1)</f>
        <v>0</v>
      </c>
      <c r="C83">
        <f>ROUND(SUM($G$83,$L$83,$Q$83,$V$83,$AA$83,$AF$83,$AK$83,$AP$83,$AU$83,$AZ$83)-SUM($K$83,$P$83,$U$83,$Z$83,$AE$83,$AJ$83,$AO$83,$AT$83,$AY$83,$BD$83),2)</f>
        <v>0</v>
      </c>
      <c r="D83">
        <f>ROUND(SUM($H$83,$M$83,$R$83,$W$83,$AB$83,$AG$83,$AL$83,$AQ$83,$AV$83,$BA$83),2)</f>
        <v>0</v>
      </c>
      <c r="E83">
        <f>ROUND(SUM($K$83,$P$83,$U$83,$Z$83,$AE$83,$AJ$83,$AO$83,$AT$83,$AY$83,$BD$83),2)</f>
        <v>0</v>
      </c>
      <c r="F83">
        <f>ROUND(MAX(MonthlyBudget-SUM($I$83,$N$83,$S$83,$X$83,$AC$83,$AH$83,$AM$83,$AR$83,$AW$83,$BB$83),0),2)</f>
        <v>0</v>
      </c>
      <c r="G83">
        <f>$K$82</f>
        <v>0</v>
      </c>
      <c r="H83">
        <f>ROUND(IF($G$83&lt;=0,0,$G$83*$G$3/12),2)</f>
        <v>0</v>
      </c>
      <c r="I83">
        <f>ROUND(IF($G$83&lt;=0,0,MIN($G$4,$G$83+$H$83)),2)</f>
        <v>0</v>
      </c>
      <c r="J83">
        <f>ROUND(IF($G$83&lt;=0,0,MIN(MAX(0,$G$83+$H$83-$I$83),$F$83)),2)</f>
        <v>0</v>
      </c>
      <c r="K83">
        <f>ROUND(MAX(0,$G$83+$H$83-$I$83-$J$83),2)</f>
        <v>0</v>
      </c>
      <c r="L83">
        <f>$P$82</f>
        <v>0</v>
      </c>
      <c r="M83">
        <f>ROUND(IF($L$83&lt;=0,0,$L$83*$L$3/12),2)</f>
        <v>0</v>
      </c>
      <c r="N83">
        <f>ROUND(IF($L$83&lt;=0,0,MIN($L$4,$L$83+$M$83)),2)</f>
        <v>0</v>
      </c>
      <c r="O83">
        <f>ROUND(IF($L$83&lt;=0,0,MIN(MAX(0,$L$83+$M$83-$N$83),MAX(0,$F$83-$J$83))),2)</f>
        <v>0</v>
      </c>
      <c r="P83">
        <f>ROUND(MAX(0,$L$83+$M$83-$N$83-$O$83),2)</f>
        <v>0</v>
      </c>
      <c r="Q83">
        <f>$U$82</f>
        <v>0</v>
      </c>
      <c r="R83">
        <f>ROUND(IF($Q$83&lt;=0,0,$Q$83*$Q$3/12),2)</f>
        <v>0</v>
      </c>
      <c r="S83">
        <f>ROUND(IF($Q$83&lt;=0,0,MIN($Q$4,$Q$83+$R$83)),2)</f>
        <v>0</v>
      </c>
      <c r="T83">
        <f>ROUND(IF($Q$83&lt;=0,0,MIN(MAX(0,$Q$83+$R$83-$S$83),MAX(0,$F$83-$J$83-$O$83))),2)</f>
        <v>0</v>
      </c>
      <c r="U83">
        <f>ROUND(MAX(0,$Q$83+$R$83-$S$83-$T$83),2)</f>
        <v>0</v>
      </c>
      <c r="V83">
        <f>$Z$82</f>
        <v>0</v>
      </c>
      <c r="W83">
        <f>ROUND(IF($V$83&lt;=0,0,$V$83*$V$3/12),2)</f>
        <v>0</v>
      </c>
      <c r="X83">
        <f>ROUND(IF($V$83&lt;=0,0,MIN($V$4,$V$83+$W$83)),2)</f>
        <v>0</v>
      </c>
      <c r="Y83">
        <f>ROUND(IF($V$83&lt;=0,0,MIN(MAX(0,$V$83+$W$83-$X$83),MAX(0,$F$83-$J$83-$O$83-$T$83))),2)</f>
        <v>0</v>
      </c>
      <c r="Z83">
        <f>ROUND(MAX(0,$V$83+$W$83-$X$83-$Y$83),2)</f>
        <v>0</v>
      </c>
      <c r="AA83">
        <f>$AE$82</f>
        <v>0</v>
      </c>
      <c r="AB83">
        <f>ROUND(IF($AA$83&lt;=0,0,$AA$83*$AA$3/12),2)</f>
        <v>0</v>
      </c>
      <c r="AC83">
        <f>ROUND(IF($AA$83&lt;=0,0,MIN($AA$4,$AA$83+$AB$83)),2)</f>
        <v>0</v>
      </c>
      <c r="AD83">
        <f>ROUND(IF($AA$83&lt;=0,0,MIN(MAX(0,$AA$83+$AB$83-$AC$83),MAX(0,$F$83-$J$83-$O$83-$T$83-$Y$83))),2)</f>
        <v>0</v>
      </c>
      <c r="AE83">
        <f>ROUND(MAX(0,$AA$83+$AB$83-$AC$83-$AD$83),2)</f>
        <v>0</v>
      </c>
      <c r="AF83">
        <f>$AJ$82</f>
        <v>0</v>
      </c>
      <c r="AG83">
        <f>ROUND(IF($AF$83&lt;=0,0,$AF$83*$AF$3/12),2)</f>
        <v>0</v>
      </c>
      <c r="AH83">
        <f>ROUND(IF($AF$83&lt;=0,0,MIN($AF$4,$AF$83+$AG$83)),2)</f>
        <v>0</v>
      </c>
      <c r="AI83">
        <f>ROUND(IF($AF$83&lt;=0,0,MIN(MAX(0,$AF$83+$AG$83-$AH$83),MAX(0,$F$83-$J$83-$O$83-$T$83-$Y$83-$AD$83))),2)</f>
        <v>0</v>
      </c>
      <c r="AJ83">
        <f>ROUND(MAX(0,$AF$83+$AG$83-$AH$83-$AI$83),2)</f>
        <v>0</v>
      </c>
      <c r="AK83">
        <f>$AO$82</f>
        <v>0</v>
      </c>
      <c r="AL83">
        <f>ROUND(IF($AK$83&lt;=0,0,$AK$83*$AK$3/12),2)</f>
        <v>0</v>
      </c>
      <c r="AM83">
        <f>ROUND(IF($AK$83&lt;=0,0,MIN($AK$4,$AK$83+$AL$83)),2)</f>
        <v>0</v>
      </c>
      <c r="AN83">
        <f>ROUND(IF($AK$83&lt;=0,0,MIN(MAX(0,$AK$83+$AL$83-$AM$83),MAX(0,$F$83-$J$83-$O$83-$T$83-$Y$83-$AD$83-$AI$83))),2)</f>
        <v>0</v>
      </c>
      <c r="AO83">
        <f>ROUND(MAX(0,$AK$83+$AL$83-$AM$83-$AN$83),2)</f>
        <v>0</v>
      </c>
      <c r="AP83">
        <f>$AT$82</f>
        <v>0</v>
      </c>
      <c r="AQ83">
        <f>ROUND(IF($AP$83&lt;=0,0,$AP$83*$AP$3/12),2)</f>
        <v>0</v>
      </c>
      <c r="AR83">
        <f>ROUND(IF($AP$83&lt;=0,0,MIN($AP$4,$AP$83+$AQ$83)),2)</f>
        <v>0</v>
      </c>
      <c r="AS83">
        <f>ROUND(IF($AP$83&lt;=0,0,MIN(MAX(0,$AP$83+$AQ$83-$AR$83),MAX(0,$F$83-$J$83-$O$83-$T$83-$Y$83-$AD$83-$AI$83-$AN$83))),2)</f>
        <v>0</v>
      </c>
      <c r="AT83">
        <f>ROUND(MAX(0,$AP$83+$AQ$83-$AR$83-$AS$83),2)</f>
        <v>0</v>
      </c>
      <c r="AU83">
        <f>$AY$82</f>
        <v>0</v>
      </c>
      <c r="AV83">
        <f>ROUND(IF($AU$83&lt;=0,0,$AU$83*$AU$3/12),2)</f>
        <v>0</v>
      </c>
      <c r="AW83">
        <f>ROUND(IF($AU$83&lt;=0,0,MIN($AU$4,$AU$83+$AV$83)),2)</f>
        <v>0</v>
      </c>
      <c r="AX83">
        <f>ROUND(IF($AU$83&lt;=0,0,MIN(MAX(0,$AU$83+$AV$83-$AW$83),MAX(0,$F$83-$J$83-$O$83-$T$83-$Y$83-$AD$83-$AI$83-$AN$83-$AS$83))),2)</f>
        <v>0</v>
      </c>
      <c r="AY83">
        <f>ROUND(MAX(0,$AU$83+$AV$83-$AW$83-$AX$83),2)</f>
        <v>0</v>
      </c>
      <c r="AZ83">
        <f>$BD$82</f>
        <v>0</v>
      </c>
      <c r="BA83">
        <f>ROUND(IF($AZ$83&lt;=0,0,$AZ$83*$AZ$3/12),2)</f>
        <v>0</v>
      </c>
      <c r="BB83">
        <f>ROUND(IF($AZ$83&lt;=0,0,MIN($AZ$4,$AZ$83+$BA$83)),2)</f>
        <v>0</v>
      </c>
      <c r="BC83">
        <f>ROUND(IF($AZ$83&lt;=0,0,MIN(MAX(0,$AZ$83+$BA$83-$BB$83),MAX(0,$F$83-$J$83-$O$83-$T$83-$Y$83-$AD$83-$AI$83-$AN$83-$AS$83-$AX$83))),2)</f>
        <v>0</v>
      </c>
      <c r="BD83">
        <f>ROUND(MAX(0,$AZ$83+$BA$83-$BB$83-$BC$83),2)</f>
        <v>0</v>
      </c>
    </row>
    <row r="84" spans="1:56">
      <c r="A84">
        <f>ROW()-7</f>
        <v>77</v>
      </c>
      <c r="B84">
        <f>EDATE(StartDate,A84-1)</f>
        <v>0</v>
      </c>
      <c r="C84">
        <f>ROUND(SUM($G$84,$L$84,$Q$84,$V$84,$AA$84,$AF$84,$AK$84,$AP$84,$AU$84,$AZ$84)-SUM($K$84,$P$84,$U$84,$Z$84,$AE$84,$AJ$84,$AO$84,$AT$84,$AY$84,$BD$84),2)</f>
        <v>0</v>
      </c>
      <c r="D84">
        <f>ROUND(SUM($H$84,$M$84,$R$84,$W$84,$AB$84,$AG$84,$AL$84,$AQ$84,$AV$84,$BA$84),2)</f>
        <v>0</v>
      </c>
      <c r="E84">
        <f>ROUND(SUM($K$84,$P$84,$U$84,$Z$84,$AE$84,$AJ$84,$AO$84,$AT$84,$AY$84,$BD$84),2)</f>
        <v>0</v>
      </c>
      <c r="F84">
        <f>ROUND(MAX(MonthlyBudget-SUM($I$84,$N$84,$S$84,$X$84,$AC$84,$AH$84,$AM$84,$AR$84,$AW$84,$BB$84),0),2)</f>
        <v>0</v>
      </c>
      <c r="G84">
        <f>$K$83</f>
        <v>0</v>
      </c>
      <c r="H84">
        <f>ROUND(IF($G$84&lt;=0,0,$G$84*$G$3/12),2)</f>
        <v>0</v>
      </c>
      <c r="I84">
        <f>ROUND(IF($G$84&lt;=0,0,MIN($G$4,$G$84+$H$84)),2)</f>
        <v>0</v>
      </c>
      <c r="J84">
        <f>ROUND(IF($G$84&lt;=0,0,MIN(MAX(0,$G$84+$H$84-$I$84),$F$84)),2)</f>
        <v>0</v>
      </c>
      <c r="K84">
        <f>ROUND(MAX(0,$G$84+$H$84-$I$84-$J$84),2)</f>
        <v>0</v>
      </c>
      <c r="L84">
        <f>$P$83</f>
        <v>0</v>
      </c>
      <c r="M84">
        <f>ROUND(IF($L$84&lt;=0,0,$L$84*$L$3/12),2)</f>
        <v>0</v>
      </c>
      <c r="N84">
        <f>ROUND(IF($L$84&lt;=0,0,MIN($L$4,$L$84+$M$84)),2)</f>
        <v>0</v>
      </c>
      <c r="O84">
        <f>ROUND(IF($L$84&lt;=0,0,MIN(MAX(0,$L$84+$M$84-$N$84),MAX(0,$F$84-$J$84))),2)</f>
        <v>0</v>
      </c>
      <c r="P84">
        <f>ROUND(MAX(0,$L$84+$M$84-$N$84-$O$84),2)</f>
        <v>0</v>
      </c>
      <c r="Q84">
        <f>$U$83</f>
        <v>0</v>
      </c>
      <c r="R84">
        <f>ROUND(IF($Q$84&lt;=0,0,$Q$84*$Q$3/12),2)</f>
        <v>0</v>
      </c>
      <c r="S84">
        <f>ROUND(IF($Q$84&lt;=0,0,MIN($Q$4,$Q$84+$R$84)),2)</f>
        <v>0</v>
      </c>
      <c r="T84">
        <f>ROUND(IF($Q$84&lt;=0,0,MIN(MAX(0,$Q$84+$R$84-$S$84),MAX(0,$F$84-$J$84-$O$84))),2)</f>
        <v>0</v>
      </c>
      <c r="U84">
        <f>ROUND(MAX(0,$Q$84+$R$84-$S$84-$T$84),2)</f>
        <v>0</v>
      </c>
      <c r="V84">
        <f>$Z$83</f>
        <v>0</v>
      </c>
      <c r="W84">
        <f>ROUND(IF($V$84&lt;=0,0,$V$84*$V$3/12),2)</f>
        <v>0</v>
      </c>
      <c r="X84">
        <f>ROUND(IF($V$84&lt;=0,0,MIN($V$4,$V$84+$W$84)),2)</f>
        <v>0</v>
      </c>
      <c r="Y84">
        <f>ROUND(IF($V$84&lt;=0,0,MIN(MAX(0,$V$84+$W$84-$X$84),MAX(0,$F$84-$J$84-$O$84-$T$84))),2)</f>
        <v>0</v>
      </c>
      <c r="Z84">
        <f>ROUND(MAX(0,$V$84+$W$84-$X$84-$Y$84),2)</f>
        <v>0</v>
      </c>
      <c r="AA84">
        <f>$AE$83</f>
        <v>0</v>
      </c>
      <c r="AB84">
        <f>ROUND(IF($AA$84&lt;=0,0,$AA$84*$AA$3/12),2)</f>
        <v>0</v>
      </c>
      <c r="AC84">
        <f>ROUND(IF($AA$84&lt;=0,0,MIN($AA$4,$AA$84+$AB$84)),2)</f>
        <v>0</v>
      </c>
      <c r="AD84">
        <f>ROUND(IF($AA$84&lt;=0,0,MIN(MAX(0,$AA$84+$AB$84-$AC$84),MAX(0,$F$84-$J$84-$O$84-$T$84-$Y$84))),2)</f>
        <v>0</v>
      </c>
      <c r="AE84">
        <f>ROUND(MAX(0,$AA$84+$AB$84-$AC$84-$AD$84),2)</f>
        <v>0</v>
      </c>
      <c r="AF84">
        <f>$AJ$83</f>
        <v>0</v>
      </c>
      <c r="AG84">
        <f>ROUND(IF($AF$84&lt;=0,0,$AF$84*$AF$3/12),2)</f>
        <v>0</v>
      </c>
      <c r="AH84">
        <f>ROUND(IF($AF$84&lt;=0,0,MIN($AF$4,$AF$84+$AG$84)),2)</f>
        <v>0</v>
      </c>
      <c r="AI84">
        <f>ROUND(IF($AF$84&lt;=0,0,MIN(MAX(0,$AF$84+$AG$84-$AH$84),MAX(0,$F$84-$J$84-$O$84-$T$84-$Y$84-$AD$84))),2)</f>
        <v>0</v>
      </c>
      <c r="AJ84">
        <f>ROUND(MAX(0,$AF$84+$AG$84-$AH$84-$AI$84),2)</f>
        <v>0</v>
      </c>
      <c r="AK84">
        <f>$AO$83</f>
        <v>0</v>
      </c>
      <c r="AL84">
        <f>ROUND(IF($AK$84&lt;=0,0,$AK$84*$AK$3/12),2)</f>
        <v>0</v>
      </c>
      <c r="AM84">
        <f>ROUND(IF($AK$84&lt;=0,0,MIN($AK$4,$AK$84+$AL$84)),2)</f>
        <v>0</v>
      </c>
      <c r="AN84">
        <f>ROUND(IF($AK$84&lt;=0,0,MIN(MAX(0,$AK$84+$AL$84-$AM$84),MAX(0,$F$84-$J$84-$O$84-$T$84-$Y$84-$AD$84-$AI$84))),2)</f>
        <v>0</v>
      </c>
      <c r="AO84">
        <f>ROUND(MAX(0,$AK$84+$AL$84-$AM$84-$AN$84),2)</f>
        <v>0</v>
      </c>
      <c r="AP84">
        <f>$AT$83</f>
        <v>0</v>
      </c>
      <c r="AQ84">
        <f>ROUND(IF($AP$84&lt;=0,0,$AP$84*$AP$3/12),2)</f>
        <v>0</v>
      </c>
      <c r="AR84">
        <f>ROUND(IF($AP$84&lt;=0,0,MIN($AP$4,$AP$84+$AQ$84)),2)</f>
        <v>0</v>
      </c>
      <c r="AS84">
        <f>ROUND(IF($AP$84&lt;=0,0,MIN(MAX(0,$AP$84+$AQ$84-$AR$84),MAX(0,$F$84-$J$84-$O$84-$T$84-$Y$84-$AD$84-$AI$84-$AN$84))),2)</f>
        <v>0</v>
      </c>
      <c r="AT84">
        <f>ROUND(MAX(0,$AP$84+$AQ$84-$AR$84-$AS$84),2)</f>
        <v>0</v>
      </c>
      <c r="AU84">
        <f>$AY$83</f>
        <v>0</v>
      </c>
      <c r="AV84">
        <f>ROUND(IF($AU$84&lt;=0,0,$AU$84*$AU$3/12),2)</f>
        <v>0</v>
      </c>
      <c r="AW84">
        <f>ROUND(IF($AU$84&lt;=0,0,MIN($AU$4,$AU$84+$AV$84)),2)</f>
        <v>0</v>
      </c>
      <c r="AX84">
        <f>ROUND(IF($AU$84&lt;=0,0,MIN(MAX(0,$AU$84+$AV$84-$AW$84),MAX(0,$F$84-$J$84-$O$84-$T$84-$Y$84-$AD$84-$AI$84-$AN$84-$AS$84))),2)</f>
        <v>0</v>
      </c>
      <c r="AY84">
        <f>ROUND(MAX(0,$AU$84+$AV$84-$AW$84-$AX$84),2)</f>
        <v>0</v>
      </c>
      <c r="AZ84">
        <f>$BD$83</f>
        <v>0</v>
      </c>
      <c r="BA84">
        <f>ROUND(IF($AZ$84&lt;=0,0,$AZ$84*$AZ$3/12),2)</f>
        <v>0</v>
      </c>
      <c r="BB84">
        <f>ROUND(IF($AZ$84&lt;=0,0,MIN($AZ$4,$AZ$84+$BA$84)),2)</f>
        <v>0</v>
      </c>
      <c r="BC84">
        <f>ROUND(IF($AZ$84&lt;=0,0,MIN(MAX(0,$AZ$84+$BA$84-$BB$84),MAX(0,$F$84-$J$84-$O$84-$T$84-$Y$84-$AD$84-$AI$84-$AN$84-$AS$84-$AX$84))),2)</f>
        <v>0</v>
      </c>
      <c r="BD84">
        <f>ROUND(MAX(0,$AZ$84+$BA$84-$BB$84-$BC$84),2)</f>
        <v>0</v>
      </c>
    </row>
    <row r="85" spans="1:56">
      <c r="A85">
        <f>ROW()-7</f>
        <v>78</v>
      </c>
      <c r="B85">
        <f>EDATE(StartDate,A85-1)</f>
        <v>0</v>
      </c>
      <c r="C85">
        <f>ROUND(SUM($G$85,$L$85,$Q$85,$V$85,$AA$85,$AF$85,$AK$85,$AP$85,$AU$85,$AZ$85)-SUM($K$85,$P$85,$U$85,$Z$85,$AE$85,$AJ$85,$AO$85,$AT$85,$AY$85,$BD$85),2)</f>
        <v>0</v>
      </c>
      <c r="D85">
        <f>ROUND(SUM($H$85,$M$85,$R$85,$W$85,$AB$85,$AG$85,$AL$85,$AQ$85,$AV$85,$BA$85),2)</f>
        <v>0</v>
      </c>
      <c r="E85">
        <f>ROUND(SUM($K$85,$P$85,$U$85,$Z$85,$AE$85,$AJ$85,$AO$85,$AT$85,$AY$85,$BD$85),2)</f>
        <v>0</v>
      </c>
      <c r="F85">
        <f>ROUND(MAX(MonthlyBudget-SUM($I$85,$N$85,$S$85,$X$85,$AC$85,$AH$85,$AM$85,$AR$85,$AW$85,$BB$85),0),2)</f>
        <v>0</v>
      </c>
      <c r="G85">
        <f>$K$84</f>
        <v>0</v>
      </c>
      <c r="H85">
        <f>ROUND(IF($G$85&lt;=0,0,$G$85*$G$3/12),2)</f>
        <v>0</v>
      </c>
      <c r="I85">
        <f>ROUND(IF($G$85&lt;=0,0,MIN($G$4,$G$85+$H$85)),2)</f>
        <v>0</v>
      </c>
      <c r="J85">
        <f>ROUND(IF($G$85&lt;=0,0,MIN(MAX(0,$G$85+$H$85-$I$85),$F$85)),2)</f>
        <v>0</v>
      </c>
      <c r="K85">
        <f>ROUND(MAX(0,$G$85+$H$85-$I$85-$J$85),2)</f>
        <v>0</v>
      </c>
      <c r="L85">
        <f>$P$84</f>
        <v>0</v>
      </c>
      <c r="M85">
        <f>ROUND(IF($L$85&lt;=0,0,$L$85*$L$3/12),2)</f>
        <v>0</v>
      </c>
      <c r="N85">
        <f>ROUND(IF($L$85&lt;=0,0,MIN($L$4,$L$85+$M$85)),2)</f>
        <v>0</v>
      </c>
      <c r="O85">
        <f>ROUND(IF($L$85&lt;=0,0,MIN(MAX(0,$L$85+$M$85-$N$85),MAX(0,$F$85-$J$85))),2)</f>
        <v>0</v>
      </c>
      <c r="P85">
        <f>ROUND(MAX(0,$L$85+$M$85-$N$85-$O$85),2)</f>
        <v>0</v>
      </c>
      <c r="Q85">
        <f>$U$84</f>
        <v>0</v>
      </c>
      <c r="R85">
        <f>ROUND(IF($Q$85&lt;=0,0,$Q$85*$Q$3/12),2)</f>
        <v>0</v>
      </c>
      <c r="S85">
        <f>ROUND(IF($Q$85&lt;=0,0,MIN($Q$4,$Q$85+$R$85)),2)</f>
        <v>0</v>
      </c>
      <c r="T85">
        <f>ROUND(IF($Q$85&lt;=0,0,MIN(MAX(0,$Q$85+$R$85-$S$85),MAX(0,$F$85-$J$85-$O$85))),2)</f>
        <v>0</v>
      </c>
      <c r="U85">
        <f>ROUND(MAX(0,$Q$85+$R$85-$S$85-$T$85),2)</f>
        <v>0</v>
      </c>
      <c r="V85">
        <f>$Z$84</f>
        <v>0</v>
      </c>
      <c r="W85">
        <f>ROUND(IF($V$85&lt;=0,0,$V$85*$V$3/12),2)</f>
        <v>0</v>
      </c>
      <c r="X85">
        <f>ROUND(IF($V$85&lt;=0,0,MIN($V$4,$V$85+$W$85)),2)</f>
        <v>0</v>
      </c>
      <c r="Y85">
        <f>ROUND(IF($V$85&lt;=0,0,MIN(MAX(0,$V$85+$W$85-$X$85),MAX(0,$F$85-$J$85-$O$85-$T$85))),2)</f>
        <v>0</v>
      </c>
      <c r="Z85">
        <f>ROUND(MAX(0,$V$85+$W$85-$X$85-$Y$85),2)</f>
        <v>0</v>
      </c>
      <c r="AA85">
        <f>$AE$84</f>
        <v>0</v>
      </c>
      <c r="AB85">
        <f>ROUND(IF($AA$85&lt;=0,0,$AA$85*$AA$3/12),2)</f>
        <v>0</v>
      </c>
      <c r="AC85">
        <f>ROUND(IF($AA$85&lt;=0,0,MIN($AA$4,$AA$85+$AB$85)),2)</f>
        <v>0</v>
      </c>
      <c r="AD85">
        <f>ROUND(IF($AA$85&lt;=0,0,MIN(MAX(0,$AA$85+$AB$85-$AC$85),MAX(0,$F$85-$J$85-$O$85-$T$85-$Y$85))),2)</f>
        <v>0</v>
      </c>
      <c r="AE85">
        <f>ROUND(MAX(0,$AA$85+$AB$85-$AC$85-$AD$85),2)</f>
        <v>0</v>
      </c>
      <c r="AF85">
        <f>$AJ$84</f>
        <v>0</v>
      </c>
      <c r="AG85">
        <f>ROUND(IF($AF$85&lt;=0,0,$AF$85*$AF$3/12),2)</f>
        <v>0</v>
      </c>
      <c r="AH85">
        <f>ROUND(IF($AF$85&lt;=0,0,MIN($AF$4,$AF$85+$AG$85)),2)</f>
        <v>0</v>
      </c>
      <c r="AI85">
        <f>ROUND(IF($AF$85&lt;=0,0,MIN(MAX(0,$AF$85+$AG$85-$AH$85),MAX(0,$F$85-$J$85-$O$85-$T$85-$Y$85-$AD$85))),2)</f>
        <v>0</v>
      </c>
      <c r="AJ85">
        <f>ROUND(MAX(0,$AF$85+$AG$85-$AH$85-$AI$85),2)</f>
        <v>0</v>
      </c>
      <c r="AK85">
        <f>$AO$84</f>
        <v>0</v>
      </c>
      <c r="AL85">
        <f>ROUND(IF($AK$85&lt;=0,0,$AK$85*$AK$3/12),2)</f>
        <v>0</v>
      </c>
      <c r="AM85">
        <f>ROUND(IF($AK$85&lt;=0,0,MIN($AK$4,$AK$85+$AL$85)),2)</f>
        <v>0</v>
      </c>
      <c r="AN85">
        <f>ROUND(IF($AK$85&lt;=0,0,MIN(MAX(0,$AK$85+$AL$85-$AM$85),MAX(0,$F$85-$J$85-$O$85-$T$85-$Y$85-$AD$85-$AI$85))),2)</f>
        <v>0</v>
      </c>
      <c r="AO85">
        <f>ROUND(MAX(0,$AK$85+$AL$85-$AM$85-$AN$85),2)</f>
        <v>0</v>
      </c>
      <c r="AP85">
        <f>$AT$84</f>
        <v>0</v>
      </c>
      <c r="AQ85">
        <f>ROUND(IF($AP$85&lt;=0,0,$AP$85*$AP$3/12),2)</f>
        <v>0</v>
      </c>
      <c r="AR85">
        <f>ROUND(IF($AP$85&lt;=0,0,MIN($AP$4,$AP$85+$AQ$85)),2)</f>
        <v>0</v>
      </c>
      <c r="AS85">
        <f>ROUND(IF($AP$85&lt;=0,0,MIN(MAX(0,$AP$85+$AQ$85-$AR$85),MAX(0,$F$85-$J$85-$O$85-$T$85-$Y$85-$AD$85-$AI$85-$AN$85))),2)</f>
        <v>0</v>
      </c>
      <c r="AT85">
        <f>ROUND(MAX(0,$AP$85+$AQ$85-$AR$85-$AS$85),2)</f>
        <v>0</v>
      </c>
      <c r="AU85">
        <f>$AY$84</f>
        <v>0</v>
      </c>
      <c r="AV85">
        <f>ROUND(IF($AU$85&lt;=0,0,$AU$85*$AU$3/12),2)</f>
        <v>0</v>
      </c>
      <c r="AW85">
        <f>ROUND(IF($AU$85&lt;=0,0,MIN($AU$4,$AU$85+$AV$85)),2)</f>
        <v>0</v>
      </c>
      <c r="AX85">
        <f>ROUND(IF($AU$85&lt;=0,0,MIN(MAX(0,$AU$85+$AV$85-$AW$85),MAX(0,$F$85-$J$85-$O$85-$T$85-$Y$85-$AD$85-$AI$85-$AN$85-$AS$85))),2)</f>
        <v>0</v>
      </c>
      <c r="AY85">
        <f>ROUND(MAX(0,$AU$85+$AV$85-$AW$85-$AX$85),2)</f>
        <v>0</v>
      </c>
      <c r="AZ85">
        <f>$BD$84</f>
        <v>0</v>
      </c>
      <c r="BA85">
        <f>ROUND(IF($AZ$85&lt;=0,0,$AZ$85*$AZ$3/12),2)</f>
        <v>0</v>
      </c>
      <c r="BB85">
        <f>ROUND(IF($AZ$85&lt;=0,0,MIN($AZ$4,$AZ$85+$BA$85)),2)</f>
        <v>0</v>
      </c>
      <c r="BC85">
        <f>ROUND(IF($AZ$85&lt;=0,0,MIN(MAX(0,$AZ$85+$BA$85-$BB$85),MAX(0,$F$85-$J$85-$O$85-$T$85-$Y$85-$AD$85-$AI$85-$AN$85-$AS$85-$AX$85))),2)</f>
        <v>0</v>
      </c>
      <c r="BD85">
        <f>ROUND(MAX(0,$AZ$85+$BA$85-$BB$85-$BC$85),2)</f>
        <v>0</v>
      </c>
    </row>
    <row r="86" spans="1:56">
      <c r="A86">
        <f>ROW()-7</f>
        <v>79</v>
      </c>
      <c r="B86">
        <f>EDATE(StartDate,A86-1)</f>
        <v>0</v>
      </c>
      <c r="C86">
        <f>ROUND(SUM($G$86,$L$86,$Q$86,$V$86,$AA$86,$AF$86,$AK$86,$AP$86,$AU$86,$AZ$86)-SUM($K$86,$P$86,$U$86,$Z$86,$AE$86,$AJ$86,$AO$86,$AT$86,$AY$86,$BD$86),2)</f>
        <v>0</v>
      </c>
      <c r="D86">
        <f>ROUND(SUM($H$86,$M$86,$R$86,$W$86,$AB$86,$AG$86,$AL$86,$AQ$86,$AV$86,$BA$86),2)</f>
        <v>0</v>
      </c>
      <c r="E86">
        <f>ROUND(SUM($K$86,$P$86,$U$86,$Z$86,$AE$86,$AJ$86,$AO$86,$AT$86,$AY$86,$BD$86),2)</f>
        <v>0</v>
      </c>
      <c r="F86">
        <f>ROUND(MAX(MonthlyBudget-SUM($I$86,$N$86,$S$86,$X$86,$AC$86,$AH$86,$AM$86,$AR$86,$AW$86,$BB$86),0),2)</f>
        <v>0</v>
      </c>
      <c r="G86">
        <f>$K$85</f>
        <v>0</v>
      </c>
      <c r="H86">
        <f>ROUND(IF($G$86&lt;=0,0,$G$86*$G$3/12),2)</f>
        <v>0</v>
      </c>
      <c r="I86">
        <f>ROUND(IF($G$86&lt;=0,0,MIN($G$4,$G$86+$H$86)),2)</f>
        <v>0</v>
      </c>
      <c r="J86">
        <f>ROUND(IF($G$86&lt;=0,0,MIN(MAX(0,$G$86+$H$86-$I$86),$F$86)),2)</f>
        <v>0</v>
      </c>
      <c r="K86">
        <f>ROUND(MAX(0,$G$86+$H$86-$I$86-$J$86),2)</f>
        <v>0</v>
      </c>
      <c r="L86">
        <f>$P$85</f>
        <v>0</v>
      </c>
      <c r="M86">
        <f>ROUND(IF($L$86&lt;=0,0,$L$86*$L$3/12),2)</f>
        <v>0</v>
      </c>
      <c r="N86">
        <f>ROUND(IF($L$86&lt;=0,0,MIN($L$4,$L$86+$M$86)),2)</f>
        <v>0</v>
      </c>
      <c r="O86">
        <f>ROUND(IF($L$86&lt;=0,0,MIN(MAX(0,$L$86+$M$86-$N$86),MAX(0,$F$86-$J$86))),2)</f>
        <v>0</v>
      </c>
      <c r="P86">
        <f>ROUND(MAX(0,$L$86+$M$86-$N$86-$O$86),2)</f>
        <v>0</v>
      </c>
      <c r="Q86">
        <f>$U$85</f>
        <v>0</v>
      </c>
      <c r="R86">
        <f>ROUND(IF($Q$86&lt;=0,0,$Q$86*$Q$3/12),2)</f>
        <v>0</v>
      </c>
      <c r="S86">
        <f>ROUND(IF($Q$86&lt;=0,0,MIN($Q$4,$Q$86+$R$86)),2)</f>
        <v>0</v>
      </c>
      <c r="T86">
        <f>ROUND(IF($Q$86&lt;=0,0,MIN(MAX(0,$Q$86+$R$86-$S$86),MAX(0,$F$86-$J$86-$O$86))),2)</f>
        <v>0</v>
      </c>
      <c r="U86">
        <f>ROUND(MAX(0,$Q$86+$R$86-$S$86-$T$86),2)</f>
        <v>0</v>
      </c>
      <c r="V86">
        <f>$Z$85</f>
        <v>0</v>
      </c>
      <c r="W86">
        <f>ROUND(IF($V$86&lt;=0,0,$V$86*$V$3/12),2)</f>
        <v>0</v>
      </c>
      <c r="X86">
        <f>ROUND(IF($V$86&lt;=0,0,MIN($V$4,$V$86+$W$86)),2)</f>
        <v>0</v>
      </c>
      <c r="Y86">
        <f>ROUND(IF($V$86&lt;=0,0,MIN(MAX(0,$V$86+$W$86-$X$86),MAX(0,$F$86-$J$86-$O$86-$T$86))),2)</f>
        <v>0</v>
      </c>
      <c r="Z86">
        <f>ROUND(MAX(0,$V$86+$W$86-$X$86-$Y$86),2)</f>
        <v>0</v>
      </c>
      <c r="AA86">
        <f>$AE$85</f>
        <v>0</v>
      </c>
      <c r="AB86">
        <f>ROUND(IF($AA$86&lt;=0,0,$AA$86*$AA$3/12),2)</f>
        <v>0</v>
      </c>
      <c r="AC86">
        <f>ROUND(IF($AA$86&lt;=0,0,MIN($AA$4,$AA$86+$AB$86)),2)</f>
        <v>0</v>
      </c>
      <c r="AD86">
        <f>ROUND(IF($AA$86&lt;=0,0,MIN(MAX(0,$AA$86+$AB$86-$AC$86),MAX(0,$F$86-$J$86-$O$86-$T$86-$Y$86))),2)</f>
        <v>0</v>
      </c>
      <c r="AE86">
        <f>ROUND(MAX(0,$AA$86+$AB$86-$AC$86-$AD$86),2)</f>
        <v>0</v>
      </c>
      <c r="AF86">
        <f>$AJ$85</f>
        <v>0</v>
      </c>
      <c r="AG86">
        <f>ROUND(IF($AF$86&lt;=0,0,$AF$86*$AF$3/12),2)</f>
        <v>0</v>
      </c>
      <c r="AH86">
        <f>ROUND(IF($AF$86&lt;=0,0,MIN($AF$4,$AF$86+$AG$86)),2)</f>
        <v>0</v>
      </c>
      <c r="AI86">
        <f>ROUND(IF($AF$86&lt;=0,0,MIN(MAX(0,$AF$86+$AG$86-$AH$86),MAX(0,$F$86-$J$86-$O$86-$T$86-$Y$86-$AD$86))),2)</f>
        <v>0</v>
      </c>
      <c r="AJ86">
        <f>ROUND(MAX(0,$AF$86+$AG$86-$AH$86-$AI$86),2)</f>
        <v>0</v>
      </c>
      <c r="AK86">
        <f>$AO$85</f>
        <v>0</v>
      </c>
      <c r="AL86">
        <f>ROUND(IF($AK$86&lt;=0,0,$AK$86*$AK$3/12),2)</f>
        <v>0</v>
      </c>
      <c r="AM86">
        <f>ROUND(IF($AK$86&lt;=0,0,MIN($AK$4,$AK$86+$AL$86)),2)</f>
        <v>0</v>
      </c>
      <c r="AN86">
        <f>ROUND(IF($AK$86&lt;=0,0,MIN(MAX(0,$AK$86+$AL$86-$AM$86),MAX(0,$F$86-$J$86-$O$86-$T$86-$Y$86-$AD$86-$AI$86))),2)</f>
        <v>0</v>
      </c>
      <c r="AO86">
        <f>ROUND(MAX(0,$AK$86+$AL$86-$AM$86-$AN$86),2)</f>
        <v>0</v>
      </c>
      <c r="AP86">
        <f>$AT$85</f>
        <v>0</v>
      </c>
      <c r="AQ86">
        <f>ROUND(IF($AP$86&lt;=0,0,$AP$86*$AP$3/12),2)</f>
        <v>0</v>
      </c>
      <c r="AR86">
        <f>ROUND(IF($AP$86&lt;=0,0,MIN($AP$4,$AP$86+$AQ$86)),2)</f>
        <v>0</v>
      </c>
      <c r="AS86">
        <f>ROUND(IF($AP$86&lt;=0,0,MIN(MAX(0,$AP$86+$AQ$86-$AR$86),MAX(0,$F$86-$J$86-$O$86-$T$86-$Y$86-$AD$86-$AI$86-$AN$86))),2)</f>
        <v>0</v>
      </c>
      <c r="AT86">
        <f>ROUND(MAX(0,$AP$86+$AQ$86-$AR$86-$AS$86),2)</f>
        <v>0</v>
      </c>
      <c r="AU86">
        <f>$AY$85</f>
        <v>0</v>
      </c>
      <c r="AV86">
        <f>ROUND(IF($AU$86&lt;=0,0,$AU$86*$AU$3/12),2)</f>
        <v>0</v>
      </c>
      <c r="AW86">
        <f>ROUND(IF($AU$86&lt;=0,0,MIN($AU$4,$AU$86+$AV$86)),2)</f>
        <v>0</v>
      </c>
      <c r="AX86">
        <f>ROUND(IF($AU$86&lt;=0,0,MIN(MAX(0,$AU$86+$AV$86-$AW$86),MAX(0,$F$86-$J$86-$O$86-$T$86-$Y$86-$AD$86-$AI$86-$AN$86-$AS$86))),2)</f>
        <v>0</v>
      </c>
      <c r="AY86">
        <f>ROUND(MAX(0,$AU$86+$AV$86-$AW$86-$AX$86),2)</f>
        <v>0</v>
      </c>
      <c r="AZ86">
        <f>$BD$85</f>
        <v>0</v>
      </c>
      <c r="BA86">
        <f>ROUND(IF($AZ$86&lt;=0,0,$AZ$86*$AZ$3/12),2)</f>
        <v>0</v>
      </c>
      <c r="BB86">
        <f>ROUND(IF($AZ$86&lt;=0,0,MIN($AZ$4,$AZ$86+$BA$86)),2)</f>
        <v>0</v>
      </c>
      <c r="BC86">
        <f>ROUND(IF($AZ$86&lt;=0,0,MIN(MAX(0,$AZ$86+$BA$86-$BB$86),MAX(0,$F$86-$J$86-$O$86-$T$86-$Y$86-$AD$86-$AI$86-$AN$86-$AS$86-$AX$86))),2)</f>
        <v>0</v>
      </c>
      <c r="BD86">
        <f>ROUND(MAX(0,$AZ$86+$BA$86-$BB$86-$BC$86),2)</f>
        <v>0</v>
      </c>
    </row>
    <row r="87" spans="1:56">
      <c r="A87">
        <f>ROW()-7</f>
        <v>80</v>
      </c>
      <c r="B87">
        <f>EDATE(StartDate,A87-1)</f>
        <v>0</v>
      </c>
      <c r="C87">
        <f>ROUND(SUM($G$87,$L$87,$Q$87,$V$87,$AA$87,$AF$87,$AK$87,$AP$87,$AU$87,$AZ$87)-SUM($K$87,$P$87,$U$87,$Z$87,$AE$87,$AJ$87,$AO$87,$AT$87,$AY$87,$BD$87),2)</f>
        <v>0</v>
      </c>
      <c r="D87">
        <f>ROUND(SUM($H$87,$M$87,$R$87,$W$87,$AB$87,$AG$87,$AL$87,$AQ$87,$AV$87,$BA$87),2)</f>
        <v>0</v>
      </c>
      <c r="E87">
        <f>ROUND(SUM($K$87,$P$87,$U$87,$Z$87,$AE$87,$AJ$87,$AO$87,$AT$87,$AY$87,$BD$87),2)</f>
        <v>0</v>
      </c>
      <c r="F87">
        <f>ROUND(MAX(MonthlyBudget-SUM($I$87,$N$87,$S$87,$X$87,$AC$87,$AH$87,$AM$87,$AR$87,$AW$87,$BB$87),0),2)</f>
        <v>0</v>
      </c>
      <c r="G87">
        <f>$K$86</f>
        <v>0</v>
      </c>
      <c r="H87">
        <f>ROUND(IF($G$87&lt;=0,0,$G$87*$G$3/12),2)</f>
        <v>0</v>
      </c>
      <c r="I87">
        <f>ROUND(IF($G$87&lt;=0,0,MIN($G$4,$G$87+$H$87)),2)</f>
        <v>0</v>
      </c>
      <c r="J87">
        <f>ROUND(IF($G$87&lt;=0,0,MIN(MAX(0,$G$87+$H$87-$I$87),$F$87)),2)</f>
        <v>0</v>
      </c>
      <c r="K87">
        <f>ROUND(MAX(0,$G$87+$H$87-$I$87-$J$87),2)</f>
        <v>0</v>
      </c>
      <c r="L87">
        <f>$P$86</f>
        <v>0</v>
      </c>
      <c r="M87">
        <f>ROUND(IF($L$87&lt;=0,0,$L$87*$L$3/12),2)</f>
        <v>0</v>
      </c>
      <c r="N87">
        <f>ROUND(IF($L$87&lt;=0,0,MIN($L$4,$L$87+$M$87)),2)</f>
        <v>0</v>
      </c>
      <c r="O87">
        <f>ROUND(IF($L$87&lt;=0,0,MIN(MAX(0,$L$87+$M$87-$N$87),MAX(0,$F$87-$J$87))),2)</f>
        <v>0</v>
      </c>
      <c r="P87">
        <f>ROUND(MAX(0,$L$87+$M$87-$N$87-$O$87),2)</f>
        <v>0</v>
      </c>
      <c r="Q87">
        <f>$U$86</f>
        <v>0</v>
      </c>
      <c r="R87">
        <f>ROUND(IF($Q$87&lt;=0,0,$Q$87*$Q$3/12),2)</f>
        <v>0</v>
      </c>
      <c r="S87">
        <f>ROUND(IF($Q$87&lt;=0,0,MIN($Q$4,$Q$87+$R$87)),2)</f>
        <v>0</v>
      </c>
      <c r="T87">
        <f>ROUND(IF($Q$87&lt;=0,0,MIN(MAX(0,$Q$87+$R$87-$S$87),MAX(0,$F$87-$J$87-$O$87))),2)</f>
        <v>0</v>
      </c>
      <c r="U87">
        <f>ROUND(MAX(0,$Q$87+$R$87-$S$87-$T$87),2)</f>
        <v>0</v>
      </c>
      <c r="V87">
        <f>$Z$86</f>
        <v>0</v>
      </c>
      <c r="W87">
        <f>ROUND(IF($V$87&lt;=0,0,$V$87*$V$3/12),2)</f>
        <v>0</v>
      </c>
      <c r="X87">
        <f>ROUND(IF($V$87&lt;=0,0,MIN($V$4,$V$87+$W$87)),2)</f>
        <v>0</v>
      </c>
      <c r="Y87">
        <f>ROUND(IF($V$87&lt;=0,0,MIN(MAX(0,$V$87+$W$87-$X$87),MAX(0,$F$87-$J$87-$O$87-$T$87))),2)</f>
        <v>0</v>
      </c>
      <c r="Z87">
        <f>ROUND(MAX(0,$V$87+$W$87-$X$87-$Y$87),2)</f>
        <v>0</v>
      </c>
      <c r="AA87">
        <f>$AE$86</f>
        <v>0</v>
      </c>
      <c r="AB87">
        <f>ROUND(IF($AA$87&lt;=0,0,$AA$87*$AA$3/12),2)</f>
        <v>0</v>
      </c>
      <c r="AC87">
        <f>ROUND(IF($AA$87&lt;=0,0,MIN($AA$4,$AA$87+$AB$87)),2)</f>
        <v>0</v>
      </c>
      <c r="AD87">
        <f>ROUND(IF($AA$87&lt;=0,0,MIN(MAX(0,$AA$87+$AB$87-$AC$87),MAX(0,$F$87-$J$87-$O$87-$T$87-$Y$87))),2)</f>
        <v>0</v>
      </c>
      <c r="AE87">
        <f>ROUND(MAX(0,$AA$87+$AB$87-$AC$87-$AD$87),2)</f>
        <v>0</v>
      </c>
      <c r="AF87">
        <f>$AJ$86</f>
        <v>0</v>
      </c>
      <c r="AG87">
        <f>ROUND(IF($AF$87&lt;=0,0,$AF$87*$AF$3/12),2)</f>
        <v>0</v>
      </c>
      <c r="AH87">
        <f>ROUND(IF($AF$87&lt;=0,0,MIN($AF$4,$AF$87+$AG$87)),2)</f>
        <v>0</v>
      </c>
      <c r="AI87">
        <f>ROUND(IF($AF$87&lt;=0,0,MIN(MAX(0,$AF$87+$AG$87-$AH$87),MAX(0,$F$87-$J$87-$O$87-$T$87-$Y$87-$AD$87))),2)</f>
        <v>0</v>
      </c>
      <c r="AJ87">
        <f>ROUND(MAX(0,$AF$87+$AG$87-$AH$87-$AI$87),2)</f>
        <v>0</v>
      </c>
      <c r="AK87">
        <f>$AO$86</f>
        <v>0</v>
      </c>
      <c r="AL87">
        <f>ROUND(IF($AK$87&lt;=0,0,$AK$87*$AK$3/12),2)</f>
        <v>0</v>
      </c>
      <c r="AM87">
        <f>ROUND(IF($AK$87&lt;=0,0,MIN($AK$4,$AK$87+$AL$87)),2)</f>
        <v>0</v>
      </c>
      <c r="AN87">
        <f>ROUND(IF($AK$87&lt;=0,0,MIN(MAX(0,$AK$87+$AL$87-$AM$87),MAX(0,$F$87-$J$87-$O$87-$T$87-$Y$87-$AD$87-$AI$87))),2)</f>
        <v>0</v>
      </c>
      <c r="AO87">
        <f>ROUND(MAX(0,$AK$87+$AL$87-$AM$87-$AN$87),2)</f>
        <v>0</v>
      </c>
      <c r="AP87">
        <f>$AT$86</f>
        <v>0</v>
      </c>
      <c r="AQ87">
        <f>ROUND(IF($AP$87&lt;=0,0,$AP$87*$AP$3/12),2)</f>
        <v>0</v>
      </c>
      <c r="AR87">
        <f>ROUND(IF($AP$87&lt;=0,0,MIN($AP$4,$AP$87+$AQ$87)),2)</f>
        <v>0</v>
      </c>
      <c r="AS87">
        <f>ROUND(IF($AP$87&lt;=0,0,MIN(MAX(0,$AP$87+$AQ$87-$AR$87),MAX(0,$F$87-$J$87-$O$87-$T$87-$Y$87-$AD$87-$AI$87-$AN$87))),2)</f>
        <v>0</v>
      </c>
      <c r="AT87">
        <f>ROUND(MAX(0,$AP$87+$AQ$87-$AR$87-$AS$87),2)</f>
        <v>0</v>
      </c>
      <c r="AU87">
        <f>$AY$86</f>
        <v>0</v>
      </c>
      <c r="AV87">
        <f>ROUND(IF($AU$87&lt;=0,0,$AU$87*$AU$3/12),2)</f>
        <v>0</v>
      </c>
      <c r="AW87">
        <f>ROUND(IF($AU$87&lt;=0,0,MIN($AU$4,$AU$87+$AV$87)),2)</f>
        <v>0</v>
      </c>
      <c r="AX87">
        <f>ROUND(IF($AU$87&lt;=0,0,MIN(MAX(0,$AU$87+$AV$87-$AW$87),MAX(0,$F$87-$J$87-$O$87-$T$87-$Y$87-$AD$87-$AI$87-$AN$87-$AS$87))),2)</f>
        <v>0</v>
      </c>
      <c r="AY87">
        <f>ROUND(MAX(0,$AU$87+$AV$87-$AW$87-$AX$87),2)</f>
        <v>0</v>
      </c>
      <c r="AZ87">
        <f>$BD$86</f>
        <v>0</v>
      </c>
      <c r="BA87">
        <f>ROUND(IF($AZ$87&lt;=0,0,$AZ$87*$AZ$3/12),2)</f>
        <v>0</v>
      </c>
      <c r="BB87">
        <f>ROUND(IF($AZ$87&lt;=0,0,MIN($AZ$4,$AZ$87+$BA$87)),2)</f>
        <v>0</v>
      </c>
      <c r="BC87">
        <f>ROUND(IF($AZ$87&lt;=0,0,MIN(MAX(0,$AZ$87+$BA$87-$BB$87),MAX(0,$F$87-$J$87-$O$87-$T$87-$Y$87-$AD$87-$AI$87-$AN$87-$AS$87-$AX$87))),2)</f>
        <v>0</v>
      </c>
      <c r="BD87">
        <f>ROUND(MAX(0,$AZ$87+$BA$87-$BB$87-$BC$87),2)</f>
        <v>0</v>
      </c>
    </row>
    <row r="88" spans="1:56">
      <c r="A88">
        <f>ROW()-7</f>
        <v>81</v>
      </c>
      <c r="B88">
        <f>EDATE(StartDate,A88-1)</f>
        <v>0</v>
      </c>
      <c r="C88">
        <f>ROUND(SUM($G$88,$L$88,$Q$88,$V$88,$AA$88,$AF$88,$AK$88,$AP$88,$AU$88,$AZ$88)-SUM($K$88,$P$88,$U$88,$Z$88,$AE$88,$AJ$88,$AO$88,$AT$88,$AY$88,$BD$88),2)</f>
        <v>0</v>
      </c>
      <c r="D88">
        <f>ROUND(SUM($H$88,$M$88,$R$88,$W$88,$AB$88,$AG$88,$AL$88,$AQ$88,$AV$88,$BA$88),2)</f>
        <v>0</v>
      </c>
      <c r="E88">
        <f>ROUND(SUM($K$88,$P$88,$U$88,$Z$88,$AE$88,$AJ$88,$AO$88,$AT$88,$AY$88,$BD$88),2)</f>
        <v>0</v>
      </c>
      <c r="F88">
        <f>ROUND(MAX(MonthlyBudget-SUM($I$88,$N$88,$S$88,$X$88,$AC$88,$AH$88,$AM$88,$AR$88,$AW$88,$BB$88),0),2)</f>
        <v>0</v>
      </c>
      <c r="G88">
        <f>$K$87</f>
        <v>0</v>
      </c>
      <c r="H88">
        <f>ROUND(IF($G$88&lt;=0,0,$G$88*$G$3/12),2)</f>
        <v>0</v>
      </c>
      <c r="I88">
        <f>ROUND(IF($G$88&lt;=0,0,MIN($G$4,$G$88+$H$88)),2)</f>
        <v>0</v>
      </c>
      <c r="J88">
        <f>ROUND(IF($G$88&lt;=0,0,MIN(MAX(0,$G$88+$H$88-$I$88),$F$88)),2)</f>
        <v>0</v>
      </c>
      <c r="K88">
        <f>ROUND(MAX(0,$G$88+$H$88-$I$88-$J$88),2)</f>
        <v>0</v>
      </c>
      <c r="L88">
        <f>$P$87</f>
        <v>0</v>
      </c>
      <c r="M88">
        <f>ROUND(IF($L$88&lt;=0,0,$L$88*$L$3/12),2)</f>
        <v>0</v>
      </c>
      <c r="N88">
        <f>ROUND(IF($L$88&lt;=0,0,MIN($L$4,$L$88+$M$88)),2)</f>
        <v>0</v>
      </c>
      <c r="O88">
        <f>ROUND(IF($L$88&lt;=0,0,MIN(MAX(0,$L$88+$M$88-$N$88),MAX(0,$F$88-$J$88))),2)</f>
        <v>0</v>
      </c>
      <c r="P88">
        <f>ROUND(MAX(0,$L$88+$M$88-$N$88-$O$88),2)</f>
        <v>0</v>
      </c>
      <c r="Q88">
        <f>$U$87</f>
        <v>0</v>
      </c>
      <c r="R88">
        <f>ROUND(IF($Q$88&lt;=0,0,$Q$88*$Q$3/12),2)</f>
        <v>0</v>
      </c>
      <c r="S88">
        <f>ROUND(IF($Q$88&lt;=0,0,MIN($Q$4,$Q$88+$R$88)),2)</f>
        <v>0</v>
      </c>
      <c r="T88">
        <f>ROUND(IF($Q$88&lt;=0,0,MIN(MAX(0,$Q$88+$R$88-$S$88),MAX(0,$F$88-$J$88-$O$88))),2)</f>
        <v>0</v>
      </c>
      <c r="U88">
        <f>ROUND(MAX(0,$Q$88+$R$88-$S$88-$T$88),2)</f>
        <v>0</v>
      </c>
      <c r="V88">
        <f>$Z$87</f>
        <v>0</v>
      </c>
      <c r="W88">
        <f>ROUND(IF($V$88&lt;=0,0,$V$88*$V$3/12),2)</f>
        <v>0</v>
      </c>
      <c r="X88">
        <f>ROUND(IF($V$88&lt;=0,0,MIN($V$4,$V$88+$W$88)),2)</f>
        <v>0</v>
      </c>
      <c r="Y88">
        <f>ROUND(IF($V$88&lt;=0,0,MIN(MAX(0,$V$88+$W$88-$X$88),MAX(0,$F$88-$J$88-$O$88-$T$88))),2)</f>
        <v>0</v>
      </c>
      <c r="Z88">
        <f>ROUND(MAX(0,$V$88+$W$88-$X$88-$Y$88),2)</f>
        <v>0</v>
      </c>
      <c r="AA88">
        <f>$AE$87</f>
        <v>0</v>
      </c>
      <c r="AB88">
        <f>ROUND(IF($AA$88&lt;=0,0,$AA$88*$AA$3/12),2)</f>
        <v>0</v>
      </c>
      <c r="AC88">
        <f>ROUND(IF($AA$88&lt;=0,0,MIN($AA$4,$AA$88+$AB$88)),2)</f>
        <v>0</v>
      </c>
      <c r="AD88">
        <f>ROUND(IF($AA$88&lt;=0,0,MIN(MAX(0,$AA$88+$AB$88-$AC$88),MAX(0,$F$88-$J$88-$O$88-$T$88-$Y$88))),2)</f>
        <v>0</v>
      </c>
      <c r="AE88">
        <f>ROUND(MAX(0,$AA$88+$AB$88-$AC$88-$AD$88),2)</f>
        <v>0</v>
      </c>
      <c r="AF88">
        <f>$AJ$87</f>
        <v>0</v>
      </c>
      <c r="AG88">
        <f>ROUND(IF($AF$88&lt;=0,0,$AF$88*$AF$3/12),2)</f>
        <v>0</v>
      </c>
      <c r="AH88">
        <f>ROUND(IF($AF$88&lt;=0,0,MIN($AF$4,$AF$88+$AG$88)),2)</f>
        <v>0</v>
      </c>
      <c r="AI88">
        <f>ROUND(IF($AF$88&lt;=0,0,MIN(MAX(0,$AF$88+$AG$88-$AH$88),MAX(0,$F$88-$J$88-$O$88-$T$88-$Y$88-$AD$88))),2)</f>
        <v>0</v>
      </c>
      <c r="AJ88">
        <f>ROUND(MAX(0,$AF$88+$AG$88-$AH$88-$AI$88),2)</f>
        <v>0</v>
      </c>
      <c r="AK88">
        <f>$AO$87</f>
        <v>0</v>
      </c>
      <c r="AL88">
        <f>ROUND(IF($AK$88&lt;=0,0,$AK$88*$AK$3/12),2)</f>
        <v>0</v>
      </c>
      <c r="AM88">
        <f>ROUND(IF($AK$88&lt;=0,0,MIN($AK$4,$AK$88+$AL$88)),2)</f>
        <v>0</v>
      </c>
      <c r="AN88">
        <f>ROUND(IF($AK$88&lt;=0,0,MIN(MAX(0,$AK$88+$AL$88-$AM$88),MAX(0,$F$88-$J$88-$O$88-$T$88-$Y$88-$AD$88-$AI$88))),2)</f>
        <v>0</v>
      </c>
      <c r="AO88">
        <f>ROUND(MAX(0,$AK$88+$AL$88-$AM$88-$AN$88),2)</f>
        <v>0</v>
      </c>
      <c r="AP88">
        <f>$AT$87</f>
        <v>0</v>
      </c>
      <c r="AQ88">
        <f>ROUND(IF($AP$88&lt;=0,0,$AP$88*$AP$3/12),2)</f>
        <v>0</v>
      </c>
      <c r="AR88">
        <f>ROUND(IF($AP$88&lt;=0,0,MIN($AP$4,$AP$88+$AQ$88)),2)</f>
        <v>0</v>
      </c>
      <c r="AS88">
        <f>ROUND(IF($AP$88&lt;=0,0,MIN(MAX(0,$AP$88+$AQ$88-$AR$88),MAX(0,$F$88-$J$88-$O$88-$T$88-$Y$88-$AD$88-$AI$88-$AN$88))),2)</f>
        <v>0</v>
      </c>
      <c r="AT88">
        <f>ROUND(MAX(0,$AP$88+$AQ$88-$AR$88-$AS$88),2)</f>
        <v>0</v>
      </c>
      <c r="AU88">
        <f>$AY$87</f>
        <v>0</v>
      </c>
      <c r="AV88">
        <f>ROUND(IF($AU$88&lt;=0,0,$AU$88*$AU$3/12),2)</f>
        <v>0</v>
      </c>
      <c r="AW88">
        <f>ROUND(IF($AU$88&lt;=0,0,MIN($AU$4,$AU$88+$AV$88)),2)</f>
        <v>0</v>
      </c>
      <c r="AX88">
        <f>ROUND(IF($AU$88&lt;=0,0,MIN(MAX(0,$AU$88+$AV$88-$AW$88),MAX(0,$F$88-$J$88-$O$88-$T$88-$Y$88-$AD$88-$AI$88-$AN$88-$AS$88))),2)</f>
        <v>0</v>
      </c>
      <c r="AY88">
        <f>ROUND(MAX(0,$AU$88+$AV$88-$AW$88-$AX$88),2)</f>
        <v>0</v>
      </c>
      <c r="AZ88">
        <f>$BD$87</f>
        <v>0</v>
      </c>
      <c r="BA88">
        <f>ROUND(IF($AZ$88&lt;=0,0,$AZ$88*$AZ$3/12),2)</f>
        <v>0</v>
      </c>
      <c r="BB88">
        <f>ROUND(IF($AZ$88&lt;=0,0,MIN($AZ$4,$AZ$88+$BA$88)),2)</f>
        <v>0</v>
      </c>
      <c r="BC88">
        <f>ROUND(IF($AZ$88&lt;=0,0,MIN(MAX(0,$AZ$88+$BA$88-$BB$88),MAX(0,$F$88-$J$88-$O$88-$T$88-$Y$88-$AD$88-$AI$88-$AN$88-$AS$88-$AX$88))),2)</f>
        <v>0</v>
      </c>
      <c r="BD88">
        <f>ROUND(MAX(0,$AZ$88+$BA$88-$BB$88-$BC$88),2)</f>
        <v>0</v>
      </c>
    </row>
    <row r="89" spans="1:56">
      <c r="A89">
        <f>ROW()-7</f>
        <v>82</v>
      </c>
      <c r="B89">
        <f>EDATE(StartDate,A89-1)</f>
        <v>0</v>
      </c>
      <c r="C89">
        <f>ROUND(SUM($G$89,$L$89,$Q$89,$V$89,$AA$89,$AF$89,$AK$89,$AP$89,$AU$89,$AZ$89)-SUM($K$89,$P$89,$U$89,$Z$89,$AE$89,$AJ$89,$AO$89,$AT$89,$AY$89,$BD$89),2)</f>
        <v>0</v>
      </c>
      <c r="D89">
        <f>ROUND(SUM($H$89,$M$89,$R$89,$W$89,$AB$89,$AG$89,$AL$89,$AQ$89,$AV$89,$BA$89),2)</f>
        <v>0</v>
      </c>
      <c r="E89">
        <f>ROUND(SUM($K$89,$P$89,$U$89,$Z$89,$AE$89,$AJ$89,$AO$89,$AT$89,$AY$89,$BD$89),2)</f>
        <v>0</v>
      </c>
      <c r="F89">
        <f>ROUND(MAX(MonthlyBudget-SUM($I$89,$N$89,$S$89,$X$89,$AC$89,$AH$89,$AM$89,$AR$89,$AW$89,$BB$89),0),2)</f>
        <v>0</v>
      </c>
      <c r="G89">
        <f>$K$88</f>
        <v>0</v>
      </c>
      <c r="H89">
        <f>ROUND(IF($G$89&lt;=0,0,$G$89*$G$3/12),2)</f>
        <v>0</v>
      </c>
      <c r="I89">
        <f>ROUND(IF($G$89&lt;=0,0,MIN($G$4,$G$89+$H$89)),2)</f>
        <v>0</v>
      </c>
      <c r="J89">
        <f>ROUND(IF($G$89&lt;=0,0,MIN(MAX(0,$G$89+$H$89-$I$89),$F$89)),2)</f>
        <v>0</v>
      </c>
      <c r="K89">
        <f>ROUND(MAX(0,$G$89+$H$89-$I$89-$J$89),2)</f>
        <v>0</v>
      </c>
      <c r="L89">
        <f>$P$88</f>
        <v>0</v>
      </c>
      <c r="M89">
        <f>ROUND(IF($L$89&lt;=0,0,$L$89*$L$3/12),2)</f>
        <v>0</v>
      </c>
      <c r="N89">
        <f>ROUND(IF($L$89&lt;=0,0,MIN($L$4,$L$89+$M$89)),2)</f>
        <v>0</v>
      </c>
      <c r="O89">
        <f>ROUND(IF($L$89&lt;=0,0,MIN(MAX(0,$L$89+$M$89-$N$89),MAX(0,$F$89-$J$89))),2)</f>
        <v>0</v>
      </c>
      <c r="P89">
        <f>ROUND(MAX(0,$L$89+$M$89-$N$89-$O$89),2)</f>
        <v>0</v>
      </c>
      <c r="Q89">
        <f>$U$88</f>
        <v>0</v>
      </c>
      <c r="R89">
        <f>ROUND(IF($Q$89&lt;=0,0,$Q$89*$Q$3/12),2)</f>
        <v>0</v>
      </c>
      <c r="S89">
        <f>ROUND(IF($Q$89&lt;=0,0,MIN($Q$4,$Q$89+$R$89)),2)</f>
        <v>0</v>
      </c>
      <c r="T89">
        <f>ROUND(IF($Q$89&lt;=0,0,MIN(MAX(0,$Q$89+$R$89-$S$89),MAX(0,$F$89-$J$89-$O$89))),2)</f>
        <v>0</v>
      </c>
      <c r="U89">
        <f>ROUND(MAX(0,$Q$89+$R$89-$S$89-$T$89),2)</f>
        <v>0</v>
      </c>
      <c r="V89">
        <f>$Z$88</f>
        <v>0</v>
      </c>
      <c r="W89">
        <f>ROUND(IF($V$89&lt;=0,0,$V$89*$V$3/12),2)</f>
        <v>0</v>
      </c>
      <c r="X89">
        <f>ROUND(IF($V$89&lt;=0,0,MIN($V$4,$V$89+$W$89)),2)</f>
        <v>0</v>
      </c>
      <c r="Y89">
        <f>ROUND(IF($V$89&lt;=0,0,MIN(MAX(0,$V$89+$W$89-$X$89),MAX(0,$F$89-$J$89-$O$89-$T$89))),2)</f>
        <v>0</v>
      </c>
      <c r="Z89">
        <f>ROUND(MAX(0,$V$89+$W$89-$X$89-$Y$89),2)</f>
        <v>0</v>
      </c>
      <c r="AA89">
        <f>$AE$88</f>
        <v>0</v>
      </c>
      <c r="AB89">
        <f>ROUND(IF($AA$89&lt;=0,0,$AA$89*$AA$3/12),2)</f>
        <v>0</v>
      </c>
      <c r="AC89">
        <f>ROUND(IF($AA$89&lt;=0,0,MIN($AA$4,$AA$89+$AB$89)),2)</f>
        <v>0</v>
      </c>
      <c r="AD89">
        <f>ROUND(IF($AA$89&lt;=0,0,MIN(MAX(0,$AA$89+$AB$89-$AC$89),MAX(0,$F$89-$J$89-$O$89-$T$89-$Y$89))),2)</f>
        <v>0</v>
      </c>
      <c r="AE89">
        <f>ROUND(MAX(0,$AA$89+$AB$89-$AC$89-$AD$89),2)</f>
        <v>0</v>
      </c>
      <c r="AF89">
        <f>$AJ$88</f>
        <v>0</v>
      </c>
      <c r="AG89">
        <f>ROUND(IF($AF$89&lt;=0,0,$AF$89*$AF$3/12),2)</f>
        <v>0</v>
      </c>
      <c r="AH89">
        <f>ROUND(IF($AF$89&lt;=0,0,MIN($AF$4,$AF$89+$AG$89)),2)</f>
        <v>0</v>
      </c>
      <c r="AI89">
        <f>ROUND(IF($AF$89&lt;=0,0,MIN(MAX(0,$AF$89+$AG$89-$AH$89),MAX(0,$F$89-$J$89-$O$89-$T$89-$Y$89-$AD$89))),2)</f>
        <v>0</v>
      </c>
      <c r="AJ89">
        <f>ROUND(MAX(0,$AF$89+$AG$89-$AH$89-$AI$89),2)</f>
        <v>0</v>
      </c>
      <c r="AK89">
        <f>$AO$88</f>
        <v>0</v>
      </c>
      <c r="AL89">
        <f>ROUND(IF($AK$89&lt;=0,0,$AK$89*$AK$3/12),2)</f>
        <v>0</v>
      </c>
      <c r="AM89">
        <f>ROUND(IF($AK$89&lt;=0,0,MIN($AK$4,$AK$89+$AL$89)),2)</f>
        <v>0</v>
      </c>
      <c r="AN89">
        <f>ROUND(IF($AK$89&lt;=0,0,MIN(MAX(0,$AK$89+$AL$89-$AM$89),MAX(0,$F$89-$J$89-$O$89-$T$89-$Y$89-$AD$89-$AI$89))),2)</f>
        <v>0</v>
      </c>
      <c r="AO89">
        <f>ROUND(MAX(0,$AK$89+$AL$89-$AM$89-$AN$89),2)</f>
        <v>0</v>
      </c>
      <c r="AP89">
        <f>$AT$88</f>
        <v>0</v>
      </c>
      <c r="AQ89">
        <f>ROUND(IF($AP$89&lt;=0,0,$AP$89*$AP$3/12),2)</f>
        <v>0</v>
      </c>
      <c r="AR89">
        <f>ROUND(IF($AP$89&lt;=0,0,MIN($AP$4,$AP$89+$AQ$89)),2)</f>
        <v>0</v>
      </c>
      <c r="AS89">
        <f>ROUND(IF($AP$89&lt;=0,0,MIN(MAX(0,$AP$89+$AQ$89-$AR$89),MAX(0,$F$89-$J$89-$O$89-$T$89-$Y$89-$AD$89-$AI$89-$AN$89))),2)</f>
        <v>0</v>
      </c>
      <c r="AT89">
        <f>ROUND(MAX(0,$AP$89+$AQ$89-$AR$89-$AS$89),2)</f>
        <v>0</v>
      </c>
      <c r="AU89">
        <f>$AY$88</f>
        <v>0</v>
      </c>
      <c r="AV89">
        <f>ROUND(IF($AU$89&lt;=0,0,$AU$89*$AU$3/12),2)</f>
        <v>0</v>
      </c>
      <c r="AW89">
        <f>ROUND(IF($AU$89&lt;=0,0,MIN($AU$4,$AU$89+$AV$89)),2)</f>
        <v>0</v>
      </c>
      <c r="AX89">
        <f>ROUND(IF($AU$89&lt;=0,0,MIN(MAX(0,$AU$89+$AV$89-$AW$89),MAX(0,$F$89-$J$89-$O$89-$T$89-$Y$89-$AD$89-$AI$89-$AN$89-$AS$89))),2)</f>
        <v>0</v>
      </c>
      <c r="AY89">
        <f>ROUND(MAX(0,$AU$89+$AV$89-$AW$89-$AX$89),2)</f>
        <v>0</v>
      </c>
      <c r="AZ89">
        <f>$BD$88</f>
        <v>0</v>
      </c>
      <c r="BA89">
        <f>ROUND(IF($AZ$89&lt;=0,0,$AZ$89*$AZ$3/12),2)</f>
        <v>0</v>
      </c>
      <c r="BB89">
        <f>ROUND(IF($AZ$89&lt;=0,0,MIN($AZ$4,$AZ$89+$BA$89)),2)</f>
        <v>0</v>
      </c>
      <c r="BC89">
        <f>ROUND(IF($AZ$89&lt;=0,0,MIN(MAX(0,$AZ$89+$BA$89-$BB$89),MAX(0,$F$89-$J$89-$O$89-$T$89-$Y$89-$AD$89-$AI$89-$AN$89-$AS$89-$AX$89))),2)</f>
        <v>0</v>
      </c>
      <c r="BD89">
        <f>ROUND(MAX(0,$AZ$89+$BA$89-$BB$89-$BC$89),2)</f>
        <v>0</v>
      </c>
    </row>
    <row r="90" spans="1:56">
      <c r="A90">
        <f>ROW()-7</f>
        <v>83</v>
      </c>
      <c r="B90">
        <f>EDATE(StartDate,A90-1)</f>
        <v>0</v>
      </c>
      <c r="C90">
        <f>ROUND(SUM($G$90,$L$90,$Q$90,$V$90,$AA$90,$AF$90,$AK$90,$AP$90,$AU$90,$AZ$90)-SUM($K$90,$P$90,$U$90,$Z$90,$AE$90,$AJ$90,$AO$90,$AT$90,$AY$90,$BD$90),2)</f>
        <v>0</v>
      </c>
      <c r="D90">
        <f>ROUND(SUM($H$90,$M$90,$R$90,$W$90,$AB$90,$AG$90,$AL$90,$AQ$90,$AV$90,$BA$90),2)</f>
        <v>0</v>
      </c>
      <c r="E90">
        <f>ROUND(SUM($K$90,$P$90,$U$90,$Z$90,$AE$90,$AJ$90,$AO$90,$AT$90,$AY$90,$BD$90),2)</f>
        <v>0</v>
      </c>
      <c r="F90">
        <f>ROUND(MAX(MonthlyBudget-SUM($I$90,$N$90,$S$90,$X$90,$AC$90,$AH$90,$AM$90,$AR$90,$AW$90,$BB$90),0),2)</f>
        <v>0</v>
      </c>
      <c r="G90">
        <f>$K$89</f>
        <v>0</v>
      </c>
      <c r="H90">
        <f>ROUND(IF($G$90&lt;=0,0,$G$90*$G$3/12),2)</f>
        <v>0</v>
      </c>
      <c r="I90">
        <f>ROUND(IF($G$90&lt;=0,0,MIN($G$4,$G$90+$H$90)),2)</f>
        <v>0</v>
      </c>
      <c r="J90">
        <f>ROUND(IF($G$90&lt;=0,0,MIN(MAX(0,$G$90+$H$90-$I$90),$F$90)),2)</f>
        <v>0</v>
      </c>
      <c r="K90">
        <f>ROUND(MAX(0,$G$90+$H$90-$I$90-$J$90),2)</f>
        <v>0</v>
      </c>
      <c r="L90">
        <f>$P$89</f>
        <v>0</v>
      </c>
      <c r="M90">
        <f>ROUND(IF($L$90&lt;=0,0,$L$90*$L$3/12),2)</f>
        <v>0</v>
      </c>
      <c r="N90">
        <f>ROUND(IF($L$90&lt;=0,0,MIN($L$4,$L$90+$M$90)),2)</f>
        <v>0</v>
      </c>
      <c r="O90">
        <f>ROUND(IF($L$90&lt;=0,0,MIN(MAX(0,$L$90+$M$90-$N$90),MAX(0,$F$90-$J$90))),2)</f>
        <v>0</v>
      </c>
      <c r="P90">
        <f>ROUND(MAX(0,$L$90+$M$90-$N$90-$O$90),2)</f>
        <v>0</v>
      </c>
      <c r="Q90">
        <f>$U$89</f>
        <v>0</v>
      </c>
      <c r="R90">
        <f>ROUND(IF($Q$90&lt;=0,0,$Q$90*$Q$3/12),2)</f>
        <v>0</v>
      </c>
      <c r="S90">
        <f>ROUND(IF($Q$90&lt;=0,0,MIN($Q$4,$Q$90+$R$90)),2)</f>
        <v>0</v>
      </c>
      <c r="T90">
        <f>ROUND(IF($Q$90&lt;=0,0,MIN(MAX(0,$Q$90+$R$90-$S$90),MAX(0,$F$90-$J$90-$O$90))),2)</f>
        <v>0</v>
      </c>
      <c r="U90">
        <f>ROUND(MAX(0,$Q$90+$R$90-$S$90-$T$90),2)</f>
        <v>0</v>
      </c>
      <c r="V90">
        <f>$Z$89</f>
        <v>0</v>
      </c>
      <c r="W90">
        <f>ROUND(IF($V$90&lt;=0,0,$V$90*$V$3/12),2)</f>
        <v>0</v>
      </c>
      <c r="X90">
        <f>ROUND(IF($V$90&lt;=0,0,MIN($V$4,$V$90+$W$90)),2)</f>
        <v>0</v>
      </c>
      <c r="Y90">
        <f>ROUND(IF($V$90&lt;=0,0,MIN(MAX(0,$V$90+$W$90-$X$90),MAX(0,$F$90-$J$90-$O$90-$T$90))),2)</f>
        <v>0</v>
      </c>
      <c r="Z90">
        <f>ROUND(MAX(0,$V$90+$W$90-$X$90-$Y$90),2)</f>
        <v>0</v>
      </c>
      <c r="AA90">
        <f>$AE$89</f>
        <v>0</v>
      </c>
      <c r="AB90">
        <f>ROUND(IF($AA$90&lt;=0,0,$AA$90*$AA$3/12),2)</f>
        <v>0</v>
      </c>
      <c r="AC90">
        <f>ROUND(IF($AA$90&lt;=0,0,MIN($AA$4,$AA$90+$AB$90)),2)</f>
        <v>0</v>
      </c>
      <c r="AD90">
        <f>ROUND(IF($AA$90&lt;=0,0,MIN(MAX(0,$AA$90+$AB$90-$AC$90),MAX(0,$F$90-$J$90-$O$90-$T$90-$Y$90))),2)</f>
        <v>0</v>
      </c>
      <c r="AE90">
        <f>ROUND(MAX(0,$AA$90+$AB$90-$AC$90-$AD$90),2)</f>
        <v>0</v>
      </c>
      <c r="AF90">
        <f>$AJ$89</f>
        <v>0</v>
      </c>
      <c r="AG90">
        <f>ROUND(IF($AF$90&lt;=0,0,$AF$90*$AF$3/12),2)</f>
        <v>0</v>
      </c>
      <c r="AH90">
        <f>ROUND(IF($AF$90&lt;=0,0,MIN($AF$4,$AF$90+$AG$90)),2)</f>
        <v>0</v>
      </c>
      <c r="AI90">
        <f>ROUND(IF($AF$90&lt;=0,0,MIN(MAX(0,$AF$90+$AG$90-$AH$90),MAX(0,$F$90-$J$90-$O$90-$T$90-$Y$90-$AD$90))),2)</f>
        <v>0</v>
      </c>
      <c r="AJ90">
        <f>ROUND(MAX(0,$AF$90+$AG$90-$AH$90-$AI$90),2)</f>
        <v>0</v>
      </c>
      <c r="AK90">
        <f>$AO$89</f>
        <v>0</v>
      </c>
      <c r="AL90">
        <f>ROUND(IF($AK$90&lt;=0,0,$AK$90*$AK$3/12),2)</f>
        <v>0</v>
      </c>
      <c r="AM90">
        <f>ROUND(IF($AK$90&lt;=0,0,MIN($AK$4,$AK$90+$AL$90)),2)</f>
        <v>0</v>
      </c>
      <c r="AN90">
        <f>ROUND(IF($AK$90&lt;=0,0,MIN(MAX(0,$AK$90+$AL$90-$AM$90),MAX(0,$F$90-$J$90-$O$90-$T$90-$Y$90-$AD$90-$AI$90))),2)</f>
        <v>0</v>
      </c>
      <c r="AO90">
        <f>ROUND(MAX(0,$AK$90+$AL$90-$AM$90-$AN$90),2)</f>
        <v>0</v>
      </c>
      <c r="AP90">
        <f>$AT$89</f>
        <v>0</v>
      </c>
      <c r="AQ90">
        <f>ROUND(IF($AP$90&lt;=0,0,$AP$90*$AP$3/12),2)</f>
        <v>0</v>
      </c>
      <c r="AR90">
        <f>ROUND(IF($AP$90&lt;=0,0,MIN($AP$4,$AP$90+$AQ$90)),2)</f>
        <v>0</v>
      </c>
      <c r="AS90">
        <f>ROUND(IF($AP$90&lt;=0,0,MIN(MAX(0,$AP$90+$AQ$90-$AR$90),MAX(0,$F$90-$J$90-$O$90-$T$90-$Y$90-$AD$90-$AI$90-$AN$90))),2)</f>
        <v>0</v>
      </c>
      <c r="AT90">
        <f>ROUND(MAX(0,$AP$90+$AQ$90-$AR$90-$AS$90),2)</f>
        <v>0</v>
      </c>
      <c r="AU90">
        <f>$AY$89</f>
        <v>0</v>
      </c>
      <c r="AV90">
        <f>ROUND(IF($AU$90&lt;=0,0,$AU$90*$AU$3/12),2)</f>
        <v>0</v>
      </c>
      <c r="AW90">
        <f>ROUND(IF($AU$90&lt;=0,0,MIN($AU$4,$AU$90+$AV$90)),2)</f>
        <v>0</v>
      </c>
      <c r="AX90">
        <f>ROUND(IF($AU$90&lt;=0,0,MIN(MAX(0,$AU$90+$AV$90-$AW$90),MAX(0,$F$90-$J$90-$O$90-$T$90-$Y$90-$AD$90-$AI$90-$AN$90-$AS$90))),2)</f>
        <v>0</v>
      </c>
      <c r="AY90">
        <f>ROUND(MAX(0,$AU$90+$AV$90-$AW$90-$AX$90),2)</f>
        <v>0</v>
      </c>
      <c r="AZ90">
        <f>$BD$89</f>
        <v>0</v>
      </c>
      <c r="BA90">
        <f>ROUND(IF($AZ$90&lt;=0,0,$AZ$90*$AZ$3/12),2)</f>
        <v>0</v>
      </c>
      <c r="BB90">
        <f>ROUND(IF($AZ$90&lt;=0,0,MIN($AZ$4,$AZ$90+$BA$90)),2)</f>
        <v>0</v>
      </c>
      <c r="BC90">
        <f>ROUND(IF($AZ$90&lt;=0,0,MIN(MAX(0,$AZ$90+$BA$90-$BB$90),MAX(0,$F$90-$J$90-$O$90-$T$90-$Y$90-$AD$90-$AI$90-$AN$90-$AS$90-$AX$90))),2)</f>
        <v>0</v>
      </c>
      <c r="BD90">
        <f>ROUND(MAX(0,$AZ$90+$BA$90-$BB$90-$BC$90),2)</f>
        <v>0</v>
      </c>
    </row>
    <row r="91" spans="1:56">
      <c r="A91">
        <f>ROW()-7</f>
        <v>84</v>
      </c>
      <c r="B91">
        <f>EDATE(StartDate,A91-1)</f>
        <v>0</v>
      </c>
      <c r="C91">
        <f>ROUND(SUM($G$91,$L$91,$Q$91,$V$91,$AA$91,$AF$91,$AK$91,$AP$91,$AU$91,$AZ$91)-SUM($K$91,$P$91,$U$91,$Z$91,$AE$91,$AJ$91,$AO$91,$AT$91,$AY$91,$BD$91),2)</f>
        <v>0</v>
      </c>
      <c r="D91">
        <f>ROUND(SUM($H$91,$M$91,$R$91,$W$91,$AB$91,$AG$91,$AL$91,$AQ$91,$AV$91,$BA$91),2)</f>
        <v>0</v>
      </c>
      <c r="E91">
        <f>ROUND(SUM($K$91,$P$91,$U$91,$Z$91,$AE$91,$AJ$91,$AO$91,$AT$91,$AY$91,$BD$91),2)</f>
        <v>0</v>
      </c>
      <c r="F91">
        <f>ROUND(MAX(MonthlyBudget-SUM($I$91,$N$91,$S$91,$X$91,$AC$91,$AH$91,$AM$91,$AR$91,$AW$91,$BB$91),0),2)</f>
        <v>0</v>
      </c>
      <c r="G91">
        <f>$K$90</f>
        <v>0</v>
      </c>
      <c r="H91">
        <f>ROUND(IF($G$91&lt;=0,0,$G$91*$G$3/12),2)</f>
        <v>0</v>
      </c>
      <c r="I91">
        <f>ROUND(IF($G$91&lt;=0,0,MIN($G$4,$G$91+$H$91)),2)</f>
        <v>0</v>
      </c>
      <c r="J91">
        <f>ROUND(IF($G$91&lt;=0,0,MIN(MAX(0,$G$91+$H$91-$I$91),$F$91)),2)</f>
        <v>0</v>
      </c>
      <c r="K91">
        <f>ROUND(MAX(0,$G$91+$H$91-$I$91-$J$91),2)</f>
        <v>0</v>
      </c>
      <c r="L91">
        <f>$P$90</f>
        <v>0</v>
      </c>
      <c r="M91">
        <f>ROUND(IF($L$91&lt;=0,0,$L$91*$L$3/12),2)</f>
        <v>0</v>
      </c>
      <c r="N91">
        <f>ROUND(IF($L$91&lt;=0,0,MIN($L$4,$L$91+$M$91)),2)</f>
        <v>0</v>
      </c>
      <c r="O91">
        <f>ROUND(IF($L$91&lt;=0,0,MIN(MAX(0,$L$91+$M$91-$N$91),MAX(0,$F$91-$J$91))),2)</f>
        <v>0</v>
      </c>
      <c r="P91">
        <f>ROUND(MAX(0,$L$91+$M$91-$N$91-$O$91),2)</f>
        <v>0</v>
      </c>
      <c r="Q91">
        <f>$U$90</f>
        <v>0</v>
      </c>
      <c r="R91">
        <f>ROUND(IF($Q$91&lt;=0,0,$Q$91*$Q$3/12),2)</f>
        <v>0</v>
      </c>
      <c r="S91">
        <f>ROUND(IF($Q$91&lt;=0,0,MIN($Q$4,$Q$91+$R$91)),2)</f>
        <v>0</v>
      </c>
      <c r="T91">
        <f>ROUND(IF($Q$91&lt;=0,0,MIN(MAX(0,$Q$91+$R$91-$S$91),MAX(0,$F$91-$J$91-$O$91))),2)</f>
        <v>0</v>
      </c>
      <c r="U91">
        <f>ROUND(MAX(0,$Q$91+$R$91-$S$91-$T$91),2)</f>
        <v>0</v>
      </c>
      <c r="V91">
        <f>$Z$90</f>
        <v>0</v>
      </c>
      <c r="W91">
        <f>ROUND(IF($V$91&lt;=0,0,$V$91*$V$3/12),2)</f>
        <v>0</v>
      </c>
      <c r="X91">
        <f>ROUND(IF($V$91&lt;=0,0,MIN($V$4,$V$91+$W$91)),2)</f>
        <v>0</v>
      </c>
      <c r="Y91">
        <f>ROUND(IF($V$91&lt;=0,0,MIN(MAX(0,$V$91+$W$91-$X$91),MAX(0,$F$91-$J$91-$O$91-$T$91))),2)</f>
        <v>0</v>
      </c>
      <c r="Z91">
        <f>ROUND(MAX(0,$V$91+$W$91-$X$91-$Y$91),2)</f>
        <v>0</v>
      </c>
      <c r="AA91">
        <f>$AE$90</f>
        <v>0</v>
      </c>
      <c r="AB91">
        <f>ROUND(IF($AA$91&lt;=0,0,$AA$91*$AA$3/12),2)</f>
        <v>0</v>
      </c>
      <c r="AC91">
        <f>ROUND(IF($AA$91&lt;=0,0,MIN($AA$4,$AA$91+$AB$91)),2)</f>
        <v>0</v>
      </c>
      <c r="AD91">
        <f>ROUND(IF($AA$91&lt;=0,0,MIN(MAX(0,$AA$91+$AB$91-$AC$91),MAX(0,$F$91-$J$91-$O$91-$T$91-$Y$91))),2)</f>
        <v>0</v>
      </c>
      <c r="AE91">
        <f>ROUND(MAX(0,$AA$91+$AB$91-$AC$91-$AD$91),2)</f>
        <v>0</v>
      </c>
      <c r="AF91">
        <f>$AJ$90</f>
        <v>0</v>
      </c>
      <c r="AG91">
        <f>ROUND(IF($AF$91&lt;=0,0,$AF$91*$AF$3/12),2)</f>
        <v>0</v>
      </c>
      <c r="AH91">
        <f>ROUND(IF($AF$91&lt;=0,0,MIN($AF$4,$AF$91+$AG$91)),2)</f>
        <v>0</v>
      </c>
      <c r="AI91">
        <f>ROUND(IF($AF$91&lt;=0,0,MIN(MAX(0,$AF$91+$AG$91-$AH$91),MAX(0,$F$91-$J$91-$O$91-$T$91-$Y$91-$AD$91))),2)</f>
        <v>0</v>
      </c>
      <c r="AJ91">
        <f>ROUND(MAX(0,$AF$91+$AG$91-$AH$91-$AI$91),2)</f>
        <v>0</v>
      </c>
      <c r="AK91">
        <f>$AO$90</f>
        <v>0</v>
      </c>
      <c r="AL91">
        <f>ROUND(IF($AK$91&lt;=0,0,$AK$91*$AK$3/12),2)</f>
        <v>0</v>
      </c>
      <c r="AM91">
        <f>ROUND(IF($AK$91&lt;=0,0,MIN($AK$4,$AK$91+$AL$91)),2)</f>
        <v>0</v>
      </c>
      <c r="AN91">
        <f>ROUND(IF($AK$91&lt;=0,0,MIN(MAX(0,$AK$91+$AL$91-$AM$91),MAX(0,$F$91-$J$91-$O$91-$T$91-$Y$91-$AD$91-$AI$91))),2)</f>
        <v>0</v>
      </c>
      <c r="AO91">
        <f>ROUND(MAX(0,$AK$91+$AL$91-$AM$91-$AN$91),2)</f>
        <v>0</v>
      </c>
      <c r="AP91">
        <f>$AT$90</f>
        <v>0</v>
      </c>
      <c r="AQ91">
        <f>ROUND(IF($AP$91&lt;=0,0,$AP$91*$AP$3/12),2)</f>
        <v>0</v>
      </c>
      <c r="AR91">
        <f>ROUND(IF($AP$91&lt;=0,0,MIN($AP$4,$AP$91+$AQ$91)),2)</f>
        <v>0</v>
      </c>
      <c r="AS91">
        <f>ROUND(IF($AP$91&lt;=0,0,MIN(MAX(0,$AP$91+$AQ$91-$AR$91),MAX(0,$F$91-$J$91-$O$91-$T$91-$Y$91-$AD$91-$AI$91-$AN$91))),2)</f>
        <v>0</v>
      </c>
      <c r="AT91">
        <f>ROUND(MAX(0,$AP$91+$AQ$91-$AR$91-$AS$91),2)</f>
        <v>0</v>
      </c>
      <c r="AU91">
        <f>$AY$90</f>
        <v>0</v>
      </c>
      <c r="AV91">
        <f>ROUND(IF($AU$91&lt;=0,0,$AU$91*$AU$3/12),2)</f>
        <v>0</v>
      </c>
      <c r="AW91">
        <f>ROUND(IF($AU$91&lt;=0,0,MIN($AU$4,$AU$91+$AV$91)),2)</f>
        <v>0</v>
      </c>
      <c r="AX91">
        <f>ROUND(IF($AU$91&lt;=0,0,MIN(MAX(0,$AU$91+$AV$91-$AW$91),MAX(0,$F$91-$J$91-$O$91-$T$91-$Y$91-$AD$91-$AI$91-$AN$91-$AS$91))),2)</f>
        <v>0</v>
      </c>
      <c r="AY91">
        <f>ROUND(MAX(0,$AU$91+$AV$91-$AW$91-$AX$91),2)</f>
        <v>0</v>
      </c>
      <c r="AZ91">
        <f>$BD$90</f>
        <v>0</v>
      </c>
      <c r="BA91">
        <f>ROUND(IF($AZ$91&lt;=0,0,$AZ$91*$AZ$3/12),2)</f>
        <v>0</v>
      </c>
      <c r="BB91">
        <f>ROUND(IF($AZ$91&lt;=0,0,MIN($AZ$4,$AZ$91+$BA$91)),2)</f>
        <v>0</v>
      </c>
      <c r="BC91">
        <f>ROUND(IF($AZ$91&lt;=0,0,MIN(MAX(0,$AZ$91+$BA$91-$BB$91),MAX(0,$F$91-$J$91-$O$91-$T$91-$Y$91-$AD$91-$AI$91-$AN$91-$AS$91-$AX$91))),2)</f>
        <v>0</v>
      </c>
      <c r="BD91">
        <f>ROUND(MAX(0,$AZ$91+$BA$91-$BB$91-$BC$91),2)</f>
        <v>0</v>
      </c>
    </row>
    <row r="92" spans="1:56">
      <c r="A92">
        <f>ROW()-7</f>
        <v>85</v>
      </c>
      <c r="B92">
        <f>EDATE(StartDate,A92-1)</f>
        <v>0</v>
      </c>
      <c r="C92">
        <f>ROUND(SUM($G$92,$L$92,$Q$92,$V$92,$AA$92,$AF$92,$AK$92,$AP$92,$AU$92,$AZ$92)-SUM($K$92,$P$92,$U$92,$Z$92,$AE$92,$AJ$92,$AO$92,$AT$92,$AY$92,$BD$92),2)</f>
        <v>0</v>
      </c>
      <c r="D92">
        <f>ROUND(SUM($H$92,$M$92,$R$92,$W$92,$AB$92,$AG$92,$AL$92,$AQ$92,$AV$92,$BA$92),2)</f>
        <v>0</v>
      </c>
      <c r="E92">
        <f>ROUND(SUM($K$92,$P$92,$U$92,$Z$92,$AE$92,$AJ$92,$AO$92,$AT$92,$AY$92,$BD$92),2)</f>
        <v>0</v>
      </c>
      <c r="F92">
        <f>ROUND(MAX(MonthlyBudget-SUM($I$92,$N$92,$S$92,$X$92,$AC$92,$AH$92,$AM$92,$AR$92,$AW$92,$BB$92),0),2)</f>
        <v>0</v>
      </c>
      <c r="G92">
        <f>$K$91</f>
        <v>0</v>
      </c>
      <c r="H92">
        <f>ROUND(IF($G$92&lt;=0,0,$G$92*$G$3/12),2)</f>
        <v>0</v>
      </c>
      <c r="I92">
        <f>ROUND(IF($G$92&lt;=0,0,MIN($G$4,$G$92+$H$92)),2)</f>
        <v>0</v>
      </c>
      <c r="J92">
        <f>ROUND(IF($G$92&lt;=0,0,MIN(MAX(0,$G$92+$H$92-$I$92),$F$92)),2)</f>
        <v>0</v>
      </c>
      <c r="K92">
        <f>ROUND(MAX(0,$G$92+$H$92-$I$92-$J$92),2)</f>
        <v>0</v>
      </c>
      <c r="L92">
        <f>$P$91</f>
        <v>0</v>
      </c>
      <c r="M92">
        <f>ROUND(IF($L$92&lt;=0,0,$L$92*$L$3/12),2)</f>
        <v>0</v>
      </c>
      <c r="N92">
        <f>ROUND(IF($L$92&lt;=0,0,MIN($L$4,$L$92+$M$92)),2)</f>
        <v>0</v>
      </c>
      <c r="O92">
        <f>ROUND(IF($L$92&lt;=0,0,MIN(MAX(0,$L$92+$M$92-$N$92),MAX(0,$F$92-$J$92))),2)</f>
        <v>0</v>
      </c>
      <c r="P92">
        <f>ROUND(MAX(0,$L$92+$M$92-$N$92-$O$92),2)</f>
        <v>0</v>
      </c>
      <c r="Q92">
        <f>$U$91</f>
        <v>0</v>
      </c>
      <c r="R92">
        <f>ROUND(IF($Q$92&lt;=0,0,$Q$92*$Q$3/12),2)</f>
        <v>0</v>
      </c>
      <c r="S92">
        <f>ROUND(IF($Q$92&lt;=0,0,MIN($Q$4,$Q$92+$R$92)),2)</f>
        <v>0</v>
      </c>
      <c r="T92">
        <f>ROUND(IF($Q$92&lt;=0,0,MIN(MAX(0,$Q$92+$R$92-$S$92),MAX(0,$F$92-$J$92-$O$92))),2)</f>
        <v>0</v>
      </c>
      <c r="U92">
        <f>ROUND(MAX(0,$Q$92+$R$92-$S$92-$T$92),2)</f>
        <v>0</v>
      </c>
      <c r="V92">
        <f>$Z$91</f>
        <v>0</v>
      </c>
      <c r="W92">
        <f>ROUND(IF($V$92&lt;=0,0,$V$92*$V$3/12),2)</f>
        <v>0</v>
      </c>
      <c r="X92">
        <f>ROUND(IF($V$92&lt;=0,0,MIN($V$4,$V$92+$W$92)),2)</f>
        <v>0</v>
      </c>
      <c r="Y92">
        <f>ROUND(IF($V$92&lt;=0,0,MIN(MAX(0,$V$92+$W$92-$X$92),MAX(0,$F$92-$J$92-$O$92-$T$92))),2)</f>
        <v>0</v>
      </c>
      <c r="Z92">
        <f>ROUND(MAX(0,$V$92+$W$92-$X$92-$Y$92),2)</f>
        <v>0</v>
      </c>
      <c r="AA92">
        <f>$AE$91</f>
        <v>0</v>
      </c>
      <c r="AB92">
        <f>ROUND(IF($AA$92&lt;=0,0,$AA$92*$AA$3/12),2)</f>
        <v>0</v>
      </c>
      <c r="AC92">
        <f>ROUND(IF($AA$92&lt;=0,0,MIN($AA$4,$AA$92+$AB$92)),2)</f>
        <v>0</v>
      </c>
      <c r="AD92">
        <f>ROUND(IF($AA$92&lt;=0,0,MIN(MAX(0,$AA$92+$AB$92-$AC$92),MAX(0,$F$92-$J$92-$O$92-$T$92-$Y$92))),2)</f>
        <v>0</v>
      </c>
      <c r="AE92">
        <f>ROUND(MAX(0,$AA$92+$AB$92-$AC$92-$AD$92),2)</f>
        <v>0</v>
      </c>
      <c r="AF92">
        <f>$AJ$91</f>
        <v>0</v>
      </c>
      <c r="AG92">
        <f>ROUND(IF($AF$92&lt;=0,0,$AF$92*$AF$3/12),2)</f>
        <v>0</v>
      </c>
      <c r="AH92">
        <f>ROUND(IF($AF$92&lt;=0,0,MIN($AF$4,$AF$92+$AG$92)),2)</f>
        <v>0</v>
      </c>
      <c r="AI92">
        <f>ROUND(IF($AF$92&lt;=0,0,MIN(MAX(0,$AF$92+$AG$92-$AH$92),MAX(0,$F$92-$J$92-$O$92-$T$92-$Y$92-$AD$92))),2)</f>
        <v>0</v>
      </c>
      <c r="AJ92">
        <f>ROUND(MAX(0,$AF$92+$AG$92-$AH$92-$AI$92),2)</f>
        <v>0</v>
      </c>
      <c r="AK92">
        <f>$AO$91</f>
        <v>0</v>
      </c>
      <c r="AL92">
        <f>ROUND(IF($AK$92&lt;=0,0,$AK$92*$AK$3/12),2)</f>
        <v>0</v>
      </c>
      <c r="AM92">
        <f>ROUND(IF($AK$92&lt;=0,0,MIN($AK$4,$AK$92+$AL$92)),2)</f>
        <v>0</v>
      </c>
      <c r="AN92">
        <f>ROUND(IF($AK$92&lt;=0,0,MIN(MAX(0,$AK$92+$AL$92-$AM$92),MAX(0,$F$92-$J$92-$O$92-$T$92-$Y$92-$AD$92-$AI$92))),2)</f>
        <v>0</v>
      </c>
      <c r="AO92">
        <f>ROUND(MAX(0,$AK$92+$AL$92-$AM$92-$AN$92),2)</f>
        <v>0</v>
      </c>
      <c r="AP92">
        <f>$AT$91</f>
        <v>0</v>
      </c>
      <c r="AQ92">
        <f>ROUND(IF($AP$92&lt;=0,0,$AP$92*$AP$3/12),2)</f>
        <v>0</v>
      </c>
      <c r="AR92">
        <f>ROUND(IF($AP$92&lt;=0,0,MIN($AP$4,$AP$92+$AQ$92)),2)</f>
        <v>0</v>
      </c>
      <c r="AS92">
        <f>ROUND(IF($AP$92&lt;=0,0,MIN(MAX(0,$AP$92+$AQ$92-$AR$92),MAX(0,$F$92-$J$92-$O$92-$T$92-$Y$92-$AD$92-$AI$92-$AN$92))),2)</f>
        <v>0</v>
      </c>
      <c r="AT92">
        <f>ROUND(MAX(0,$AP$92+$AQ$92-$AR$92-$AS$92),2)</f>
        <v>0</v>
      </c>
      <c r="AU92">
        <f>$AY$91</f>
        <v>0</v>
      </c>
      <c r="AV92">
        <f>ROUND(IF($AU$92&lt;=0,0,$AU$92*$AU$3/12),2)</f>
        <v>0</v>
      </c>
      <c r="AW92">
        <f>ROUND(IF($AU$92&lt;=0,0,MIN($AU$4,$AU$92+$AV$92)),2)</f>
        <v>0</v>
      </c>
      <c r="AX92">
        <f>ROUND(IF($AU$92&lt;=0,0,MIN(MAX(0,$AU$92+$AV$92-$AW$92),MAX(0,$F$92-$J$92-$O$92-$T$92-$Y$92-$AD$92-$AI$92-$AN$92-$AS$92))),2)</f>
        <v>0</v>
      </c>
      <c r="AY92">
        <f>ROUND(MAX(0,$AU$92+$AV$92-$AW$92-$AX$92),2)</f>
        <v>0</v>
      </c>
      <c r="AZ92">
        <f>$BD$91</f>
        <v>0</v>
      </c>
      <c r="BA92">
        <f>ROUND(IF($AZ$92&lt;=0,0,$AZ$92*$AZ$3/12),2)</f>
        <v>0</v>
      </c>
      <c r="BB92">
        <f>ROUND(IF($AZ$92&lt;=0,0,MIN($AZ$4,$AZ$92+$BA$92)),2)</f>
        <v>0</v>
      </c>
      <c r="BC92">
        <f>ROUND(IF($AZ$92&lt;=0,0,MIN(MAX(0,$AZ$92+$BA$92-$BB$92),MAX(0,$F$92-$J$92-$O$92-$T$92-$Y$92-$AD$92-$AI$92-$AN$92-$AS$92-$AX$92))),2)</f>
        <v>0</v>
      </c>
      <c r="BD92">
        <f>ROUND(MAX(0,$AZ$92+$BA$92-$BB$92-$BC$92),2)</f>
        <v>0</v>
      </c>
    </row>
    <row r="93" spans="1:56">
      <c r="A93">
        <f>ROW()-7</f>
        <v>86</v>
      </c>
      <c r="B93">
        <f>EDATE(StartDate,A93-1)</f>
        <v>0</v>
      </c>
      <c r="C93">
        <f>ROUND(SUM($G$93,$L$93,$Q$93,$V$93,$AA$93,$AF$93,$AK$93,$AP$93,$AU$93,$AZ$93)-SUM($K$93,$P$93,$U$93,$Z$93,$AE$93,$AJ$93,$AO$93,$AT$93,$AY$93,$BD$93),2)</f>
        <v>0</v>
      </c>
      <c r="D93">
        <f>ROUND(SUM($H$93,$M$93,$R$93,$W$93,$AB$93,$AG$93,$AL$93,$AQ$93,$AV$93,$BA$93),2)</f>
        <v>0</v>
      </c>
      <c r="E93">
        <f>ROUND(SUM($K$93,$P$93,$U$93,$Z$93,$AE$93,$AJ$93,$AO$93,$AT$93,$AY$93,$BD$93),2)</f>
        <v>0</v>
      </c>
      <c r="F93">
        <f>ROUND(MAX(MonthlyBudget-SUM($I$93,$N$93,$S$93,$X$93,$AC$93,$AH$93,$AM$93,$AR$93,$AW$93,$BB$93),0),2)</f>
        <v>0</v>
      </c>
      <c r="G93">
        <f>$K$92</f>
        <v>0</v>
      </c>
      <c r="H93">
        <f>ROUND(IF($G$93&lt;=0,0,$G$93*$G$3/12),2)</f>
        <v>0</v>
      </c>
      <c r="I93">
        <f>ROUND(IF($G$93&lt;=0,0,MIN($G$4,$G$93+$H$93)),2)</f>
        <v>0</v>
      </c>
      <c r="J93">
        <f>ROUND(IF($G$93&lt;=0,0,MIN(MAX(0,$G$93+$H$93-$I$93),$F$93)),2)</f>
        <v>0</v>
      </c>
      <c r="K93">
        <f>ROUND(MAX(0,$G$93+$H$93-$I$93-$J$93),2)</f>
        <v>0</v>
      </c>
      <c r="L93">
        <f>$P$92</f>
        <v>0</v>
      </c>
      <c r="M93">
        <f>ROUND(IF($L$93&lt;=0,0,$L$93*$L$3/12),2)</f>
        <v>0</v>
      </c>
      <c r="N93">
        <f>ROUND(IF($L$93&lt;=0,0,MIN($L$4,$L$93+$M$93)),2)</f>
        <v>0</v>
      </c>
      <c r="O93">
        <f>ROUND(IF($L$93&lt;=0,0,MIN(MAX(0,$L$93+$M$93-$N$93),MAX(0,$F$93-$J$93))),2)</f>
        <v>0</v>
      </c>
      <c r="P93">
        <f>ROUND(MAX(0,$L$93+$M$93-$N$93-$O$93),2)</f>
        <v>0</v>
      </c>
      <c r="Q93">
        <f>$U$92</f>
        <v>0</v>
      </c>
      <c r="R93">
        <f>ROUND(IF($Q$93&lt;=0,0,$Q$93*$Q$3/12),2)</f>
        <v>0</v>
      </c>
      <c r="S93">
        <f>ROUND(IF($Q$93&lt;=0,0,MIN($Q$4,$Q$93+$R$93)),2)</f>
        <v>0</v>
      </c>
      <c r="T93">
        <f>ROUND(IF($Q$93&lt;=0,0,MIN(MAX(0,$Q$93+$R$93-$S$93),MAX(0,$F$93-$J$93-$O$93))),2)</f>
        <v>0</v>
      </c>
      <c r="U93">
        <f>ROUND(MAX(0,$Q$93+$R$93-$S$93-$T$93),2)</f>
        <v>0</v>
      </c>
      <c r="V93">
        <f>$Z$92</f>
        <v>0</v>
      </c>
      <c r="W93">
        <f>ROUND(IF($V$93&lt;=0,0,$V$93*$V$3/12),2)</f>
        <v>0</v>
      </c>
      <c r="X93">
        <f>ROUND(IF($V$93&lt;=0,0,MIN($V$4,$V$93+$W$93)),2)</f>
        <v>0</v>
      </c>
      <c r="Y93">
        <f>ROUND(IF($V$93&lt;=0,0,MIN(MAX(0,$V$93+$W$93-$X$93),MAX(0,$F$93-$J$93-$O$93-$T$93))),2)</f>
        <v>0</v>
      </c>
      <c r="Z93">
        <f>ROUND(MAX(0,$V$93+$W$93-$X$93-$Y$93),2)</f>
        <v>0</v>
      </c>
      <c r="AA93">
        <f>$AE$92</f>
        <v>0</v>
      </c>
      <c r="AB93">
        <f>ROUND(IF($AA$93&lt;=0,0,$AA$93*$AA$3/12),2)</f>
        <v>0</v>
      </c>
      <c r="AC93">
        <f>ROUND(IF($AA$93&lt;=0,0,MIN($AA$4,$AA$93+$AB$93)),2)</f>
        <v>0</v>
      </c>
      <c r="AD93">
        <f>ROUND(IF($AA$93&lt;=0,0,MIN(MAX(0,$AA$93+$AB$93-$AC$93),MAX(0,$F$93-$J$93-$O$93-$T$93-$Y$93))),2)</f>
        <v>0</v>
      </c>
      <c r="AE93">
        <f>ROUND(MAX(0,$AA$93+$AB$93-$AC$93-$AD$93),2)</f>
        <v>0</v>
      </c>
      <c r="AF93">
        <f>$AJ$92</f>
        <v>0</v>
      </c>
      <c r="AG93">
        <f>ROUND(IF($AF$93&lt;=0,0,$AF$93*$AF$3/12),2)</f>
        <v>0</v>
      </c>
      <c r="AH93">
        <f>ROUND(IF($AF$93&lt;=0,0,MIN($AF$4,$AF$93+$AG$93)),2)</f>
        <v>0</v>
      </c>
      <c r="AI93">
        <f>ROUND(IF($AF$93&lt;=0,0,MIN(MAX(0,$AF$93+$AG$93-$AH$93),MAX(0,$F$93-$J$93-$O$93-$T$93-$Y$93-$AD$93))),2)</f>
        <v>0</v>
      </c>
      <c r="AJ93">
        <f>ROUND(MAX(0,$AF$93+$AG$93-$AH$93-$AI$93),2)</f>
        <v>0</v>
      </c>
      <c r="AK93">
        <f>$AO$92</f>
        <v>0</v>
      </c>
      <c r="AL93">
        <f>ROUND(IF($AK$93&lt;=0,0,$AK$93*$AK$3/12),2)</f>
        <v>0</v>
      </c>
      <c r="AM93">
        <f>ROUND(IF($AK$93&lt;=0,0,MIN($AK$4,$AK$93+$AL$93)),2)</f>
        <v>0</v>
      </c>
      <c r="AN93">
        <f>ROUND(IF($AK$93&lt;=0,0,MIN(MAX(0,$AK$93+$AL$93-$AM$93),MAX(0,$F$93-$J$93-$O$93-$T$93-$Y$93-$AD$93-$AI$93))),2)</f>
        <v>0</v>
      </c>
      <c r="AO93">
        <f>ROUND(MAX(0,$AK$93+$AL$93-$AM$93-$AN$93),2)</f>
        <v>0</v>
      </c>
      <c r="AP93">
        <f>$AT$92</f>
        <v>0</v>
      </c>
      <c r="AQ93">
        <f>ROUND(IF($AP$93&lt;=0,0,$AP$93*$AP$3/12),2)</f>
        <v>0</v>
      </c>
      <c r="AR93">
        <f>ROUND(IF($AP$93&lt;=0,0,MIN($AP$4,$AP$93+$AQ$93)),2)</f>
        <v>0</v>
      </c>
      <c r="AS93">
        <f>ROUND(IF($AP$93&lt;=0,0,MIN(MAX(0,$AP$93+$AQ$93-$AR$93),MAX(0,$F$93-$J$93-$O$93-$T$93-$Y$93-$AD$93-$AI$93-$AN$93))),2)</f>
        <v>0</v>
      </c>
      <c r="AT93">
        <f>ROUND(MAX(0,$AP$93+$AQ$93-$AR$93-$AS$93),2)</f>
        <v>0</v>
      </c>
      <c r="AU93">
        <f>$AY$92</f>
        <v>0</v>
      </c>
      <c r="AV93">
        <f>ROUND(IF($AU$93&lt;=0,0,$AU$93*$AU$3/12),2)</f>
        <v>0</v>
      </c>
      <c r="AW93">
        <f>ROUND(IF($AU$93&lt;=0,0,MIN($AU$4,$AU$93+$AV$93)),2)</f>
        <v>0</v>
      </c>
      <c r="AX93">
        <f>ROUND(IF($AU$93&lt;=0,0,MIN(MAX(0,$AU$93+$AV$93-$AW$93),MAX(0,$F$93-$J$93-$O$93-$T$93-$Y$93-$AD$93-$AI$93-$AN$93-$AS$93))),2)</f>
        <v>0</v>
      </c>
      <c r="AY93">
        <f>ROUND(MAX(0,$AU$93+$AV$93-$AW$93-$AX$93),2)</f>
        <v>0</v>
      </c>
      <c r="AZ93">
        <f>$BD$92</f>
        <v>0</v>
      </c>
      <c r="BA93">
        <f>ROUND(IF($AZ$93&lt;=0,0,$AZ$93*$AZ$3/12),2)</f>
        <v>0</v>
      </c>
      <c r="BB93">
        <f>ROUND(IF($AZ$93&lt;=0,0,MIN($AZ$4,$AZ$93+$BA$93)),2)</f>
        <v>0</v>
      </c>
      <c r="BC93">
        <f>ROUND(IF($AZ$93&lt;=0,0,MIN(MAX(0,$AZ$93+$BA$93-$BB$93),MAX(0,$F$93-$J$93-$O$93-$T$93-$Y$93-$AD$93-$AI$93-$AN$93-$AS$93-$AX$93))),2)</f>
        <v>0</v>
      </c>
      <c r="BD93">
        <f>ROUND(MAX(0,$AZ$93+$BA$93-$BB$93-$BC$93),2)</f>
        <v>0</v>
      </c>
    </row>
    <row r="94" spans="1:56">
      <c r="A94">
        <f>ROW()-7</f>
        <v>87</v>
      </c>
      <c r="B94">
        <f>EDATE(StartDate,A94-1)</f>
        <v>0</v>
      </c>
      <c r="C94">
        <f>ROUND(SUM($G$94,$L$94,$Q$94,$V$94,$AA$94,$AF$94,$AK$94,$AP$94,$AU$94,$AZ$94)-SUM($K$94,$P$94,$U$94,$Z$94,$AE$94,$AJ$94,$AO$94,$AT$94,$AY$94,$BD$94),2)</f>
        <v>0</v>
      </c>
      <c r="D94">
        <f>ROUND(SUM($H$94,$M$94,$R$94,$W$94,$AB$94,$AG$94,$AL$94,$AQ$94,$AV$94,$BA$94),2)</f>
        <v>0</v>
      </c>
      <c r="E94">
        <f>ROUND(SUM($K$94,$P$94,$U$94,$Z$94,$AE$94,$AJ$94,$AO$94,$AT$94,$AY$94,$BD$94),2)</f>
        <v>0</v>
      </c>
      <c r="F94">
        <f>ROUND(MAX(MonthlyBudget-SUM($I$94,$N$94,$S$94,$X$94,$AC$94,$AH$94,$AM$94,$AR$94,$AW$94,$BB$94),0),2)</f>
        <v>0</v>
      </c>
      <c r="G94">
        <f>$K$93</f>
        <v>0</v>
      </c>
      <c r="H94">
        <f>ROUND(IF($G$94&lt;=0,0,$G$94*$G$3/12),2)</f>
        <v>0</v>
      </c>
      <c r="I94">
        <f>ROUND(IF($G$94&lt;=0,0,MIN($G$4,$G$94+$H$94)),2)</f>
        <v>0</v>
      </c>
      <c r="J94">
        <f>ROUND(IF($G$94&lt;=0,0,MIN(MAX(0,$G$94+$H$94-$I$94),$F$94)),2)</f>
        <v>0</v>
      </c>
      <c r="K94">
        <f>ROUND(MAX(0,$G$94+$H$94-$I$94-$J$94),2)</f>
        <v>0</v>
      </c>
      <c r="L94">
        <f>$P$93</f>
        <v>0</v>
      </c>
      <c r="M94">
        <f>ROUND(IF($L$94&lt;=0,0,$L$94*$L$3/12),2)</f>
        <v>0</v>
      </c>
      <c r="N94">
        <f>ROUND(IF($L$94&lt;=0,0,MIN($L$4,$L$94+$M$94)),2)</f>
        <v>0</v>
      </c>
      <c r="O94">
        <f>ROUND(IF($L$94&lt;=0,0,MIN(MAX(0,$L$94+$M$94-$N$94),MAX(0,$F$94-$J$94))),2)</f>
        <v>0</v>
      </c>
      <c r="P94">
        <f>ROUND(MAX(0,$L$94+$M$94-$N$94-$O$94),2)</f>
        <v>0</v>
      </c>
      <c r="Q94">
        <f>$U$93</f>
        <v>0</v>
      </c>
      <c r="R94">
        <f>ROUND(IF($Q$94&lt;=0,0,$Q$94*$Q$3/12),2)</f>
        <v>0</v>
      </c>
      <c r="S94">
        <f>ROUND(IF($Q$94&lt;=0,0,MIN($Q$4,$Q$94+$R$94)),2)</f>
        <v>0</v>
      </c>
      <c r="T94">
        <f>ROUND(IF($Q$94&lt;=0,0,MIN(MAX(0,$Q$94+$R$94-$S$94),MAX(0,$F$94-$J$94-$O$94))),2)</f>
        <v>0</v>
      </c>
      <c r="U94">
        <f>ROUND(MAX(0,$Q$94+$R$94-$S$94-$T$94),2)</f>
        <v>0</v>
      </c>
      <c r="V94">
        <f>$Z$93</f>
        <v>0</v>
      </c>
      <c r="W94">
        <f>ROUND(IF($V$94&lt;=0,0,$V$94*$V$3/12),2)</f>
        <v>0</v>
      </c>
      <c r="X94">
        <f>ROUND(IF($V$94&lt;=0,0,MIN($V$4,$V$94+$W$94)),2)</f>
        <v>0</v>
      </c>
      <c r="Y94">
        <f>ROUND(IF($V$94&lt;=0,0,MIN(MAX(0,$V$94+$W$94-$X$94),MAX(0,$F$94-$J$94-$O$94-$T$94))),2)</f>
        <v>0</v>
      </c>
      <c r="Z94">
        <f>ROUND(MAX(0,$V$94+$W$94-$X$94-$Y$94),2)</f>
        <v>0</v>
      </c>
      <c r="AA94">
        <f>$AE$93</f>
        <v>0</v>
      </c>
      <c r="AB94">
        <f>ROUND(IF($AA$94&lt;=0,0,$AA$94*$AA$3/12),2)</f>
        <v>0</v>
      </c>
      <c r="AC94">
        <f>ROUND(IF($AA$94&lt;=0,0,MIN($AA$4,$AA$94+$AB$94)),2)</f>
        <v>0</v>
      </c>
      <c r="AD94">
        <f>ROUND(IF($AA$94&lt;=0,0,MIN(MAX(0,$AA$94+$AB$94-$AC$94),MAX(0,$F$94-$J$94-$O$94-$T$94-$Y$94))),2)</f>
        <v>0</v>
      </c>
      <c r="AE94">
        <f>ROUND(MAX(0,$AA$94+$AB$94-$AC$94-$AD$94),2)</f>
        <v>0</v>
      </c>
      <c r="AF94">
        <f>$AJ$93</f>
        <v>0</v>
      </c>
      <c r="AG94">
        <f>ROUND(IF($AF$94&lt;=0,0,$AF$94*$AF$3/12),2)</f>
        <v>0</v>
      </c>
      <c r="AH94">
        <f>ROUND(IF($AF$94&lt;=0,0,MIN($AF$4,$AF$94+$AG$94)),2)</f>
        <v>0</v>
      </c>
      <c r="AI94">
        <f>ROUND(IF($AF$94&lt;=0,0,MIN(MAX(0,$AF$94+$AG$94-$AH$94),MAX(0,$F$94-$J$94-$O$94-$T$94-$Y$94-$AD$94))),2)</f>
        <v>0</v>
      </c>
      <c r="AJ94">
        <f>ROUND(MAX(0,$AF$94+$AG$94-$AH$94-$AI$94),2)</f>
        <v>0</v>
      </c>
      <c r="AK94">
        <f>$AO$93</f>
        <v>0</v>
      </c>
      <c r="AL94">
        <f>ROUND(IF($AK$94&lt;=0,0,$AK$94*$AK$3/12),2)</f>
        <v>0</v>
      </c>
      <c r="AM94">
        <f>ROUND(IF($AK$94&lt;=0,0,MIN($AK$4,$AK$94+$AL$94)),2)</f>
        <v>0</v>
      </c>
      <c r="AN94">
        <f>ROUND(IF($AK$94&lt;=0,0,MIN(MAX(0,$AK$94+$AL$94-$AM$94),MAX(0,$F$94-$J$94-$O$94-$T$94-$Y$94-$AD$94-$AI$94))),2)</f>
        <v>0</v>
      </c>
      <c r="AO94">
        <f>ROUND(MAX(0,$AK$94+$AL$94-$AM$94-$AN$94),2)</f>
        <v>0</v>
      </c>
      <c r="AP94">
        <f>$AT$93</f>
        <v>0</v>
      </c>
      <c r="AQ94">
        <f>ROUND(IF($AP$94&lt;=0,0,$AP$94*$AP$3/12),2)</f>
        <v>0</v>
      </c>
      <c r="AR94">
        <f>ROUND(IF($AP$94&lt;=0,0,MIN($AP$4,$AP$94+$AQ$94)),2)</f>
        <v>0</v>
      </c>
      <c r="AS94">
        <f>ROUND(IF($AP$94&lt;=0,0,MIN(MAX(0,$AP$94+$AQ$94-$AR$94),MAX(0,$F$94-$J$94-$O$94-$T$94-$Y$94-$AD$94-$AI$94-$AN$94))),2)</f>
        <v>0</v>
      </c>
      <c r="AT94">
        <f>ROUND(MAX(0,$AP$94+$AQ$94-$AR$94-$AS$94),2)</f>
        <v>0</v>
      </c>
      <c r="AU94">
        <f>$AY$93</f>
        <v>0</v>
      </c>
      <c r="AV94">
        <f>ROUND(IF($AU$94&lt;=0,0,$AU$94*$AU$3/12),2)</f>
        <v>0</v>
      </c>
      <c r="AW94">
        <f>ROUND(IF($AU$94&lt;=0,0,MIN($AU$4,$AU$94+$AV$94)),2)</f>
        <v>0</v>
      </c>
      <c r="AX94">
        <f>ROUND(IF($AU$94&lt;=0,0,MIN(MAX(0,$AU$94+$AV$94-$AW$94),MAX(0,$F$94-$J$94-$O$94-$T$94-$Y$94-$AD$94-$AI$94-$AN$94-$AS$94))),2)</f>
        <v>0</v>
      </c>
      <c r="AY94">
        <f>ROUND(MAX(0,$AU$94+$AV$94-$AW$94-$AX$94),2)</f>
        <v>0</v>
      </c>
      <c r="AZ94">
        <f>$BD$93</f>
        <v>0</v>
      </c>
      <c r="BA94">
        <f>ROUND(IF($AZ$94&lt;=0,0,$AZ$94*$AZ$3/12),2)</f>
        <v>0</v>
      </c>
      <c r="BB94">
        <f>ROUND(IF($AZ$94&lt;=0,0,MIN($AZ$4,$AZ$94+$BA$94)),2)</f>
        <v>0</v>
      </c>
      <c r="BC94">
        <f>ROUND(IF($AZ$94&lt;=0,0,MIN(MAX(0,$AZ$94+$BA$94-$BB$94),MAX(0,$F$94-$J$94-$O$94-$T$94-$Y$94-$AD$94-$AI$94-$AN$94-$AS$94-$AX$94))),2)</f>
        <v>0</v>
      </c>
      <c r="BD94">
        <f>ROUND(MAX(0,$AZ$94+$BA$94-$BB$94-$BC$94),2)</f>
        <v>0</v>
      </c>
    </row>
    <row r="95" spans="1:56">
      <c r="A95">
        <f>ROW()-7</f>
        <v>88</v>
      </c>
      <c r="B95">
        <f>EDATE(StartDate,A95-1)</f>
        <v>0</v>
      </c>
      <c r="C95">
        <f>ROUND(SUM($G$95,$L$95,$Q$95,$V$95,$AA$95,$AF$95,$AK$95,$AP$95,$AU$95,$AZ$95)-SUM($K$95,$P$95,$U$95,$Z$95,$AE$95,$AJ$95,$AO$95,$AT$95,$AY$95,$BD$95),2)</f>
        <v>0</v>
      </c>
      <c r="D95">
        <f>ROUND(SUM($H$95,$M$95,$R$95,$W$95,$AB$95,$AG$95,$AL$95,$AQ$95,$AV$95,$BA$95),2)</f>
        <v>0</v>
      </c>
      <c r="E95">
        <f>ROUND(SUM($K$95,$P$95,$U$95,$Z$95,$AE$95,$AJ$95,$AO$95,$AT$95,$AY$95,$BD$95),2)</f>
        <v>0</v>
      </c>
      <c r="F95">
        <f>ROUND(MAX(MonthlyBudget-SUM($I$95,$N$95,$S$95,$X$95,$AC$95,$AH$95,$AM$95,$AR$95,$AW$95,$BB$95),0),2)</f>
        <v>0</v>
      </c>
      <c r="G95">
        <f>$K$94</f>
        <v>0</v>
      </c>
      <c r="H95">
        <f>ROUND(IF($G$95&lt;=0,0,$G$95*$G$3/12),2)</f>
        <v>0</v>
      </c>
      <c r="I95">
        <f>ROUND(IF($G$95&lt;=0,0,MIN($G$4,$G$95+$H$95)),2)</f>
        <v>0</v>
      </c>
      <c r="J95">
        <f>ROUND(IF($G$95&lt;=0,0,MIN(MAX(0,$G$95+$H$95-$I$95),$F$95)),2)</f>
        <v>0</v>
      </c>
      <c r="K95">
        <f>ROUND(MAX(0,$G$95+$H$95-$I$95-$J$95),2)</f>
        <v>0</v>
      </c>
      <c r="L95">
        <f>$P$94</f>
        <v>0</v>
      </c>
      <c r="M95">
        <f>ROUND(IF($L$95&lt;=0,0,$L$95*$L$3/12),2)</f>
        <v>0</v>
      </c>
      <c r="N95">
        <f>ROUND(IF($L$95&lt;=0,0,MIN($L$4,$L$95+$M$95)),2)</f>
        <v>0</v>
      </c>
      <c r="O95">
        <f>ROUND(IF($L$95&lt;=0,0,MIN(MAX(0,$L$95+$M$95-$N$95),MAX(0,$F$95-$J$95))),2)</f>
        <v>0</v>
      </c>
      <c r="P95">
        <f>ROUND(MAX(0,$L$95+$M$95-$N$95-$O$95),2)</f>
        <v>0</v>
      </c>
      <c r="Q95">
        <f>$U$94</f>
        <v>0</v>
      </c>
      <c r="R95">
        <f>ROUND(IF($Q$95&lt;=0,0,$Q$95*$Q$3/12),2)</f>
        <v>0</v>
      </c>
      <c r="S95">
        <f>ROUND(IF($Q$95&lt;=0,0,MIN($Q$4,$Q$95+$R$95)),2)</f>
        <v>0</v>
      </c>
      <c r="T95">
        <f>ROUND(IF($Q$95&lt;=0,0,MIN(MAX(0,$Q$95+$R$95-$S$95),MAX(0,$F$95-$J$95-$O$95))),2)</f>
        <v>0</v>
      </c>
      <c r="U95">
        <f>ROUND(MAX(0,$Q$95+$R$95-$S$95-$T$95),2)</f>
        <v>0</v>
      </c>
      <c r="V95">
        <f>$Z$94</f>
        <v>0</v>
      </c>
      <c r="W95">
        <f>ROUND(IF($V$95&lt;=0,0,$V$95*$V$3/12),2)</f>
        <v>0</v>
      </c>
      <c r="X95">
        <f>ROUND(IF($V$95&lt;=0,0,MIN($V$4,$V$95+$W$95)),2)</f>
        <v>0</v>
      </c>
      <c r="Y95">
        <f>ROUND(IF($V$95&lt;=0,0,MIN(MAX(0,$V$95+$W$95-$X$95),MAX(0,$F$95-$J$95-$O$95-$T$95))),2)</f>
        <v>0</v>
      </c>
      <c r="Z95">
        <f>ROUND(MAX(0,$V$95+$W$95-$X$95-$Y$95),2)</f>
        <v>0</v>
      </c>
      <c r="AA95">
        <f>$AE$94</f>
        <v>0</v>
      </c>
      <c r="AB95">
        <f>ROUND(IF($AA$95&lt;=0,0,$AA$95*$AA$3/12),2)</f>
        <v>0</v>
      </c>
      <c r="AC95">
        <f>ROUND(IF($AA$95&lt;=0,0,MIN($AA$4,$AA$95+$AB$95)),2)</f>
        <v>0</v>
      </c>
      <c r="AD95">
        <f>ROUND(IF($AA$95&lt;=0,0,MIN(MAX(0,$AA$95+$AB$95-$AC$95),MAX(0,$F$95-$J$95-$O$95-$T$95-$Y$95))),2)</f>
        <v>0</v>
      </c>
      <c r="AE95">
        <f>ROUND(MAX(0,$AA$95+$AB$95-$AC$95-$AD$95),2)</f>
        <v>0</v>
      </c>
      <c r="AF95">
        <f>$AJ$94</f>
        <v>0</v>
      </c>
      <c r="AG95">
        <f>ROUND(IF($AF$95&lt;=0,0,$AF$95*$AF$3/12),2)</f>
        <v>0</v>
      </c>
      <c r="AH95">
        <f>ROUND(IF($AF$95&lt;=0,0,MIN($AF$4,$AF$95+$AG$95)),2)</f>
        <v>0</v>
      </c>
      <c r="AI95">
        <f>ROUND(IF($AF$95&lt;=0,0,MIN(MAX(0,$AF$95+$AG$95-$AH$95),MAX(0,$F$95-$J$95-$O$95-$T$95-$Y$95-$AD$95))),2)</f>
        <v>0</v>
      </c>
      <c r="AJ95">
        <f>ROUND(MAX(0,$AF$95+$AG$95-$AH$95-$AI$95),2)</f>
        <v>0</v>
      </c>
      <c r="AK95">
        <f>$AO$94</f>
        <v>0</v>
      </c>
      <c r="AL95">
        <f>ROUND(IF($AK$95&lt;=0,0,$AK$95*$AK$3/12),2)</f>
        <v>0</v>
      </c>
      <c r="AM95">
        <f>ROUND(IF($AK$95&lt;=0,0,MIN($AK$4,$AK$95+$AL$95)),2)</f>
        <v>0</v>
      </c>
      <c r="AN95">
        <f>ROUND(IF($AK$95&lt;=0,0,MIN(MAX(0,$AK$95+$AL$95-$AM$95),MAX(0,$F$95-$J$95-$O$95-$T$95-$Y$95-$AD$95-$AI$95))),2)</f>
        <v>0</v>
      </c>
      <c r="AO95">
        <f>ROUND(MAX(0,$AK$95+$AL$95-$AM$95-$AN$95),2)</f>
        <v>0</v>
      </c>
      <c r="AP95">
        <f>$AT$94</f>
        <v>0</v>
      </c>
      <c r="AQ95">
        <f>ROUND(IF($AP$95&lt;=0,0,$AP$95*$AP$3/12),2)</f>
        <v>0</v>
      </c>
      <c r="AR95">
        <f>ROUND(IF($AP$95&lt;=0,0,MIN($AP$4,$AP$95+$AQ$95)),2)</f>
        <v>0</v>
      </c>
      <c r="AS95">
        <f>ROUND(IF($AP$95&lt;=0,0,MIN(MAX(0,$AP$95+$AQ$95-$AR$95),MAX(0,$F$95-$J$95-$O$95-$T$95-$Y$95-$AD$95-$AI$95-$AN$95))),2)</f>
        <v>0</v>
      </c>
      <c r="AT95">
        <f>ROUND(MAX(0,$AP$95+$AQ$95-$AR$95-$AS$95),2)</f>
        <v>0</v>
      </c>
      <c r="AU95">
        <f>$AY$94</f>
        <v>0</v>
      </c>
      <c r="AV95">
        <f>ROUND(IF($AU$95&lt;=0,0,$AU$95*$AU$3/12),2)</f>
        <v>0</v>
      </c>
      <c r="AW95">
        <f>ROUND(IF($AU$95&lt;=0,0,MIN($AU$4,$AU$95+$AV$95)),2)</f>
        <v>0</v>
      </c>
      <c r="AX95">
        <f>ROUND(IF($AU$95&lt;=0,0,MIN(MAX(0,$AU$95+$AV$95-$AW$95),MAX(0,$F$95-$J$95-$O$95-$T$95-$Y$95-$AD$95-$AI$95-$AN$95-$AS$95))),2)</f>
        <v>0</v>
      </c>
      <c r="AY95">
        <f>ROUND(MAX(0,$AU$95+$AV$95-$AW$95-$AX$95),2)</f>
        <v>0</v>
      </c>
      <c r="AZ95">
        <f>$BD$94</f>
        <v>0</v>
      </c>
      <c r="BA95">
        <f>ROUND(IF($AZ$95&lt;=0,0,$AZ$95*$AZ$3/12),2)</f>
        <v>0</v>
      </c>
      <c r="BB95">
        <f>ROUND(IF($AZ$95&lt;=0,0,MIN($AZ$4,$AZ$95+$BA$95)),2)</f>
        <v>0</v>
      </c>
      <c r="BC95">
        <f>ROUND(IF($AZ$95&lt;=0,0,MIN(MAX(0,$AZ$95+$BA$95-$BB$95),MAX(0,$F$95-$J$95-$O$95-$T$95-$Y$95-$AD$95-$AI$95-$AN$95-$AS$95-$AX$95))),2)</f>
        <v>0</v>
      </c>
      <c r="BD95">
        <f>ROUND(MAX(0,$AZ$95+$BA$95-$BB$95-$BC$95),2)</f>
        <v>0</v>
      </c>
    </row>
    <row r="96" spans="1:56">
      <c r="A96">
        <f>ROW()-7</f>
        <v>89</v>
      </c>
      <c r="B96">
        <f>EDATE(StartDate,A96-1)</f>
        <v>0</v>
      </c>
      <c r="C96">
        <f>ROUND(SUM($G$96,$L$96,$Q$96,$V$96,$AA$96,$AF$96,$AK$96,$AP$96,$AU$96,$AZ$96)-SUM($K$96,$P$96,$U$96,$Z$96,$AE$96,$AJ$96,$AO$96,$AT$96,$AY$96,$BD$96),2)</f>
        <v>0</v>
      </c>
      <c r="D96">
        <f>ROUND(SUM($H$96,$M$96,$R$96,$W$96,$AB$96,$AG$96,$AL$96,$AQ$96,$AV$96,$BA$96),2)</f>
        <v>0</v>
      </c>
      <c r="E96">
        <f>ROUND(SUM($K$96,$P$96,$U$96,$Z$96,$AE$96,$AJ$96,$AO$96,$AT$96,$AY$96,$BD$96),2)</f>
        <v>0</v>
      </c>
      <c r="F96">
        <f>ROUND(MAX(MonthlyBudget-SUM($I$96,$N$96,$S$96,$X$96,$AC$96,$AH$96,$AM$96,$AR$96,$AW$96,$BB$96),0),2)</f>
        <v>0</v>
      </c>
      <c r="G96">
        <f>$K$95</f>
        <v>0</v>
      </c>
      <c r="H96">
        <f>ROUND(IF($G$96&lt;=0,0,$G$96*$G$3/12),2)</f>
        <v>0</v>
      </c>
      <c r="I96">
        <f>ROUND(IF($G$96&lt;=0,0,MIN($G$4,$G$96+$H$96)),2)</f>
        <v>0</v>
      </c>
      <c r="J96">
        <f>ROUND(IF($G$96&lt;=0,0,MIN(MAX(0,$G$96+$H$96-$I$96),$F$96)),2)</f>
        <v>0</v>
      </c>
      <c r="K96">
        <f>ROUND(MAX(0,$G$96+$H$96-$I$96-$J$96),2)</f>
        <v>0</v>
      </c>
      <c r="L96">
        <f>$P$95</f>
        <v>0</v>
      </c>
      <c r="M96">
        <f>ROUND(IF($L$96&lt;=0,0,$L$96*$L$3/12),2)</f>
        <v>0</v>
      </c>
      <c r="N96">
        <f>ROUND(IF($L$96&lt;=0,0,MIN($L$4,$L$96+$M$96)),2)</f>
        <v>0</v>
      </c>
      <c r="O96">
        <f>ROUND(IF($L$96&lt;=0,0,MIN(MAX(0,$L$96+$M$96-$N$96),MAX(0,$F$96-$J$96))),2)</f>
        <v>0</v>
      </c>
      <c r="P96">
        <f>ROUND(MAX(0,$L$96+$M$96-$N$96-$O$96),2)</f>
        <v>0</v>
      </c>
      <c r="Q96">
        <f>$U$95</f>
        <v>0</v>
      </c>
      <c r="R96">
        <f>ROUND(IF($Q$96&lt;=0,0,$Q$96*$Q$3/12),2)</f>
        <v>0</v>
      </c>
      <c r="S96">
        <f>ROUND(IF($Q$96&lt;=0,0,MIN($Q$4,$Q$96+$R$96)),2)</f>
        <v>0</v>
      </c>
      <c r="T96">
        <f>ROUND(IF($Q$96&lt;=0,0,MIN(MAX(0,$Q$96+$R$96-$S$96),MAX(0,$F$96-$J$96-$O$96))),2)</f>
        <v>0</v>
      </c>
      <c r="U96">
        <f>ROUND(MAX(0,$Q$96+$R$96-$S$96-$T$96),2)</f>
        <v>0</v>
      </c>
      <c r="V96">
        <f>$Z$95</f>
        <v>0</v>
      </c>
      <c r="W96">
        <f>ROUND(IF($V$96&lt;=0,0,$V$96*$V$3/12),2)</f>
        <v>0</v>
      </c>
      <c r="X96">
        <f>ROUND(IF($V$96&lt;=0,0,MIN($V$4,$V$96+$W$96)),2)</f>
        <v>0</v>
      </c>
      <c r="Y96">
        <f>ROUND(IF($V$96&lt;=0,0,MIN(MAX(0,$V$96+$W$96-$X$96),MAX(0,$F$96-$J$96-$O$96-$T$96))),2)</f>
        <v>0</v>
      </c>
      <c r="Z96">
        <f>ROUND(MAX(0,$V$96+$W$96-$X$96-$Y$96),2)</f>
        <v>0</v>
      </c>
      <c r="AA96">
        <f>$AE$95</f>
        <v>0</v>
      </c>
      <c r="AB96">
        <f>ROUND(IF($AA$96&lt;=0,0,$AA$96*$AA$3/12),2)</f>
        <v>0</v>
      </c>
      <c r="AC96">
        <f>ROUND(IF($AA$96&lt;=0,0,MIN($AA$4,$AA$96+$AB$96)),2)</f>
        <v>0</v>
      </c>
      <c r="AD96">
        <f>ROUND(IF($AA$96&lt;=0,0,MIN(MAX(0,$AA$96+$AB$96-$AC$96),MAX(0,$F$96-$J$96-$O$96-$T$96-$Y$96))),2)</f>
        <v>0</v>
      </c>
      <c r="AE96">
        <f>ROUND(MAX(0,$AA$96+$AB$96-$AC$96-$AD$96),2)</f>
        <v>0</v>
      </c>
      <c r="AF96">
        <f>$AJ$95</f>
        <v>0</v>
      </c>
      <c r="AG96">
        <f>ROUND(IF($AF$96&lt;=0,0,$AF$96*$AF$3/12),2)</f>
        <v>0</v>
      </c>
      <c r="AH96">
        <f>ROUND(IF($AF$96&lt;=0,0,MIN($AF$4,$AF$96+$AG$96)),2)</f>
        <v>0</v>
      </c>
      <c r="AI96">
        <f>ROUND(IF($AF$96&lt;=0,0,MIN(MAX(0,$AF$96+$AG$96-$AH$96),MAX(0,$F$96-$J$96-$O$96-$T$96-$Y$96-$AD$96))),2)</f>
        <v>0</v>
      </c>
      <c r="AJ96">
        <f>ROUND(MAX(0,$AF$96+$AG$96-$AH$96-$AI$96),2)</f>
        <v>0</v>
      </c>
      <c r="AK96">
        <f>$AO$95</f>
        <v>0</v>
      </c>
      <c r="AL96">
        <f>ROUND(IF($AK$96&lt;=0,0,$AK$96*$AK$3/12),2)</f>
        <v>0</v>
      </c>
      <c r="AM96">
        <f>ROUND(IF($AK$96&lt;=0,0,MIN($AK$4,$AK$96+$AL$96)),2)</f>
        <v>0</v>
      </c>
      <c r="AN96">
        <f>ROUND(IF($AK$96&lt;=0,0,MIN(MAX(0,$AK$96+$AL$96-$AM$96),MAX(0,$F$96-$J$96-$O$96-$T$96-$Y$96-$AD$96-$AI$96))),2)</f>
        <v>0</v>
      </c>
      <c r="AO96">
        <f>ROUND(MAX(0,$AK$96+$AL$96-$AM$96-$AN$96),2)</f>
        <v>0</v>
      </c>
      <c r="AP96">
        <f>$AT$95</f>
        <v>0</v>
      </c>
      <c r="AQ96">
        <f>ROUND(IF($AP$96&lt;=0,0,$AP$96*$AP$3/12),2)</f>
        <v>0</v>
      </c>
      <c r="AR96">
        <f>ROUND(IF($AP$96&lt;=0,0,MIN($AP$4,$AP$96+$AQ$96)),2)</f>
        <v>0</v>
      </c>
      <c r="AS96">
        <f>ROUND(IF($AP$96&lt;=0,0,MIN(MAX(0,$AP$96+$AQ$96-$AR$96),MAX(0,$F$96-$J$96-$O$96-$T$96-$Y$96-$AD$96-$AI$96-$AN$96))),2)</f>
        <v>0</v>
      </c>
      <c r="AT96">
        <f>ROUND(MAX(0,$AP$96+$AQ$96-$AR$96-$AS$96),2)</f>
        <v>0</v>
      </c>
      <c r="AU96">
        <f>$AY$95</f>
        <v>0</v>
      </c>
      <c r="AV96">
        <f>ROUND(IF($AU$96&lt;=0,0,$AU$96*$AU$3/12),2)</f>
        <v>0</v>
      </c>
      <c r="AW96">
        <f>ROUND(IF($AU$96&lt;=0,0,MIN($AU$4,$AU$96+$AV$96)),2)</f>
        <v>0</v>
      </c>
      <c r="AX96">
        <f>ROUND(IF($AU$96&lt;=0,0,MIN(MAX(0,$AU$96+$AV$96-$AW$96),MAX(0,$F$96-$J$96-$O$96-$T$96-$Y$96-$AD$96-$AI$96-$AN$96-$AS$96))),2)</f>
        <v>0</v>
      </c>
      <c r="AY96">
        <f>ROUND(MAX(0,$AU$96+$AV$96-$AW$96-$AX$96),2)</f>
        <v>0</v>
      </c>
      <c r="AZ96">
        <f>$BD$95</f>
        <v>0</v>
      </c>
      <c r="BA96">
        <f>ROUND(IF($AZ$96&lt;=0,0,$AZ$96*$AZ$3/12),2)</f>
        <v>0</v>
      </c>
      <c r="BB96">
        <f>ROUND(IF($AZ$96&lt;=0,0,MIN($AZ$4,$AZ$96+$BA$96)),2)</f>
        <v>0</v>
      </c>
      <c r="BC96">
        <f>ROUND(IF($AZ$96&lt;=0,0,MIN(MAX(0,$AZ$96+$BA$96-$BB$96),MAX(0,$F$96-$J$96-$O$96-$T$96-$Y$96-$AD$96-$AI$96-$AN$96-$AS$96-$AX$96))),2)</f>
        <v>0</v>
      </c>
      <c r="BD96">
        <f>ROUND(MAX(0,$AZ$96+$BA$96-$BB$96-$BC$96),2)</f>
        <v>0</v>
      </c>
    </row>
    <row r="97" spans="1:56">
      <c r="A97">
        <f>ROW()-7</f>
        <v>90</v>
      </c>
      <c r="B97">
        <f>EDATE(StartDate,A97-1)</f>
        <v>0</v>
      </c>
      <c r="C97">
        <f>ROUND(SUM($G$97,$L$97,$Q$97,$V$97,$AA$97,$AF$97,$AK$97,$AP$97,$AU$97,$AZ$97)-SUM($K$97,$P$97,$U$97,$Z$97,$AE$97,$AJ$97,$AO$97,$AT$97,$AY$97,$BD$97),2)</f>
        <v>0</v>
      </c>
      <c r="D97">
        <f>ROUND(SUM($H$97,$M$97,$R$97,$W$97,$AB$97,$AG$97,$AL$97,$AQ$97,$AV$97,$BA$97),2)</f>
        <v>0</v>
      </c>
      <c r="E97">
        <f>ROUND(SUM($K$97,$P$97,$U$97,$Z$97,$AE$97,$AJ$97,$AO$97,$AT$97,$AY$97,$BD$97),2)</f>
        <v>0</v>
      </c>
      <c r="F97">
        <f>ROUND(MAX(MonthlyBudget-SUM($I$97,$N$97,$S$97,$X$97,$AC$97,$AH$97,$AM$97,$AR$97,$AW$97,$BB$97),0),2)</f>
        <v>0</v>
      </c>
      <c r="G97">
        <f>$K$96</f>
        <v>0</v>
      </c>
      <c r="H97">
        <f>ROUND(IF($G$97&lt;=0,0,$G$97*$G$3/12),2)</f>
        <v>0</v>
      </c>
      <c r="I97">
        <f>ROUND(IF($G$97&lt;=0,0,MIN($G$4,$G$97+$H$97)),2)</f>
        <v>0</v>
      </c>
      <c r="J97">
        <f>ROUND(IF($G$97&lt;=0,0,MIN(MAX(0,$G$97+$H$97-$I$97),$F$97)),2)</f>
        <v>0</v>
      </c>
      <c r="K97">
        <f>ROUND(MAX(0,$G$97+$H$97-$I$97-$J$97),2)</f>
        <v>0</v>
      </c>
      <c r="L97">
        <f>$P$96</f>
        <v>0</v>
      </c>
      <c r="M97">
        <f>ROUND(IF($L$97&lt;=0,0,$L$97*$L$3/12),2)</f>
        <v>0</v>
      </c>
      <c r="N97">
        <f>ROUND(IF($L$97&lt;=0,0,MIN($L$4,$L$97+$M$97)),2)</f>
        <v>0</v>
      </c>
      <c r="O97">
        <f>ROUND(IF($L$97&lt;=0,0,MIN(MAX(0,$L$97+$M$97-$N$97),MAX(0,$F$97-$J$97))),2)</f>
        <v>0</v>
      </c>
      <c r="P97">
        <f>ROUND(MAX(0,$L$97+$M$97-$N$97-$O$97),2)</f>
        <v>0</v>
      </c>
      <c r="Q97">
        <f>$U$96</f>
        <v>0</v>
      </c>
      <c r="R97">
        <f>ROUND(IF($Q$97&lt;=0,0,$Q$97*$Q$3/12),2)</f>
        <v>0</v>
      </c>
      <c r="S97">
        <f>ROUND(IF($Q$97&lt;=0,0,MIN($Q$4,$Q$97+$R$97)),2)</f>
        <v>0</v>
      </c>
      <c r="T97">
        <f>ROUND(IF($Q$97&lt;=0,0,MIN(MAX(0,$Q$97+$R$97-$S$97),MAX(0,$F$97-$J$97-$O$97))),2)</f>
        <v>0</v>
      </c>
      <c r="U97">
        <f>ROUND(MAX(0,$Q$97+$R$97-$S$97-$T$97),2)</f>
        <v>0</v>
      </c>
      <c r="V97">
        <f>$Z$96</f>
        <v>0</v>
      </c>
      <c r="W97">
        <f>ROUND(IF($V$97&lt;=0,0,$V$97*$V$3/12),2)</f>
        <v>0</v>
      </c>
      <c r="X97">
        <f>ROUND(IF($V$97&lt;=0,0,MIN($V$4,$V$97+$W$97)),2)</f>
        <v>0</v>
      </c>
      <c r="Y97">
        <f>ROUND(IF($V$97&lt;=0,0,MIN(MAX(0,$V$97+$W$97-$X$97),MAX(0,$F$97-$J$97-$O$97-$T$97))),2)</f>
        <v>0</v>
      </c>
      <c r="Z97">
        <f>ROUND(MAX(0,$V$97+$W$97-$X$97-$Y$97),2)</f>
        <v>0</v>
      </c>
      <c r="AA97">
        <f>$AE$96</f>
        <v>0</v>
      </c>
      <c r="AB97">
        <f>ROUND(IF($AA$97&lt;=0,0,$AA$97*$AA$3/12),2)</f>
        <v>0</v>
      </c>
      <c r="AC97">
        <f>ROUND(IF($AA$97&lt;=0,0,MIN($AA$4,$AA$97+$AB$97)),2)</f>
        <v>0</v>
      </c>
      <c r="AD97">
        <f>ROUND(IF($AA$97&lt;=0,0,MIN(MAX(0,$AA$97+$AB$97-$AC$97),MAX(0,$F$97-$J$97-$O$97-$T$97-$Y$97))),2)</f>
        <v>0</v>
      </c>
      <c r="AE97">
        <f>ROUND(MAX(0,$AA$97+$AB$97-$AC$97-$AD$97),2)</f>
        <v>0</v>
      </c>
      <c r="AF97">
        <f>$AJ$96</f>
        <v>0</v>
      </c>
      <c r="AG97">
        <f>ROUND(IF($AF$97&lt;=0,0,$AF$97*$AF$3/12),2)</f>
        <v>0</v>
      </c>
      <c r="AH97">
        <f>ROUND(IF($AF$97&lt;=0,0,MIN($AF$4,$AF$97+$AG$97)),2)</f>
        <v>0</v>
      </c>
      <c r="AI97">
        <f>ROUND(IF($AF$97&lt;=0,0,MIN(MAX(0,$AF$97+$AG$97-$AH$97),MAX(0,$F$97-$J$97-$O$97-$T$97-$Y$97-$AD$97))),2)</f>
        <v>0</v>
      </c>
      <c r="AJ97">
        <f>ROUND(MAX(0,$AF$97+$AG$97-$AH$97-$AI$97),2)</f>
        <v>0</v>
      </c>
      <c r="AK97">
        <f>$AO$96</f>
        <v>0</v>
      </c>
      <c r="AL97">
        <f>ROUND(IF($AK$97&lt;=0,0,$AK$97*$AK$3/12),2)</f>
        <v>0</v>
      </c>
      <c r="AM97">
        <f>ROUND(IF($AK$97&lt;=0,0,MIN($AK$4,$AK$97+$AL$97)),2)</f>
        <v>0</v>
      </c>
      <c r="AN97">
        <f>ROUND(IF($AK$97&lt;=0,0,MIN(MAX(0,$AK$97+$AL$97-$AM$97),MAX(0,$F$97-$J$97-$O$97-$T$97-$Y$97-$AD$97-$AI$97))),2)</f>
        <v>0</v>
      </c>
      <c r="AO97">
        <f>ROUND(MAX(0,$AK$97+$AL$97-$AM$97-$AN$97),2)</f>
        <v>0</v>
      </c>
      <c r="AP97">
        <f>$AT$96</f>
        <v>0</v>
      </c>
      <c r="AQ97">
        <f>ROUND(IF($AP$97&lt;=0,0,$AP$97*$AP$3/12),2)</f>
        <v>0</v>
      </c>
      <c r="AR97">
        <f>ROUND(IF($AP$97&lt;=0,0,MIN($AP$4,$AP$97+$AQ$97)),2)</f>
        <v>0</v>
      </c>
      <c r="AS97">
        <f>ROUND(IF($AP$97&lt;=0,0,MIN(MAX(0,$AP$97+$AQ$97-$AR$97),MAX(0,$F$97-$J$97-$O$97-$T$97-$Y$97-$AD$97-$AI$97-$AN$97))),2)</f>
        <v>0</v>
      </c>
      <c r="AT97">
        <f>ROUND(MAX(0,$AP$97+$AQ$97-$AR$97-$AS$97),2)</f>
        <v>0</v>
      </c>
      <c r="AU97">
        <f>$AY$96</f>
        <v>0</v>
      </c>
      <c r="AV97">
        <f>ROUND(IF($AU$97&lt;=0,0,$AU$97*$AU$3/12),2)</f>
        <v>0</v>
      </c>
      <c r="AW97">
        <f>ROUND(IF($AU$97&lt;=0,0,MIN($AU$4,$AU$97+$AV$97)),2)</f>
        <v>0</v>
      </c>
      <c r="AX97">
        <f>ROUND(IF($AU$97&lt;=0,0,MIN(MAX(0,$AU$97+$AV$97-$AW$97),MAX(0,$F$97-$J$97-$O$97-$T$97-$Y$97-$AD$97-$AI$97-$AN$97-$AS$97))),2)</f>
        <v>0</v>
      </c>
      <c r="AY97">
        <f>ROUND(MAX(0,$AU$97+$AV$97-$AW$97-$AX$97),2)</f>
        <v>0</v>
      </c>
      <c r="AZ97">
        <f>$BD$96</f>
        <v>0</v>
      </c>
      <c r="BA97">
        <f>ROUND(IF($AZ$97&lt;=0,0,$AZ$97*$AZ$3/12),2)</f>
        <v>0</v>
      </c>
      <c r="BB97">
        <f>ROUND(IF($AZ$97&lt;=0,0,MIN($AZ$4,$AZ$97+$BA$97)),2)</f>
        <v>0</v>
      </c>
      <c r="BC97">
        <f>ROUND(IF($AZ$97&lt;=0,0,MIN(MAX(0,$AZ$97+$BA$97-$BB$97),MAX(0,$F$97-$J$97-$O$97-$T$97-$Y$97-$AD$97-$AI$97-$AN$97-$AS$97-$AX$97))),2)</f>
        <v>0</v>
      </c>
      <c r="BD97">
        <f>ROUND(MAX(0,$AZ$97+$BA$97-$BB$97-$BC$97),2)</f>
        <v>0</v>
      </c>
    </row>
    <row r="98" spans="1:56">
      <c r="A98">
        <f>ROW()-7</f>
        <v>91</v>
      </c>
      <c r="B98">
        <f>EDATE(StartDate,A98-1)</f>
        <v>0</v>
      </c>
      <c r="C98">
        <f>ROUND(SUM($G$98,$L$98,$Q$98,$V$98,$AA$98,$AF$98,$AK$98,$AP$98,$AU$98,$AZ$98)-SUM($K$98,$P$98,$U$98,$Z$98,$AE$98,$AJ$98,$AO$98,$AT$98,$AY$98,$BD$98),2)</f>
        <v>0</v>
      </c>
      <c r="D98">
        <f>ROUND(SUM($H$98,$M$98,$R$98,$W$98,$AB$98,$AG$98,$AL$98,$AQ$98,$AV$98,$BA$98),2)</f>
        <v>0</v>
      </c>
      <c r="E98">
        <f>ROUND(SUM($K$98,$P$98,$U$98,$Z$98,$AE$98,$AJ$98,$AO$98,$AT$98,$AY$98,$BD$98),2)</f>
        <v>0</v>
      </c>
      <c r="F98">
        <f>ROUND(MAX(MonthlyBudget-SUM($I$98,$N$98,$S$98,$X$98,$AC$98,$AH$98,$AM$98,$AR$98,$AW$98,$BB$98),0),2)</f>
        <v>0</v>
      </c>
      <c r="G98">
        <f>$K$97</f>
        <v>0</v>
      </c>
      <c r="H98">
        <f>ROUND(IF($G$98&lt;=0,0,$G$98*$G$3/12),2)</f>
        <v>0</v>
      </c>
      <c r="I98">
        <f>ROUND(IF($G$98&lt;=0,0,MIN($G$4,$G$98+$H$98)),2)</f>
        <v>0</v>
      </c>
      <c r="J98">
        <f>ROUND(IF($G$98&lt;=0,0,MIN(MAX(0,$G$98+$H$98-$I$98),$F$98)),2)</f>
        <v>0</v>
      </c>
      <c r="K98">
        <f>ROUND(MAX(0,$G$98+$H$98-$I$98-$J$98),2)</f>
        <v>0</v>
      </c>
      <c r="L98">
        <f>$P$97</f>
        <v>0</v>
      </c>
      <c r="M98">
        <f>ROUND(IF($L$98&lt;=0,0,$L$98*$L$3/12),2)</f>
        <v>0</v>
      </c>
      <c r="N98">
        <f>ROUND(IF($L$98&lt;=0,0,MIN($L$4,$L$98+$M$98)),2)</f>
        <v>0</v>
      </c>
      <c r="O98">
        <f>ROUND(IF($L$98&lt;=0,0,MIN(MAX(0,$L$98+$M$98-$N$98),MAX(0,$F$98-$J$98))),2)</f>
        <v>0</v>
      </c>
      <c r="P98">
        <f>ROUND(MAX(0,$L$98+$M$98-$N$98-$O$98),2)</f>
        <v>0</v>
      </c>
      <c r="Q98">
        <f>$U$97</f>
        <v>0</v>
      </c>
      <c r="R98">
        <f>ROUND(IF($Q$98&lt;=0,0,$Q$98*$Q$3/12),2)</f>
        <v>0</v>
      </c>
      <c r="S98">
        <f>ROUND(IF($Q$98&lt;=0,0,MIN($Q$4,$Q$98+$R$98)),2)</f>
        <v>0</v>
      </c>
      <c r="T98">
        <f>ROUND(IF($Q$98&lt;=0,0,MIN(MAX(0,$Q$98+$R$98-$S$98),MAX(0,$F$98-$J$98-$O$98))),2)</f>
        <v>0</v>
      </c>
      <c r="U98">
        <f>ROUND(MAX(0,$Q$98+$R$98-$S$98-$T$98),2)</f>
        <v>0</v>
      </c>
      <c r="V98">
        <f>$Z$97</f>
        <v>0</v>
      </c>
      <c r="W98">
        <f>ROUND(IF($V$98&lt;=0,0,$V$98*$V$3/12),2)</f>
        <v>0</v>
      </c>
      <c r="X98">
        <f>ROUND(IF($V$98&lt;=0,0,MIN($V$4,$V$98+$W$98)),2)</f>
        <v>0</v>
      </c>
      <c r="Y98">
        <f>ROUND(IF($V$98&lt;=0,0,MIN(MAX(0,$V$98+$W$98-$X$98),MAX(0,$F$98-$J$98-$O$98-$T$98))),2)</f>
        <v>0</v>
      </c>
      <c r="Z98">
        <f>ROUND(MAX(0,$V$98+$W$98-$X$98-$Y$98),2)</f>
        <v>0</v>
      </c>
      <c r="AA98">
        <f>$AE$97</f>
        <v>0</v>
      </c>
      <c r="AB98">
        <f>ROUND(IF($AA$98&lt;=0,0,$AA$98*$AA$3/12),2)</f>
        <v>0</v>
      </c>
      <c r="AC98">
        <f>ROUND(IF($AA$98&lt;=0,0,MIN($AA$4,$AA$98+$AB$98)),2)</f>
        <v>0</v>
      </c>
      <c r="AD98">
        <f>ROUND(IF($AA$98&lt;=0,0,MIN(MAX(0,$AA$98+$AB$98-$AC$98),MAX(0,$F$98-$J$98-$O$98-$T$98-$Y$98))),2)</f>
        <v>0</v>
      </c>
      <c r="AE98">
        <f>ROUND(MAX(0,$AA$98+$AB$98-$AC$98-$AD$98),2)</f>
        <v>0</v>
      </c>
      <c r="AF98">
        <f>$AJ$97</f>
        <v>0</v>
      </c>
      <c r="AG98">
        <f>ROUND(IF($AF$98&lt;=0,0,$AF$98*$AF$3/12),2)</f>
        <v>0</v>
      </c>
      <c r="AH98">
        <f>ROUND(IF($AF$98&lt;=0,0,MIN($AF$4,$AF$98+$AG$98)),2)</f>
        <v>0</v>
      </c>
      <c r="AI98">
        <f>ROUND(IF($AF$98&lt;=0,0,MIN(MAX(0,$AF$98+$AG$98-$AH$98),MAX(0,$F$98-$J$98-$O$98-$T$98-$Y$98-$AD$98))),2)</f>
        <v>0</v>
      </c>
      <c r="AJ98">
        <f>ROUND(MAX(0,$AF$98+$AG$98-$AH$98-$AI$98),2)</f>
        <v>0</v>
      </c>
      <c r="AK98">
        <f>$AO$97</f>
        <v>0</v>
      </c>
      <c r="AL98">
        <f>ROUND(IF($AK$98&lt;=0,0,$AK$98*$AK$3/12),2)</f>
        <v>0</v>
      </c>
      <c r="AM98">
        <f>ROUND(IF($AK$98&lt;=0,0,MIN($AK$4,$AK$98+$AL$98)),2)</f>
        <v>0</v>
      </c>
      <c r="AN98">
        <f>ROUND(IF($AK$98&lt;=0,0,MIN(MAX(0,$AK$98+$AL$98-$AM$98),MAX(0,$F$98-$J$98-$O$98-$T$98-$Y$98-$AD$98-$AI$98))),2)</f>
        <v>0</v>
      </c>
      <c r="AO98">
        <f>ROUND(MAX(0,$AK$98+$AL$98-$AM$98-$AN$98),2)</f>
        <v>0</v>
      </c>
      <c r="AP98">
        <f>$AT$97</f>
        <v>0</v>
      </c>
      <c r="AQ98">
        <f>ROUND(IF($AP$98&lt;=0,0,$AP$98*$AP$3/12),2)</f>
        <v>0</v>
      </c>
      <c r="AR98">
        <f>ROUND(IF($AP$98&lt;=0,0,MIN($AP$4,$AP$98+$AQ$98)),2)</f>
        <v>0</v>
      </c>
      <c r="AS98">
        <f>ROUND(IF($AP$98&lt;=0,0,MIN(MAX(0,$AP$98+$AQ$98-$AR$98),MAX(0,$F$98-$J$98-$O$98-$T$98-$Y$98-$AD$98-$AI$98-$AN$98))),2)</f>
        <v>0</v>
      </c>
      <c r="AT98">
        <f>ROUND(MAX(0,$AP$98+$AQ$98-$AR$98-$AS$98),2)</f>
        <v>0</v>
      </c>
      <c r="AU98">
        <f>$AY$97</f>
        <v>0</v>
      </c>
      <c r="AV98">
        <f>ROUND(IF($AU$98&lt;=0,0,$AU$98*$AU$3/12),2)</f>
        <v>0</v>
      </c>
      <c r="AW98">
        <f>ROUND(IF($AU$98&lt;=0,0,MIN($AU$4,$AU$98+$AV$98)),2)</f>
        <v>0</v>
      </c>
      <c r="AX98">
        <f>ROUND(IF($AU$98&lt;=0,0,MIN(MAX(0,$AU$98+$AV$98-$AW$98),MAX(0,$F$98-$J$98-$O$98-$T$98-$Y$98-$AD$98-$AI$98-$AN$98-$AS$98))),2)</f>
        <v>0</v>
      </c>
      <c r="AY98">
        <f>ROUND(MAX(0,$AU$98+$AV$98-$AW$98-$AX$98),2)</f>
        <v>0</v>
      </c>
      <c r="AZ98">
        <f>$BD$97</f>
        <v>0</v>
      </c>
      <c r="BA98">
        <f>ROUND(IF($AZ$98&lt;=0,0,$AZ$98*$AZ$3/12),2)</f>
        <v>0</v>
      </c>
      <c r="BB98">
        <f>ROUND(IF($AZ$98&lt;=0,0,MIN($AZ$4,$AZ$98+$BA$98)),2)</f>
        <v>0</v>
      </c>
      <c r="BC98">
        <f>ROUND(IF($AZ$98&lt;=0,0,MIN(MAX(0,$AZ$98+$BA$98-$BB$98),MAX(0,$F$98-$J$98-$O$98-$T$98-$Y$98-$AD$98-$AI$98-$AN$98-$AS$98-$AX$98))),2)</f>
        <v>0</v>
      </c>
      <c r="BD98">
        <f>ROUND(MAX(0,$AZ$98+$BA$98-$BB$98-$BC$98),2)</f>
        <v>0</v>
      </c>
    </row>
    <row r="99" spans="1:56">
      <c r="A99">
        <f>ROW()-7</f>
        <v>92</v>
      </c>
      <c r="B99">
        <f>EDATE(StartDate,A99-1)</f>
        <v>0</v>
      </c>
      <c r="C99">
        <f>ROUND(SUM($G$99,$L$99,$Q$99,$V$99,$AA$99,$AF$99,$AK$99,$AP$99,$AU$99,$AZ$99)-SUM($K$99,$P$99,$U$99,$Z$99,$AE$99,$AJ$99,$AO$99,$AT$99,$AY$99,$BD$99),2)</f>
        <v>0</v>
      </c>
      <c r="D99">
        <f>ROUND(SUM($H$99,$M$99,$R$99,$W$99,$AB$99,$AG$99,$AL$99,$AQ$99,$AV$99,$BA$99),2)</f>
        <v>0</v>
      </c>
      <c r="E99">
        <f>ROUND(SUM($K$99,$P$99,$U$99,$Z$99,$AE$99,$AJ$99,$AO$99,$AT$99,$AY$99,$BD$99),2)</f>
        <v>0</v>
      </c>
      <c r="F99">
        <f>ROUND(MAX(MonthlyBudget-SUM($I$99,$N$99,$S$99,$X$99,$AC$99,$AH$99,$AM$99,$AR$99,$AW$99,$BB$99),0),2)</f>
        <v>0</v>
      </c>
      <c r="G99">
        <f>$K$98</f>
        <v>0</v>
      </c>
      <c r="H99">
        <f>ROUND(IF($G$99&lt;=0,0,$G$99*$G$3/12),2)</f>
        <v>0</v>
      </c>
      <c r="I99">
        <f>ROUND(IF($G$99&lt;=0,0,MIN($G$4,$G$99+$H$99)),2)</f>
        <v>0</v>
      </c>
      <c r="J99">
        <f>ROUND(IF($G$99&lt;=0,0,MIN(MAX(0,$G$99+$H$99-$I$99),$F$99)),2)</f>
        <v>0</v>
      </c>
      <c r="K99">
        <f>ROUND(MAX(0,$G$99+$H$99-$I$99-$J$99),2)</f>
        <v>0</v>
      </c>
      <c r="L99">
        <f>$P$98</f>
        <v>0</v>
      </c>
      <c r="M99">
        <f>ROUND(IF($L$99&lt;=0,0,$L$99*$L$3/12),2)</f>
        <v>0</v>
      </c>
      <c r="N99">
        <f>ROUND(IF($L$99&lt;=0,0,MIN($L$4,$L$99+$M$99)),2)</f>
        <v>0</v>
      </c>
      <c r="O99">
        <f>ROUND(IF($L$99&lt;=0,0,MIN(MAX(0,$L$99+$M$99-$N$99),MAX(0,$F$99-$J$99))),2)</f>
        <v>0</v>
      </c>
      <c r="P99">
        <f>ROUND(MAX(0,$L$99+$M$99-$N$99-$O$99),2)</f>
        <v>0</v>
      </c>
      <c r="Q99">
        <f>$U$98</f>
        <v>0</v>
      </c>
      <c r="R99">
        <f>ROUND(IF($Q$99&lt;=0,0,$Q$99*$Q$3/12),2)</f>
        <v>0</v>
      </c>
      <c r="S99">
        <f>ROUND(IF($Q$99&lt;=0,0,MIN($Q$4,$Q$99+$R$99)),2)</f>
        <v>0</v>
      </c>
      <c r="T99">
        <f>ROUND(IF($Q$99&lt;=0,0,MIN(MAX(0,$Q$99+$R$99-$S$99),MAX(0,$F$99-$J$99-$O$99))),2)</f>
        <v>0</v>
      </c>
      <c r="U99">
        <f>ROUND(MAX(0,$Q$99+$R$99-$S$99-$T$99),2)</f>
        <v>0</v>
      </c>
      <c r="V99">
        <f>$Z$98</f>
        <v>0</v>
      </c>
      <c r="W99">
        <f>ROUND(IF($V$99&lt;=0,0,$V$99*$V$3/12),2)</f>
        <v>0</v>
      </c>
      <c r="X99">
        <f>ROUND(IF($V$99&lt;=0,0,MIN($V$4,$V$99+$W$99)),2)</f>
        <v>0</v>
      </c>
      <c r="Y99">
        <f>ROUND(IF($V$99&lt;=0,0,MIN(MAX(0,$V$99+$W$99-$X$99),MAX(0,$F$99-$J$99-$O$99-$T$99))),2)</f>
        <v>0</v>
      </c>
      <c r="Z99">
        <f>ROUND(MAX(0,$V$99+$W$99-$X$99-$Y$99),2)</f>
        <v>0</v>
      </c>
      <c r="AA99">
        <f>$AE$98</f>
        <v>0</v>
      </c>
      <c r="AB99">
        <f>ROUND(IF($AA$99&lt;=0,0,$AA$99*$AA$3/12),2)</f>
        <v>0</v>
      </c>
      <c r="AC99">
        <f>ROUND(IF($AA$99&lt;=0,0,MIN($AA$4,$AA$99+$AB$99)),2)</f>
        <v>0</v>
      </c>
      <c r="AD99">
        <f>ROUND(IF($AA$99&lt;=0,0,MIN(MAX(0,$AA$99+$AB$99-$AC$99),MAX(0,$F$99-$J$99-$O$99-$T$99-$Y$99))),2)</f>
        <v>0</v>
      </c>
      <c r="AE99">
        <f>ROUND(MAX(0,$AA$99+$AB$99-$AC$99-$AD$99),2)</f>
        <v>0</v>
      </c>
      <c r="AF99">
        <f>$AJ$98</f>
        <v>0</v>
      </c>
      <c r="AG99">
        <f>ROUND(IF($AF$99&lt;=0,0,$AF$99*$AF$3/12),2)</f>
        <v>0</v>
      </c>
      <c r="AH99">
        <f>ROUND(IF($AF$99&lt;=0,0,MIN($AF$4,$AF$99+$AG$99)),2)</f>
        <v>0</v>
      </c>
      <c r="AI99">
        <f>ROUND(IF($AF$99&lt;=0,0,MIN(MAX(0,$AF$99+$AG$99-$AH$99),MAX(0,$F$99-$J$99-$O$99-$T$99-$Y$99-$AD$99))),2)</f>
        <v>0</v>
      </c>
      <c r="AJ99">
        <f>ROUND(MAX(0,$AF$99+$AG$99-$AH$99-$AI$99),2)</f>
        <v>0</v>
      </c>
      <c r="AK99">
        <f>$AO$98</f>
        <v>0</v>
      </c>
      <c r="AL99">
        <f>ROUND(IF($AK$99&lt;=0,0,$AK$99*$AK$3/12),2)</f>
        <v>0</v>
      </c>
      <c r="AM99">
        <f>ROUND(IF($AK$99&lt;=0,0,MIN($AK$4,$AK$99+$AL$99)),2)</f>
        <v>0</v>
      </c>
      <c r="AN99">
        <f>ROUND(IF($AK$99&lt;=0,0,MIN(MAX(0,$AK$99+$AL$99-$AM$99),MAX(0,$F$99-$J$99-$O$99-$T$99-$Y$99-$AD$99-$AI$99))),2)</f>
        <v>0</v>
      </c>
      <c r="AO99">
        <f>ROUND(MAX(0,$AK$99+$AL$99-$AM$99-$AN$99),2)</f>
        <v>0</v>
      </c>
      <c r="AP99">
        <f>$AT$98</f>
        <v>0</v>
      </c>
      <c r="AQ99">
        <f>ROUND(IF($AP$99&lt;=0,0,$AP$99*$AP$3/12),2)</f>
        <v>0</v>
      </c>
      <c r="AR99">
        <f>ROUND(IF($AP$99&lt;=0,0,MIN($AP$4,$AP$99+$AQ$99)),2)</f>
        <v>0</v>
      </c>
      <c r="AS99">
        <f>ROUND(IF($AP$99&lt;=0,0,MIN(MAX(0,$AP$99+$AQ$99-$AR$99),MAX(0,$F$99-$J$99-$O$99-$T$99-$Y$99-$AD$99-$AI$99-$AN$99))),2)</f>
        <v>0</v>
      </c>
      <c r="AT99">
        <f>ROUND(MAX(0,$AP$99+$AQ$99-$AR$99-$AS$99),2)</f>
        <v>0</v>
      </c>
      <c r="AU99">
        <f>$AY$98</f>
        <v>0</v>
      </c>
      <c r="AV99">
        <f>ROUND(IF($AU$99&lt;=0,0,$AU$99*$AU$3/12),2)</f>
        <v>0</v>
      </c>
      <c r="AW99">
        <f>ROUND(IF($AU$99&lt;=0,0,MIN($AU$4,$AU$99+$AV$99)),2)</f>
        <v>0</v>
      </c>
      <c r="AX99">
        <f>ROUND(IF($AU$99&lt;=0,0,MIN(MAX(0,$AU$99+$AV$99-$AW$99),MAX(0,$F$99-$J$99-$O$99-$T$99-$Y$99-$AD$99-$AI$99-$AN$99-$AS$99))),2)</f>
        <v>0</v>
      </c>
      <c r="AY99">
        <f>ROUND(MAX(0,$AU$99+$AV$99-$AW$99-$AX$99),2)</f>
        <v>0</v>
      </c>
      <c r="AZ99">
        <f>$BD$98</f>
        <v>0</v>
      </c>
      <c r="BA99">
        <f>ROUND(IF($AZ$99&lt;=0,0,$AZ$99*$AZ$3/12),2)</f>
        <v>0</v>
      </c>
      <c r="BB99">
        <f>ROUND(IF($AZ$99&lt;=0,0,MIN($AZ$4,$AZ$99+$BA$99)),2)</f>
        <v>0</v>
      </c>
      <c r="BC99">
        <f>ROUND(IF($AZ$99&lt;=0,0,MIN(MAX(0,$AZ$99+$BA$99-$BB$99),MAX(0,$F$99-$J$99-$O$99-$T$99-$Y$99-$AD$99-$AI$99-$AN$99-$AS$99-$AX$99))),2)</f>
        <v>0</v>
      </c>
      <c r="BD99">
        <f>ROUND(MAX(0,$AZ$99+$BA$99-$BB$99-$BC$99),2)</f>
        <v>0</v>
      </c>
    </row>
    <row r="100" spans="1:56">
      <c r="A100">
        <f>ROW()-7</f>
        <v>93</v>
      </c>
      <c r="B100">
        <f>EDATE(StartDate,A100-1)</f>
        <v>0</v>
      </c>
      <c r="C100">
        <f>ROUND(SUM($G$100,$L$100,$Q$100,$V$100,$AA$100,$AF$100,$AK$100,$AP$100,$AU$100,$AZ$100)-SUM($K$100,$P$100,$U$100,$Z$100,$AE$100,$AJ$100,$AO$100,$AT$100,$AY$100,$BD$100),2)</f>
        <v>0</v>
      </c>
      <c r="D100">
        <f>ROUND(SUM($H$100,$M$100,$R$100,$W$100,$AB$100,$AG$100,$AL$100,$AQ$100,$AV$100,$BA$100),2)</f>
        <v>0</v>
      </c>
      <c r="E100">
        <f>ROUND(SUM($K$100,$P$100,$U$100,$Z$100,$AE$100,$AJ$100,$AO$100,$AT$100,$AY$100,$BD$100),2)</f>
        <v>0</v>
      </c>
      <c r="F100">
        <f>ROUND(MAX(MonthlyBudget-SUM($I$100,$N$100,$S$100,$X$100,$AC$100,$AH$100,$AM$100,$AR$100,$AW$100,$BB$100),0),2)</f>
        <v>0</v>
      </c>
      <c r="G100">
        <f>$K$99</f>
        <v>0</v>
      </c>
      <c r="H100">
        <f>ROUND(IF($G$100&lt;=0,0,$G$100*$G$3/12),2)</f>
        <v>0</v>
      </c>
      <c r="I100">
        <f>ROUND(IF($G$100&lt;=0,0,MIN($G$4,$G$100+$H$100)),2)</f>
        <v>0</v>
      </c>
      <c r="J100">
        <f>ROUND(IF($G$100&lt;=0,0,MIN(MAX(0,$G$100+$H$100-$I$100),$F$100)),2)</f>
        <v>0</v>
      </c>
      <c r="K100">
        <f>ROUND(MAX(0,$G$100+$H$100-$I$100-$J$100),2)</f>
        <v>0</v>
      </c>
      <c r="L100">
        <f>$P$99</f>
        <v>0</v>
      </c>
      <c r="M100">
        <f>ROUND(IF($L$100&lt;=0,0,$L$100*$L$3/12),2)</f>
        <v>0</v>
      </c>
      <c r="N100">
        <f>ROUND(IF($L$100&lt;=0,0,MIN($L$4,$L$100+$M$100)),2)</f>
        <v>0</v>
      </c>
      <c r="O100">
        <f>ROUND(IF($L$100&lt;=0,0,MIN(MAX(0,$L$100+$M$100-$N$100),MAX(0,$F$100-$J$100))),2)</f>
        <v>0</v>
      </c>
      <c r="P100">
        <f>ROUND(MAX(0,$L$100+$M$100-$N$100-$O$100),2)</f>
        <v>0</v>
      </c>
      <c r="Q100">
        <f>$U$99</f>
        <v>0</v>
      </c>
      <c r="R100">
        <f>ROUND(IF($Q$100&lt;=0,0,$Q$100*$Q$3/12),2)</f>
        <v>0</v>
      </c>
      <c r="S100">
        <f>ROUND(IF($Q$100&lt;=0,0,MIN($Q$4,$Q$100+$R$100)),2)</f>
        <v>0</v>
      </c>
      <c r="T100">
        <f>ROUND(IF($Q$100&lt;=0,0,MIN(MAX(0,$Q$100+$R$100-$S$100),MAX(0,$F$100-$J$100-$O$100))),2)</f>
        <v>0</v>
      </c>
      <c r="U100">
        <f>ROUND(MAX(0,$Q$100+$R$100-$S$100-$T$100),2)</f>
        <v>0</v>
      </c>
      <c r="V100">
        <f>$Z$99</f>
        <v>0</v>
      </c>
      <c r="W100">
        <f>ROUND(IF($V$100&lt;=0,0,$V$100*$V$3/12),2)</f>
        <v>0</v>
      </c>
      <c r="X100">
        <f>ROUND(IF($V$100&lt;=0,0,MIN($V$4,$V$100+$W$100)),2)</f>
        <v>0</v>
      </c>
      <c r="Y100">
        <f>ROUND(IF($V$100&lt;=0,0,MIN(MAX(0,$V$100+$W$100-$X$100),MAX(0,$F$100-$J$100-$O$100-$T$100))),2)</f>
        <v>0</v>
      </c>
      <c r="Z100">
        <f>ROUND(MAX(0,$V$100+$W$100-$X$100-$Y$100),2)</f>
        <v>0</v>
      </c>
      <c r="AA100">
        <f>$AE$99</f>
        <v>0</v>
      </c>
      <c r="AB100">
        <f>ROUND(IF($AA$100&lt;=0,0,$AA$100*$AA$3/12),2)</f>
        <v>0</v>
      </c>
      <c r="AC100">
        <f>ROUND(IF($AA$100&lt;=0,0,MIN($AA$4,$AA$100+$AB$100)),2)</f>
        <v>0</v>
      </c>
      <c r="AD100">
        <f>ROUND(IF($AA$100&lt;=0,0,MIN(MAX(0,$AA$100+$AB$100-$AC$100),MAX(0,$F$100-$J$100-$O$100-$T$100-$Y$100))),2)</f>
        <v>0</v>
      </c>
      <c r="AE100">
        <f>ROUND(MAX(0,$AA$100+$AB$100-$AC$100-$AD$100),2)</f>
        <v>0</v>
      </c>
      <c r="AF100">
        <f>$AJ$99</f>
        <v>0</v>
      </c>
      <c r="AG100">
        <f>ROUND(IF($AF$100&lt;=0,0,$AF$100*$AF$3/12),2)</f>
        <v>0</v>
      </c>
      <c r="AH100">
        <f>ROUND(IF($AF$100&lt;=0,0,MIN($AF$4,$AF$100+$AG$100)),2)</f>
        <v>0</v>
      </c>
      <c r="AI100">
        <f>ROUND(IF($AF$100&lt;=0,0,MIN(MAX(0,$AF$100+$AG$100-$AH$100),MAX(0,$F$100-$J$100-$O$100-$T$100-$Y$100-$AD$100))),2)</f>
        <v>0</v>
      </c>
      <c r="AJ100">
        <f>ROUND(MAX(0,$AF$100+$AG$100-$AH$100-$AI$100),2)</f>
        <v>0</v>
      </c>
      <c r="AK100">
        <f>$AO$99</f>
        <v>0</v>
      </c>
      <c r="AL100">
        <f>ROUND(IF($AK$100&lt;=0,0,$AK$100*$AK$3/12),2)</f>
        <v>0</v>
      </c>
      <c r="AM100">
        <f>ROUND(IF($AK$100&lt;=0,0,MIN($AK$4,$AK$100+$AL$100)),2)</f>
        <v>0</v>
      </c>
      <c r="AN100">
        <f>ROUND(IF($AK$100&lt;=0,0,MIN(MAX(0,$AK$100+$AL$100-$AM$100),MAX(0,$F$100-$J$100-$O$100-$T$100-$Y$100-$AD$100-$AI$100))),2)</f>
        <v>0</v>
      </c>
      <c r="AO100">
        <f>ROUND(MAX(0,$AK$100+$AL$100-$AM$100-$AN$100),2)</f>
        <v>0</v>
      </c>
      <c r="AP100">
        <f>$AT$99</f>
        <v>0</v>
      </c>
      <c r="AQ100">
        <f>ROUND(IF($AP$100&lt;=0,0,$AP$100*$AP$3/12),2)</f>
        <v>0</v>
      </c>
      <c r="AR100">
        <f>ROUND(IF($AP$100&lt;=0,0,MIN($AP$4,$AP$100+$AQ$100)),2)</f>
        <v>0</v>
      </c>
      <c r="AS100">
        <f>ROUND(IF($AP$100&lt;=0,0,MIN(MAX(0,$AP$100+$AQ$100-$AR$100),MAX(0,$F$100-$J$100-$O$100-$T$100-$Y$100-$AD$100-$AI$100-$AN$100))),2)</f>
        <v>0</v>
      </c>
      <c r="AT100">
        <f>ROUND(MAX(0,$AP$100+$AQ$100-$AR$100-$AS$100),2)</f>
        <v>0</v>
      </c>
      <c r="AU100">
        <f>$AY$99</f>
        <v>0</v>
      </c>
      <c r="AV100">
        <f>ROUND(IF($AU$100&lt;=0,0,$AU$100*$AU$3/12),2)</f>
        <v>0</v>
      </c>
      <c r="AW100">
        <f>ROUND(IF($AU$100&lt;=0,0,MIN($AU$4,$AU$100+$AV$100)),2)</f>
        <v>0</v>
      </c>
      <c r="AX100">
        <f>ROUND(IF($AU$100&lt;=0,0,MIN(MAX(0,$AU$100+$AV$100-$AW$100),MAX(0,$F$100-$J$100-$O$100-$T$100-$Y$100-$AD$100-$AI$100-$AN$100-$AS$100))),2)</f>
        <v>0</v>
      </c>
      <c r="AY100">
        <f>ROUND(MAX(0,$AU$100+$AV$100-$AW$100-$AX$100),2)</f>
        <v>0</v>
      </c>
      <c r="AZ100">
        <f>$BD$99</f>
        <v>0</v>
      </c>
      <c r="BA100">
        <f>ROUND(IF($AZ$100&lt;=0,0,$AZ$100*$AZ$3/12),2)</f>
        <v>0</v>
      </c>
      <c r="BB100">
        <f>ROUND(IF($AZ$100&lt;=0,0,MIN($AZ$4,$AZ$100+$BA$100)),2)</f>
        <v>0</v>
      </c>
      <c r="BC100">
        <f>ROUND(IF($AZ$100&lt;=0,0,MIN(MAX(0,$AZ$100+$BA$100-$BB$100),MAX(0,$F$100-$J$100-$O$100-$T$100-$Y$100-$AD$100-$AI$100-$AN$100-$AS$100-$AX$100))),2)</f>
        <v>0</v>
      </c>
      <c r="BD100">
        <f>ROUND(MAX(0,$AZ$100+$BA$100-$BB$100-$BC$100),2)</f>
        <v>0</v>
      </c>
    </row>
    <row r="101" spans="1:56">
      <c r="A101">
        <f>ROW()-7</f>
        <v>94</v>
      </c>
      <c r="B101">
        <f>EDATE(StartDate,A101-1)</f>
        <v>0</v>
      </c>
      <c r="C101">
        <f>ROUND(SUM($G$101,$L$101,$Q$101,$V$101,$AA$101,$AF$101,$AK$101,$AP$101,$AU$101,$AZ$101)-SUM($K$101,$P$101,$U$101,$Z$101,$AE$101,$AJ$101,$AO$101,$AT$101,$AY$101,$BD$101),2)</f>
        <v>0</v>
      </c>
      <c r="D101">
        <f>ROUND(SUM($H$101,$M$101,$R$101,$W$101,$AB$101,$AG$101,$AL$101,$AQ$101,$AV$101,$BA$101),2)</f>
        <v>0</v>
      </c>
      <c r="E101">
        <f>ROUND(SUM($K$101,$P$101,$U$101,$Z$101,$AE$101,$AJ$101,$AO$101,$AT$101,$AY$101,$BD$101),2)</f>
        <v>0</v>
      </c>
      <c r="F101">
        <f>ROUND(MAX(MonthlyBudget-SUM($I$101,$N$101,$S$101,$X$101,$AC$101,$AH$101,$AM$101,$AR$101,$AW$101,$BB$101),0),2)</f>
        <v>0</v>
      </c>
      <c r="G101">
        <f>$K$100</f>
        <v>0</v>
      </c>
      <c r="H101">
        <f>ROUND(IF($G$101&lt;=0,0,$G$101*$G$3/12),2)</f>
        <v>0</v>
      </c>
      <c r="I101">
        <f>ROUND(IF($G$101&lt;=0,0,MIN($G$4,$G$101+$H$101)),2)</f>
        <v>0</v>
      </c>
      <c r="J101">
        <f>ROUND(IF($G$101&lt;=0,0,MIN(MAX(0,$G$101+$H$101-$I$101),$F$101)),2)</f>
        <v>0</v>
      </c>
      <c r="K101">
        <f>ROUND(MAX(0,$G$101+$H$101-$I$101-$J$101),2)</f>
        <v>0</v>
      </c>
      <c r="L101">
        <f>$P$100</f>
        <v>0</v>
      </c>
      <c r="M101">
        <f>ROUND(IF($L$101&lt;=0,0,$L$101*$L$3/12),2)</f>
        <v>0</v>
      </c>
      <c r="N101">
        <f>ROUND(IF($L$101&lt;=0,0,MIN($L$4,$L$101+$M$101)),2)</f>
        <v>0</v>
      </c>
      <c r="O101">
        <f>ROUND(IF($L$101&lt;=0,0,MIN(MAX(0,$L$101+$M$101-$N$101),MAX(0,$F$101-$J$101))),2)</f>
        <v>0</v>
      </c>
      <c r="P101">
        <f>ROUND(MAX(0,$L$101+$M$101-$N$101-$O$101),2)</f>
        <v>0</v>
      </c>
      <c r="Q101">
        <f>$U$100</f>
        <v>0</v>
      </c>
      <c r="R101">
        <f>ROUND(IF($Q$101&lt;=0,0,$Q$101*$Q$3/12),2)</f>
        <v>0</v>
      </c>
      <c r="S101">
        <f>ROUND(IF($Q$101&lt;=0,0,MIN($Q$4,$Q$101+$R$101)),2)</f>
        <v>0</v>
      </c>
      <c r="T101">
        <f>ROUND(IF($Q$101&lt;=0,0,MIN(MAX(0,$Q$101+$R$101-$S$101),MAX(0,$F$101-$J$101-$O$101))),2)</f>
        <v>0</v>
      </c>
      <c r="U101">
        <f>ROUND(MAX(0,$Q$101+$R$101-$S$101-$T$101),2)</f>
        <v>0</v>
      </c>
      <c r="V101">
        <f>$Z$100</f>
        <v>0</v>
      </c>
      <c r="W101">
        <f>ROUND(IF($V$101&lt;=0,0,$V$101*$V$3/12),2)</f>
        <v>0</v>
      </c>
      <c r="X101">
        <f>ROUND(IF($V$101&lt;=0,0,MIN($V$4,$V$101+$W$101)),2)</f>
        <v>0</v>
      </c>
      <c r="Y101">
        <f>ROUND(IF($V$101&lt;=0,0,MIN(MAX(0,$V$101+$W$101-$X$101),MAX(0,$F$101-$J$101-$O$101-$T$101))),2)</f>
        <v>0</v>
      </c>
      <c r="Z101">
        <f>ROUND(MAX(0,$V$101+$W$101-$X$101-$Y$101),2)</f>
        <v>0</v>
      </c>
      <c r="AA101">
        <f>$AE$100</f>
        <v>0</v>
      </c>
      <c r="AB101">
        <f>ROUND(IF($AA$101&lt;=0,0,$AA$101*$AA$3/12),2)</f>
        <v>0</v>
      </c>
      <c r="AC101">
        <f>ROUND(IF($AA$101&lt;=0,0,MIN($AA$4,$AA$101+$AB$101)),2)</f>
        <v>0</v>
      </c>
      <c r="AD101">
        <f>ROUND(IF($AA$101&lt;=0,0,MIN(MAX(0,$AA$101+$AB$101-$AC$101),MAX(0,$F$101-$J$101-$O$101-$T$101-$Y$101))),2)</f>
        <v>0</v>
      </c>
      <c r="AE101">
        <f>ROUND(MAX(0,$AA$101+$AB$101-$AC$101-$AD$101),2)</f>
        <v>0</v>
      </c>
      <c r="AF101">
        <f>$AJ$100</f>
        <v>0</v>
      </c>
      <c r="AG101">
        <f>ROUND(IF($AF$101&lt;=0,0,$AF$101*$AF$3/12),2)</f>
        <v>0</v>
      </c>
      <c r="AH101">
        <f>ROUND(IF($AF$101&lt;=0,0,MIN($AF$4,$AF$101+$AG$101)),2)</f>
        <v>0</v>
      </c>
      <c r="AI101">
        <f>ROUND(IF($AF$101&lt;=0,0,MIN(MAX(0,$AF$101+$AG$101-$AH$101),MAX(0,$F$101-$J$101-$O$101-$T$101-$Y$101-$AD$101))),2)</f>
        <v>0</v>
      </c>
      <c r="AJ101">
        <f>ROUND(MAX(0,$AF$101+$AG$101-$AH$101-$AI$101),2)</f>
        <v>0</v>
      </c>
      <c r="AK101">
        <f>$AO$100</f>
        <v>0</v>
      </c>
      <c r="AL101">
        <f>ROUND(IF($AK$101&lt;=0,0,$AK$101*$AK$3/12),2)</f>
        <v>0</v>
      </c>
      <c r="AM101">
        <f>ROUND(IF($AK$101&lt;=0,0,MIN($AK$4,$AK$101+$AL$101)),2)</f>
        <v>0</v>
      </c>
      <c r="AN101">
        <f>ROUND(IF($AK$101&lt;=0,0,MIN(MAX(0,$AK$101+$AL$101-$AM$101),MAX(0,$F$101-$J$101-$O$101-$T$101-$Y$101-$AD$101-$AI$101))),2)</f>
        <v>0</v>
      </c>
      <c r="AO101">
        <f>ROUND(MAX(0,$AK$101+$AL$101-$AM$101-$AN$101),2)</f>
        <v>0</v>
      </c>
      <c r="AP101">
        <f>$AT$100</f>
        <v>0</v>
      </c>
      <c r="AQ101">
        <f>ROUND(IF($AP$101&lt;=0,0,$AP$101*$AP$3/12),2)</f>
        <v>0</v>
      </c>
      <c r="AR101">
        <f>ROUND(IF($AP$101&lt;=0,0,MIN($AP$4,$AP$101+$AQ$101)),2)</f>
        <v>0</v>
      </c>
      <c r="AS101">
        <f>ROUND(IF($AP$101&lt;=0,0,MIN(MAX(0,$AP$101+$AQ$101-$AR$101),MAX(0,$F$101-$J$101-$O$101-$T$101-$Y$101-$AD$101-$AI$101-$AN$101))),2)</f>
        <v>0</v>
      </c>
      <c r="AT101">
        <f>ROUND(MAX(0,$AP$101+$AQ$101-$AR$101-$AS$101),2)</f>
        <v>0</v>
      </c>
      <c r="AU101">
        <f>$AY$100</f>
        <v>0</v>
      </c>
      <c r="AV101">
        <f>ROUND(IF($AU$101&lt;=0,0,$AU$101*$AU$3/12),2)</f>
        <v>0</v>
      </c>
      <c r="AW101">
        <f>ROUND(IF($AU$101&lt;=0,0,MIN($AU$4,$AU$101+$AV$101)),2)</f>
        <v>0</v>
      </c>
      <c r="AX101">
        <f>ROUND(IF($AU$101&lt;=0,0,MIN(MAX(0,$AU$101+$AV$101-$AW$101),MAX(0,$F$101-$J$101-$O$101-$T$101-$Y$101-$AD$101-$AI$101-$AN$101-$AS$101))),2)</f>
        <v>0</v>
      </c>
      <c r="AY101">
        <f>ROUND(MAX(0,$AU$101+$AV$101-$AW$101-$AX$101),2)</f>
        <v>0</v>
      </c>
      <c r="AZ101">
        <f>$BD$100</f>
        <v>0</v>
      </c>
      <c r="BA101">
        <f>ROUND(IF($AZ$101&lt;=0,0,$AZ$101*$AZ$3/12),2)</f>
        <v>0</v>
      </c>
      <c r="BB101">
        <f>ROUND(IF($AZ$101&lt;=0,0,MIN($AZ$4,$AZ$101+$BA$101)),2)</f>
        <v>0</v>
      </c>
      <c r="BC101">
        <f>ROUND(IF($AZ$101&lt;=0,0,MIN(MAX(0,$AZ$101+$BA$101-$BB$101),MAX(0,$F$101-$J$101-$O$101-$T$101-$Y$101-$AD$101-$AI$101-$AN$101-$AS$101-$AX$101))),2)</f>
        <v>0</v>
      </c>
      <c r="BD101">
        <f>ROUND(MAX(0,$AZ$101+$BA$101-$BB$101-$BC$101),2)</f>
        <v>0</v>
      </c>
    </row>
    <row r="102" spans="1:56">
      <c r="A102">
        <f>ROW()-7</f>
        <v>95</v>
      </c>
      <c r="B102">
        <f>EDATE(StartDate,A102-1)</f>
        <v>0</v>
      </c>
      <c r="C102">
        <f>ROUND(SUM($G$102,$L$102,$Q$102,$V$102,$AA$102,$AF$102,$AK$102,$AP$102,$AU$102,$AZ$102)-SUM($K$102,$P$102,$U$102,$Z$102,$AE$102,$AJ$102,$AO$102,$AT$102,$AY$102,$BD$102),2)</f>
        <v>0</v>
      </c>
      <c r="D102">
        <f>ROUND(SUM($H$102,$M$102,$R$102,$W$102,$AB$102,$AG$102,$AL$102,$AQ$102,$AV$102,$BA$102),2)</f>
        <v>0</v>
      </c>
      <c r="E102">
        <f>ROUND(SUM($K$102,$P$102,$U$102,$Z$102,$AE$102,$AJ$102,$AO$102,$AT$102,$AY$102,$BD$102),2)</f>
        <v>0</v>
      </c>
      <c r="F102">
        <f>ROUND(MAX(MonthlyBudget-SUM($I$102,$N$102,$S$102,$X$102,$AC$102,$AH$102,$AM$102,$AR$102,$AW$102,$BB$102),0),2)</f>
        <v>0</v>
      </c>
      <c r="G102">
        <f>$K$101</f>
        <v>0</v>
      </c>
      <c r="H102">
        <f>ROUND(IF($G$102&lt;=0,0,$G$102*$G$3/12),2)</f>
        <v>0</v>
      </c>
      <c r="I102">
        <f>ROUND(IF($G$102&lt;=0,0,MIN($G$4,$G$102+$H$102)),2)</f>
        <v>0</v>
      </c>
      <c r="J102">
        <f>ROUND(IF($G$102&lt;=0,0,MIN(MAX(0,$G$102+$H$102-$I$102),$F$102)),2)</f>
        <v>0</v>
      </c>
      <c r="K102">
        <f>ROUND(MAX(0,$G$102+$H$102-$I$102-$J$102),2)</f>
        <v>0</v>
      </c>
      <c r="L102">
        <f>$P$101</f>
        <v>0</v>
      </c>
      <c r="M102">
        <f>ROUND(IF($L$102&lt;=0,0,$L$102*$L$3/12),2)</f>
        <v>0</v>
      </c>
      <c r="N102">
        <f>ROUND(IF($L$102&lt;=0,0,MIN($L$4,$L$102+$M$102)),2)</f>
        <v>0</v>
      </c>
      <c r="O102">
        <f>ROUND(IF($L$102&lt;=0,0,MIN(MAX(0,$L$102+$M$102-$N$102),MAX(0,$F$102-$J$102))),2)</f>
        <v>0</v>
      </c>
      <c r="P102">
        <f>ROUND(MAX(0,$L$102+$M$102-$N$102-$O$102),2)</f>
        <v>0</v>
      </c>
      <c r="Q102">
        <f>$U$101</f>
        <v>0</v>
      </c>
      <c r="R102">
        <f>ROUND(IF($Q$102&lt;=0,0,$Q$102*$Q$3/12),2)</f>
        <v>0</v>
      </c>
      <c r="S102">
        <f>ROUND(IF($Q$102&lt;=0,0,MIN($Q$4,$Q$102+$R$102)),2)</f>
        <v>0</v>
      </c>
      <c r="T102">
        <f>ROUND(IF($Q$102&lt;=0,0,MIN(MAX(0,$Q$102+$R$102-$S$102),MAX(0,$F$102-$J$102-$O$102))),2)</f>
        <v>0</v>
      </c>
      <c r="U102">
        <f>ROUND(MAX(0,$Q$102+$R$102-$S$102-$T$102),2)</f>
        <v>0</v>
      </c>
      <c r="V102">
        <f>$Z$101</f>
        <v>0</v>
      </c>
      <c r="W102">
        <f>ROUND(IF($V$102&lt;=0,0,$V$102*$V$3/12),2)</f>
        <v>0</v>
      </c>
      <c r="X102">
        <f>ROUND(IF($V$102&lt;=0,0,MIN($V$4,$V$102+$W$102)),2)</f>
        <v>0</v>
      </c>
      <c r="Y102">
        <f>ROUND(IF($V$102&lt;=0,0,MIN(MAX(0,$V$102+$W$102-$X$102),MAX(0,$F$102-$J$102-$O$102-$T$102))),2)</f>
        <v>0</v>
      </c>
      <c r="Z102">
        <f>ROUND(MAX(0,$V$102+$W$102-$X$102-$Y$102),2)</f>
        <v>0</v>
      </c>
      <c r="AA102">
        <f>$AE$101</f>
        <v>0</v>
      </c>
      <c r="AB102">
        <f>ROUND(IF($AA$102&lt;=0,0,$AA$102*$AA$3/12),2)</f>
        <v>0</v>
      </c>
      <c r="AC102">
        <f>ROUND(IF($AA$102&lt;=0,0,MIN($AA$4,$AA$102+$AB$102)),2)</f>
        <v>0</v>
      </c>
      <c r="AD102">
        <f>ROUND(IF($AA$102&lt;=0,0,MIN(MAX(0,$AA$102+$AB$102-$AC$102),MAX(0,$F$102-$J$102-$O$102-$T$102-$Y$102))),2)</f>
        <v>0</v>
      </c>
      <c r="AE102">
        <f>ROUND(MAX(0,$AA$102+$AB$102-$AC$102-$AD$102),2)</f>
        <v>0</v>
      </c>
      <c r="AF102">
        <f>$AJ$101</f>
        <v>0</v>
      </c>
      <c r="AG102">
        <f>ROUND(IF($AF$102&lt;=0,0,$AF$102*$AF$3/12),2)</f>
        <v>0</v>
      </c>
      <c r="AH102">
        <f>ROUND(IF($AF$102&lt;=0,0,MIN($AF$4,$AF$102+$AG$102)),2)</f>
        <v>0</v>
      </c>
      <c r="AI102">
        <f>ROUND(IF($AF$102&lt;=0,0,MIN(MAX(0,$AF$102+$AG$102-$AH$102),MAX(0,$F$102-$J$102-$O$102-$T$102-$Y$102-$AD$102))),2)</f>
        <v>0</v>
      </c>
      <c r="AJ102">
        <f>ROUND(MAX(0,$AF$102+$AG$102-$AH$102-$AI$102),2)</f>
        <v>0</v>
      </c>
      <c r="AK102">
        <f>$AO$101</f>
        <v>0</v>
      </c>
      <c r="AL102">
        <f>ROUND(IF($AK$102&lt;=0,0,$AK$102*$AK$3/12),2)</f>
        <v>0</v>
      </c>
      <c r="AM102">
        <f>ROUND(IF($AK$102&lt;=0,0,MIN($AK$4,$AK$102+$AL$102)),2)</f>
        <v>0</v>
      </c>
      <c r="AN102">
        <f>ROUND(IF($AK$102&lt;=0,0,MIN(MAX(0,$AK$102+$AL$102-$AM$102),MAX(0,$F$102-$J$102-$O$102-$T$102-$Y$102-$AD$102-$AI$102))),2)</f>
        <v>0</v>
      </c>
      <c r="AO102">
        <f>ROUND(MAX(0,$AK$102+$AL$102-$AM$102-$AN$102),2)</f>
        <v>0</v>
      </c>
      <c r="AP102">
        <f>$AT$101</f>
        <v>0</v>
      </c>
      <c r="AQ102">
        <f>ROUND(IF($AP$102&lt;=0,0,$AP$102*$AP$3/12),2)</f>
        <v>0</v>
      </c>
      <c r="AR102">
        <f>ROUND(IF($AP$102&lt;=0,0,MIN($AP$4,$AP$102+$AQ$102)),2)</f>
        <v>0</v>
      </c>
      <c r="AS102">
        <f>ROUND(IF($AP$102&lt;=0,0,MIN(MAX(0,$AP$102+$AQ$102-$AR$102),MAX(0,$F$102-$J$102-$O$102-$T$102-$Y$102-$AD$102-$AI$102-$AN$102))),2)</f>
        <v>0</v>
      </c>
      <c r="AT102">
        <f>ROUND(MAX(0,$AP$102+$AQ$102-$AR$102-$AS$102),2)</f>
        <v>0</v>
      </c>
      <c r="AU102">
        <f>$AY$101</f>
        <v>0</v>
      </c>
      <c r="AV102">
        <f>ROUND(IF($AU$102&lt;=0,0,$AU$102*$AU$3/12),2)</f>
        <v>0</v>
      </c>
      <c r="AW102">
        <f>ROUND(IF($AU$102&lt;=0,0,MIN($AU$4,$AU$102+$AV$102)),2)</f>
        <v>0</v>
      </c>
      <c r="AX102">
        <f>ROUND(IF($AU$102&lt;=0,0,MIN(MAX(0,$AU$102+$AV$102-$AW$102),MAX(0,$F$102-$J$102-$O$102-$T$102-$Y$102-$AD$102-$AI$102-$AN$102-$AS$102))),2)</f>
        <v>0</v>
      </c>
      <c r="AY102">
        <f>ROUND(MAX(0,$AU$102+$AV$102-$AW$102-$AX$102),2)</f>
        <v>0</v>
      </c>
      <c r="AZ102">
        <f>$BD$101</f>
        <v>0</v>
      </c>
      <c r="BA102">
        <f>ROUND(IF($AZ$102&lt;=0,0,$AZ$102*$AZ$3/12),2)</f>
        <v>0</v>
      </c>
      <c r="BB102">
        <f>ROUND(IF($AZ$102&lt;=0,0,MIN($AZ$4,$AZ$102+$BA$102)),2)</f>
        <v>0</v>
      </c>
      <c r="BC102">
        <f>ROUND(IF($AZ$102&lt;=0,0,MIN(MAX(0,$AZ$102+$BA$102-$BB$102),MAX(0,$F$102-$J$102-$O$102-$T$102-$Y$102-$AD$102-$AI$102-$AN$102-$AS$102-$AX$102))),2)</f>
        <v>0</v>
      </c>
      <c r="BD102">
        <f>ROUND(MAX(0,$AZ$102+$BA$102-$BB$102-$BC$102),2)</f>
        <v>0</v>
      </c>
    </row>
    <row r="103" spans="1:56">
      <c r="A103">
        <f>ROW()-7</f>
        <v>96</v>
      </c>
      <c r="B103">
        <f>EDATE(StartDate,A103-1)</f>
        <v>0</v>
      </c>
      <c r="C103">
        <f>ROUND(SUM($G$103,$L$103,$Q$103,$V$103,$AA$103,$AF$103,$AK$103,$AP$103,$AU$103,$AZ$103)-SUM($K$103,$P$103,$U$103,$Z$103,$AE$103,$AJ$103,$AO$103,$AT$103,$AY$103,$BD$103),2)</f>
        <v>0</v>
      </c>
      <c r="D103">
        <f>ROUND(SUM($H$103,$M$103,$R$103,$W$103,$AB$103,$AG$103,$AL$103,$AQ$103,$AV$103,$BA$103),2)</f>
        <v>0</v>
      </c>
      <c r="E103">
        <f>ROUND(SUM($K$103,$P$103,$U$103,$Z$103,$AE$103,$AJ$103,$AO$103,$AT$103,$AY$103,$BD$103),2)</f>
        <v>0</v>
      </c>
      <c r="F103">
        <f>ROUND(MAX(MonthlyBudget-SUM($I$103,$N$103,$S$103,$X$103,$AC$103,$AH$103,$AM$103,$AR$103,$AW$103,$BB$103),0),2)</f>
        <v>0</v>
      </c>
      <c r="G103">
        <f>$K$102</f>
        <v>0</v>
      </c>
      <c r="H103">
        <f>ROUND(IF($G$103&lt;=0,0,$G$103*$G$3/12),2)</f>
        <v>0</v>
      </c>
      <c r="I103">
        <f>ROUND(IF($G$103&lt;=0,0,MIN($G$4,$G$103+$H$103)),2)</f>
        <v>0</v>
      </c>
      <c r="J103">
        <f>ROUND(IF($G$103&lt;=0,0,MIN(MAX(0,$G$103+$H$103-$I$103),$F$103)),2)</f>
        <v>0</v>
      </c>
      <c r="K103">
        <f>ROUND(MAX(0,$G$103+$H$103-$I$103-$J$103),2)</f>
        <v>0</v>
      </c>
      <c r="L103">
        <f>$P$102</f>
        <v>0</v>
      </c>
      <c r="M103">
        <f>ROUND(IF($L$103&lt;=0,0,$L$103*$L$3/12),2)</f>
        <v>0</v>
      </c>
      <c r="N103">
        <f>ROUND(IF($L$103&lt;=0,0,MIN($L$4,$L$103+$M$103)),2)</f>
        <v>0</v>
      </c>
      <c r="O103">
        <f>ROUND(IF($L$103&lt;=0,0,MIN(MAX(0,$L$103+$M$103-$N$103),MAX(0,$F$103-$J$103))),2)</f>
        <v>0</v>
      </c>
      <c r="P103">
        <f>ROUND(MAX(0,$L$103+$M$103-$N$103-$O$103),2)</f>
        <v>0</v>
      </c>
      <c r="Q103">
        <f>$U$102</f>
        <v>0</v>
      </c>
      <c r="R103">
        <f>ROUND(IF($Q$103&lt;=0,0,$Q$103*$Q$3/12),2)</f>
        <v>0</v>
      </c>
      <c r="S103">
        <f>ROUND(IF($Q$103&lt;=0,0,MIN($Q$4,$Q$103+$R$103)),2)</f>
        <v>0</v>
      </c>
      <c r="T103">
        <f>ROUND(IF($Q$103&lt;=0,0,MIN(MAX(0,$Q$103+$R$103-$S$103),MAX(0,$F$103-$J$103-$O$103))),2)</f>
        <v>0</v>
      </c>
      <c r="U103">
        <f>ROUND(MAX(0,$Q$103+$R$103-$S$103-$T$103),2)</f>
        <v>0</v>
      </c>
      <c r="V103">
        <f>$Z$102</f>
        <v>0</v>
      </c>
      <c r="W103">
        <f>ROUND(IF($V$103&lt;=0,0,$V$103*$V$3/12),2)</f>
        <v>0</v>
      </c>
      <c r="X103">
        <f>ROUND(IF($V$103&lt;=0,0,MIN($V$4,$V$103+$W$103)),2)</f>
        <v>0</v>
      </c>
      <c r="Y103">
        <f>ROUND(IF($V$103&lt;=0,0,MIN(MAX(0,$V$103+$W$103-$X$103),MAX(0,$F$103-$J$103-$O$103-$T$103))),2)</f>
        <v>0</v>
      </c>
      <c r="Z103">
        <f>ROUND(MAX(0,$V$103+$W$103-$X$103-$Y$103),2)</f>
        <v>0</v>
      </c>
      <c r="AA103">
        <f>$AE$102</f>
        <v>0</v>
      </c>
      <c r="AB103">
        <f>ROUND(IF($AA$103&lt;=0,0,$AA$103*$AA$3/12),2)</f>
        <v>0</v>
      </c>
      <c r="AC103">
        <f>ROUND(IF($AA$103&lt;=0,0,MIN($AA$4,$AA$103+$AB$103)),2)</f>
        <v>0</v>
      </c>
      <c r="AD103">
        <f>ROUND(IF($AA$103&lt;=0,0,MIN(MAX(0,$AA$103+$AB$103-$AC$103),MAX(0,$F$103-$J$103-$O$103-$T$103-$Y$103))),2)</f>
        <v>0</v>
      </c>
      <c r="AE103">
        <f>ROUND(MAX(0,$AA$103+$AB$103-$AC$103-$AD$103),2)</f>
        <v>0</v>
      </c>
      <c r="AF103">
        <f>$AJ$102</f>
        <v>0</v>
      </c>
      <c r="AG103">
        <f>ROUND(IF($AF$103&lt;=0,0,$AF$103*$AF$3/12),2)</f>
        <v>0</v>
      </c>
      <c r="AH103">
        <f>ROUND(IF($AF$103&lt;=0,0,MIN($AF$4,$AF$103+$AG$103)),2)</f>
        <v>0</v>
      </c>
      <c r="AI103">
        <f>ROUND(IF($AF$103&lt;=0,0,MIN(MAX(0,$AF$103+$AG$103-$AH$103),MAX(0,$F$103-$J$103-$O$103-$T$103-$Y$103-$AD$103))),2)</f>
        <v>0</v>
      </c>
      <c r="AJ103">
        <f>ROUND(MAX(0,$AF$103+$AG$103-$AH$103-$AI$103),2)</f>
        <v>0</v>
      </c>
      <c r="AK103">
        <f>$AO$102</f>
        <v>0</v>
      </c>
      <c r="AL103">
        <f>ROUND(IF($AK$103&lt;=0,0,$AK$103*$AK$3/12),2)</f>
        <v>0</v>
      </c>
      <c r="AM103">
        <f>ROUND(IF($AK$103&lt;=0,0,MIN($AK$4,$AK$103+$AL$103)),2)</f>
        <v>0</v>
      </c>
      <c r="AN103">
        <f>ROUND(IF($AK$103&lt;=0,0,MIN(MAX(0,$AK$103+$AL$103-$AM$103),MAX(0,$F$103-$J$103-$O$103-$T$103-$Y$103-$AD$103-$AI$103))),2)</f>
        <v>0</v>
      </c>
      <c r="AO103">
        <f>ROUND(MAX(0,$AK$103+$AL$103-$AM$103-$AN$103),2)</f>
        <v>0</v>
      </c>
      <c r="AP103">
        <f>$AT$102</f>
        <v>0</v>
      </c>
      <c r="AQ103">
        <f>ROUND(IF($AP$103&lt;=0,0,$AP$103*$AP$3/12),2)</f>
        <v>0</v>
      </c>
      <c r="AR103">
        <f>ROUND(IF($AP$103&lt;=0,0,MIN($AP$4,$AP$103+$AQ$103)),2)</f>
        <v>0</v>
      </c>
      <c r="AS103">
        <f>ROUND(IF($AP$103&lt;=0,0,MIN(MAX(0,$AP$103+$AQ$103-$AR$103),MAX(0,$F$103-$J$103-$O$103-$T$103-$Y$103-$AD$103-$AI$103-$AN$103))),2)</f>
        <v>0</v>
      </c>
      <c r="AT103">
        <f>ROUND(MAX(0,$AP$103+$AQ$103-$AR$103-$AS$103),2)</f>
        <v>0</v>
      </c>
      <c r="AU103">
        <f>$AY$102</f>
        <v>0</v>
      </c>
      <c r="AV103">
        <f>ROUND(IF($AU$103&lt;=0,0,$AU$103*$AU$3/12),2)</f>
        <v>0</v>
      </c>
      <c r="AW103">
        <f>ROUND(IF($AU$103&lt;=0,0,MIN($AU$4,$AU$103+$AV$103)),2)</f>
        <v>0</v>
      </c>
      <c r="AX103">
        <f>ROUND(IF($AU$103&lt;=0,0,MIN(MAX(0,$AU$103+$AV$103-$AW$103),MAX(0,$F$103-$J$103-$O$103-$T$103-$Y$103-$AD$103-$AI$103-$AN$103-$AS$103))),2)</f>
        <v>0</v>
      </c>
      <c r="AY103">
        <f>ROUND(MAX(0,$AU$103+$AV$103-$AW$103-$AX$103),2)</f>
        <v>0</v>
      </c>
      <c r="AZ103">
        <f>$BD$102</f>
        <v>0</v>
      </c>
      <c r="BA103">
        <f>ROUND(IF($AZ$103&lt;=0,0,$AZ$103*$AZ$3/12),2)</f>
        <v>0</v>
      </c>
      <c r="BB103">
        <f>ROUND(IF($AZ$103&lt;=0,0,MIN($AZ$4,$AZ$103+$BA$103)),2)</f>
        <v>0</v>
      </c>
      <c r="BC103">
        <f>ROUND(IF($AZ$103&lt;=0,0,MIN(MAX(0,$AZ$103+$BA$103-$BB$103),MAX(0,$F$103-$J$103-$O$103-$T$103-$Y$103-$AD$103-$AI$103-$AN$103-$AS$103-$AX$103))),2)</f>
        <v>0</v>
      </c>
      <c r="BD103">
        <f>ROUND(MAX(0,$AZ$103+$BA$103-$BB$103-$BC$103),2)</f>
        <v>0</v>
      </c>
    </row>
    <row r="104" spans="1:56">
      <c r="A104">
        <f>ROW()-7</f>
        <v>97</v>
      </c>
      <c r="B104">
        <f>EDATE(StartDate,A104-1)</f>
        <v>0</v>
      </c>
      <c r="C104">
        <f>ROUND(SUM($G$104,$L$104,$Q$104,$V$104,$AA$104,$AF$104,$AK$104,$AP$104,$AU$104,$AZ$104)-SUM($K$104,$P$104,$U$104,$Z$104,$AE$104,$AJ$104,$AO$104,$AT$104,$AY$104,$BD$104),2)</f>
        <v>0</v>
      </c>
      <c r="D104">
        <f>ROUND(SUM($H$104,$M$104,$R$104,$W$104,$AB$104,$AG$104,$AL$104,$AQ$104,$AV$104,$BA$104),2)</f>
        <v>0</v>
      </c>
      <c r="E104">
        <f>ROUND(SUM($K$104,$P$104,$U$104,$Z$104,$AE$104,$AJ$104,$AO$104,$AT$104,$AY$104,$BD$104),2)</f>
        <v>0</v>
      </c>
      <c r="F104">
        <f>ROUND(MAX(MonthlyBudget-SUM($I$104,$N$104,$S$104,$X$104,$AC$104,$AH$104,$AM$104,$AR$104,$AW$104,$BB$104),0),2)</f>
        <v>0</v>
      </c>
      <c r="G104">
        <f>$K$103</f>
        <v>0</v>
      </c>
      <c r="H104">
        <f>ROUND(IF($G$104&lt;=0,0,$G$104*$G$3/12),2)</f>
        <v>0</v>
      </c>
      <c r="I104">
        <f>ROUND(IF($G$104&lt;=0,0,MIN($G$4,$G$104+$H$104)),2)</f>
        <v>0</v>
      </c>
      <c r="J104">
        <f>ROUND(IF($G$104&lt;=0,0,MIN(MAX(0,$G$104+$H$104-$I$104),$F$104)),2)</f>
        <v>0</v>
      </c>
      <c r="K104">
        <f>ROUND(MAX(0,$G$104+$H$104-$I$104-$J$104),2)</f>
        <v>0</v>
      </c>
      <c r="L104">
        <f>$P$103</f>
        <v>0</v>
      </c>
      <c r="M104">
        <f>ROUND(IF($L$104&lt;=0,0,$L$104*$L$3/12),2)</f>
        <v>0</v>
      </c>
      <c r="N104">
        <f>ROUND(IF($L$104&lt;=0,0,MIN($L$4,$L$104+$M$104)),2)</f>
        <v>0</v>
      </c>
      <c r="O104">
        <f>ROUND(IF($L$104&lt;=0,0,MIN(MAX(0,$L$104+$M$104-$N$104),MAX(0,$F$104-$J$104))),2)</f>
        <v>0</v>
      </c>
      <c r="P104">
        <f>ROUND(MAX(0,$L$104+$M$104-$N$104-$O$104),2)</f>
        <v>0</v>
      </c>
      <c r="Q104">
        <f>$U$103</f>
        <v>0</v>
      </c>
      <c r="R104">
        <f>ROUND(IF($Q$104&lt;=0,0,$Q$104*$Q$3/12),2)</f>
        <v>0</v>
      </c>
      <c r="S104">
        <f>ROUND(IF($Q$104&lt;=0,0,MIN($Q$4,$Q$104+$R$104)),2)</f>
        <v>0</v>
      </c>
      <c r="T104">
        <f>ROUND(IF($Q$104&lt;=0,0,MIN(MAX(0,$Q$104+$R$104-$S$104),MAX(0,$F$104-$J$104-$O$104))),2)</f>
        <v>0</v>
      </c>
      <c r="U104">
        <f>ROUND(MAX(0,$Q$104+$R$104-$S$104-$T$104),2)</f>
        <v>0</v>
      </c>
      <c r="V104">
        <f>$Z$103</f>
        <v>0</v>
      </c>
      <c r="W104">
        <f>ROUND(IF($V$104&lt;=0,0,$V$104*$V$3/12),2)</f>
        <v>0</v>
      </c>
      <c r="X104">
        <f>ROUND(IF($V$104&lt;=0,0,MIN($V$4,$V$104+$W$104)),2)</f>
        <v>0</v>
      </c>
      <c r="Y104">
        <f>ROUND(IF($V$104&lt;=0,0,MIN(MAX(0,$V$104+$W$104-$X$104),MAX(0,$F$104-$J$104-$O$104-$T$104))),2)</f>
        <v>0</v>
      </c>
      <c r="Z104">
        <f>ROUND(MAX(0,$V$104+$W$104-$X$104-$Y$104),2)</f>
        <v>0</v>
      </c>
      <c r="AA104">
        <f>$AE$103</f>
        <v>0</v>
      </c>
      <c r="AB104">
        <f>ROUND(IF($AA$104&lt;=0,0,$AA$104*$AA$3/12),2)</f>
        <v>0</v>
      </c>
      <c r="AC104">
        <f>ROUND(IF($AA$104&lt;=0,0,MIN($AA$4,$AA$104+$AB$104)),2)</f>
        <v>0</v>
      </c>
      <c r="AD104">
        <f>ROUND(IF($AA$104&lt;=0,0,MIN(MAX(0,$AA$104+$AB$104-$AC$104),MAX(0,$F$104-$J$104-$O$104-$T$104-$Y$104))),2)</f>
        <v>0</v>
      </c>
      <c r="AE104">
        <f>ROUND(MAX(0,$AA$104+$AB$104-$AC$104-$AD$104),2)</f>
        <v>0</v>
      </c>
      <c r="AF104">
        <f>$AJ$103</f>
        <v>0</v>
      </c>
      <c r="AG104">
        <f>ROUND(IF($AF$104&lt;=0,0,$AF$104*$AF$3/12),2)</f>
        <v>0</v>
      </c>
      <c r="AH104">
        <f>ROUND(IF($AF$104&lt;=0,0,MIN($AF$4,$AF$104+$AG$104)),2)</f>
        <v>0</v>
      </c>
      <c r="AI104">
        <f>ROUND(IF($AF$104&lt;=0,0,MIN(MAX(0,$AF$104+$AG$104-$AH$104),MAX(0,$F$104-$J$104-$O$104-$T$104-$Y$104-$AD$104))),2)</f>
        <v>0</v>
      </c>
      <c r="AJ104">
        <f>ROUND(MAX(0,$AF$104+$AG$104-$AH$104-$AI$104),2)</f>
        <v>0</v>
      </c>
      <c r="AK104">
        <f>$AO$103</f>
        <v>0</v>
      </c>
      <c r="AL104">
        <f>ROUND(IF($AK$104&lt;=0,0,$AK$104*$AK$3/12),2)</f>
        <v>0</v>
      </c>
      <c r="AM104">
        <f>ROUND(IF($AK$104&lt;=0,0,MIN($AK$4,$AK$104+$AL$104)),2)</f>
        <v>0</v>
      </c>
      <c r="AN104">
        <f>ROUND(IF($AK$104&lt;=0,0,MIN(MAX(0,$AK$104+$AL$104-$AM$104),MAX(0,$F$104-$J$104-$O$104-$T$104-$Y$104-$AD$104-$AI$104))),2)</f>
        <v>0</v>
      </c>
      <c r="AO104">
        <f>ROUND(MAX(0,$AK$104+$AL$104-$AM$104-$AN$104),2)</f>
        <v>0</v>
      </c>
      <c r="AP104">
        <f>$AT$103</f>
        <v>0</v>
      </c>
      <c r="AQ104">
        <f>ROUND(IF($AP$104&lt;=0,0,$AP$104*$AP$3/12),2)</f>
        <v>0</v>
      </c>
      <c r="AR104">
        <f>ROUND(IF($AP$104&lt;=0,0,MIN($AP$4,$AP$104+$AQ$104)),2)</f>
        <v>0</v>
      </c>
      <c r="AS104">
        <f>ROUND(IF($AP$104&lt;=0,0,MIN(MAX(0,$AP$104+$AQ$104-$AR$104),MAX(0,$F$104-$J$104-$O$104-$T$104-$Y$104-$AD$104-$AI$104-$AN$104))),2)</f>
        <v>0</v>
      </c>
      <c r="AT104">
        <f>ROUND(MAX(0,$AP$104+$AQ$104-$AR$104-$AS$104),2)</f>
        <v>0</v>
      </c>
      <c r="AU104">
        <f>$AY$103</f>
        <v>0</v>
      </c>
      <c r="AV104">
        <f>ROUND(IF($AU$104&lt;=0,0,$AU$104*$AU$3/12),2)</f>
        <v>0</v>
      </c>
      <c r="AW104">
        <f>ROUND(IF($AU$104&lt;=0,0,MIN($AU$4,$AU$104+$AV$104)),2)</f>
        <v>0</v>
      </c>
      <c r="AX104">
        <f>ROUND(IF($AU$104&lt;=0,0,MIN(MAX(0,$AU$104+$AV$104-$AW$104),MAX(0,$F$104-$J$104-$O$104-$T$104-$Y$104-$AD$104-$AI$104-$AN$104-$AS$104))),2)</f>
        <v>0</v>
      </c>
      <c r="AY104">
        <f>ROUND(MAX(0,$AU$104+$AV$104-$AW$104-$AX$104),2)</f>
        <v>0</v>
      </c>
      <c r="AZ104">
        <f>$BD$103</f>
        <v>0</v>
      </c>
      <c r="BA104">
        <f>ROUND(IF($AZ$104&lt;=0,0,$AZ$104*$AZ$3/12),2)</f>
        <v>0</v>
      </c>
      <c r="BB104">
        <f>ROUND(IF($AZ$104&lt;=0,0,MIN($AZ$4,$AZ$104+$BA$104)),2)</f>
        <v>0</v>
      </c>
      <c r="BC104">
        <f>ROUND(IF($AZ$104&lt;=0,0,MIN(MAX(0,$AZ$104+$BA$104-$BB$104),MAX(0,$F$104-$J$104-$O$104-$T$104-$Y$104-$AD$104-$AI$104-$AN$104-$AS$104-$AX$104))),2)</f>
        <v>0</v>
      </c>
      <c r="BD104">
        <f>ROUND(MAX(0,$AZ$104+$BA$104-$BB$104-$BC$104),2)</f>
        <v>0</v>
      </c>
    </row>
    <row r="105" spans="1:56">
      <c r="A105">
        <f>ROW()-7</f>
        <v>98</v>
      </c>
      <c r="B105">
        <f>EDATE(StartDate,A105-1)</f>
        <v>0</v>
      </c>
      <c r="C105">
        <f>ROUND(SUM($G$105,$L$105,$Q$105,$V$105,$AA$105,$AF$105,$AK$105,$AP$105,$AU$105,$AZ$105)-SUM($K$105,$P$105,$U$105,$Z$105,$AE$105,$AJ$105,$AO$105,$AT$105,$AY$105,$BD$105),2)</f>
        <v>0</v>
      </c>
      <c r="D105">
        <f>ROUND(SUM($H$105,$M$105,$R$105,$W$105,$AB$105,$AG$105,$AL$105,$AQ$105,$AV$105,$BA$105),2)</f>
        <v>0</v>
      </c>
      <c r="E105">
        <f>ROUND(SUM($K$105,$P$105,$U$105,$Z$105,$AE$105,$AJ$105,$AO$105,$AT$105,$AY$105,$BD$105),2)</f>
        <v>0</v>
      </c>
      <c r="F105">
        <f>ROUND(MAX(MonthlyBudget-SUM($I$105,$N$105,$S$105,$X$105,$AC$105,$AH$105,$AM$105,$AR$105,$AW$105,$BB$105),0),2)</f>
        <v>0</v>
      </c>
      <c r="G105">
        <f>$K$104</f>
        <v>0</v>
      </c>
      <c r="H105">
        <f>ROUND(IF($G$105&lt;=0,0,$G$105*$G$3/12),2)</f>
        <v>0</v>
      </c>
      <c r="I105">
        <f>ROUND(IF($G$105&lt;=0,0,MIN($G$4,$G$105+$H$105)),2)</f>
        <v>0</v>
      </c>
      <c r="J105">
        <f>ROUND(IF($G$105&lt;=0,0,MIN(MAX(0,$G$105+$H$105-$I$105),$F$105)),2)</f>
        <v>0</v>
      </c>
      <c r="K105">
        <f>ROUND(MAX(0,$G$105+$H$105-$I$105-$J$105),2)</f>
        <v>0</v>
      </c>
      <c r="L105">
        <f>$P$104</f>
        <v>0</v>
      </c>
      <c r="M105">
        <f>ROUND(IF($L$105&lt;=0,0,$L$105*$L$3/12),2)</f>
        <v>0</v>
      </c>
      <c r="N105">
        <f>ROUND(IF($L$105&lt;=0,0,MIN($L$4,$L$105+$M$105)),2)</f>
        <v>0</v>
      </c>
      <c r="O105">
        <f>ROUND(IF($L$105&lt;=0,0,MIN(MAX(0,$L$105+$M$105-$N$105),MAX(0,$F$105-$J$105))),2)</f>
        <v>0</v>
      </c>
      <c r="P105">
        <f>ROUND(MAX(0,$L$105+$M$105-$N$105-$O$105),2)</f>
        <v>0</v>
      </c>
      <c r="Q105">
        <f>$U$104</f>
        <v>0</v>
      </c>
      <c r="R105">
        <f>ROUND(IF($Q$105&lt;=0,0,$Q$105*$Q$3/12),2)</f>
        <v>0</v>
      </c>
      <c r="S105">
        <f>ROUND(IF($Q$105&lt;=0,0,MIN($Q$4,$Q$105+$R$105)),2)</f>
        <v>0</v>
      </c>
      <c r="T105">
        <f>ROUND(IF($Q$105&lt;=0,0,MIN(MAX(0,$Q$105+$R$105-$S$105),MAX(0,$F$105-$J$105-$O$105))),2)</f>
        <v>0</v>
      </c>
      <c r="U105">
        <f>ROUND(MAX(0,$Q$105+$R$105-$S$105-$T$105),2)</f>
        <v>0</v>
      </c>
      <c r="V105">
        <f>$Z$104</f>
        <v>0</v>
      </c>
      <c r="W105">
        <f>ROUND(IF($V$105&lt;=0,0,$V$105*$V$3/12),2)</f>
        <v>0</v>
      </c>
      <c r="X105">
        <f>ROUND(IF($V$105&lt;=0,0,MIN($V$4,$V$105+$W$105)),2)</f>
        <v>0</v>
      </c>
      <c r="Y105">
        <f>ROUND(IF($V$105&lt;=0,0,MIN(MAX(0,$V$105+$W$105-$X$105),MAX(0,$F$105-$J$105-$O$105-$T$105))),2)</f>
        <v>0</v>
      </c>
      <c r="Z105">
        <f>ROUND(MAX(0,$V$105+$W$105-$X$105-$Y$105),2)</f>
        <v>0</v>
      </c>
      <c r="AA105">
        <f>$AE$104</f>
        <v>0</v>
      </c>
      <c r="AB105">
        <f>ROUND(IF($AA$105&lt;=0,0,$AA$105*$AA$3/12),2)</f>
        <v>0</v>
      </c>
      <c r="AC105">
        <f>ROUND(IF($AA$105&lt;=0,0,MIN($AA$4,$AA$105+$AB$105)),2)</f>
        <v>0</v>
      </c>
      <c r="AD105">
        <f>ROUND(IF($AA$105&lt;=0,0,MIN(MAX(0,$AA$105+$AB$105-$AC$105),MAX(0,$F$105-$J$105-$O$105-$T$105-$Y$105))),2)</f>
        <v>0</v>
      </c>
      <c r="AE105">
        <f>ROUND(MAX(0,$AA$105+$AB$105-$AC$105-$AD$105),2)</f>
        <v>0</v>
      </c>
      <c r="AF105">
        <f>$AJ$104</f>
        <v>0</v>
      </c>
      <c r="AG105">
        <f>ROUND(IF($AF$105&lt;=0,0,$AF$105*$AF$3/12),2)</f>
        <v>0</v>
      </c>
      <c r="AH105">
        <f>ROUND(IF($AF$105&lt;=0,0,MIN($AF$4,$AF$105+$AG$105)),2)</f>
        <v>0</v>
      </c>
      <c r="AI105">
        <f>ROUND(IF($AF$105&lt;=0,0,MIN(MAX(0,$AF$105+$AG$105-$AH$105),MAX(0,$F$105-$J$105-$O$105-$T$105-$Y$105-$AD$105))),2)</f>
        <v>0</v>
      </c>
      <c r="AJ105">
        <f>ROUND(MAX(0,$AF$105+$AG$105-$AH$105-$AI$105),2)</f>
        <v>0</v>
      </c>
      <c r="AK105">
        <f>$AO$104</f>
        <v>0</v>
      </c>
      <c r="AL105">
        <f>ROUND(IF($AK$105&lt;=0,0,$AK$105*$AK$3/12),2)</f>
        <v>0</v>
      </c>
      <c r="AM105">
        <f>ROUND(IF($AK$105&lt;=0,0,MIN($AK$4,$AK$105+$AL$105)),2)</f>
        <v>0</v>
      </c>
      <c r="AN105">
        <f>ROUND(IF($AK$105&lt;=0,0,MIN(MAX(0,$AK$105+$AL$105-$AM$105),MAX(0,$F$105-$J$105-$O$105-$T$105-$Y$105-$AD$105-$AI$105))),2)</f>
        <v>0</v>
      </c>
      <c r="AO105">
        <f>ROUND(MAX(0,$AK$105+$AL$105-$AM$105-$AN$105),2)</f>
        <v>0</v>
      </c>
      <c r="AP105">
        <f>$AT$104</f>
        <v>0</v>
      </c>
      <c r="AQ105">
        <f>ROUND(IF($AP$105&lt;=0,0,$AP$105*$AP$3/12),2)</f>
        <v>0</v>
      </c>
      <c r="AR105">
        <f>ROUND(IF($AP$105&lt;=0,0,MIN($AP$4,$AP$105+$AQ$105)),2)</f>
        <v>0</v>
      </c>
      <c r="AS105">
        <f>ROUND(IF($AP$105&lt;=0,0,MIN(MAX(0,$AP$105+$AQ$105-$AR$105),MAX(0,$F$105-$J$105-$O$105-$T$105-$Y$105-$AD$105-$AI$105-$AN$105))),2)</f>
        <v>0</v>
      </c>
      <c r="AT105">
        <f>ROUND(MAX(0,$AP$105+$AQ$105-$AR$105-$AS$105),2)</f>
        <v>0</v>
      </c>
      <c r="AU105">
        <f>$AY$104</f>
        <v>0</v>
      </c>
      <c r="AV105">
        <f>ROUND(IF($AU$105&lt;=0,0,$AU$105*$AU$3/12),2)</f>
        <v>0</v>
      </c>
      <c r="AW105">
        <f>ROUND(IF($AU$105&lt;=0,0,MIN($AU$4,$AU$105+$AV$105)),2)</f>
        <v>0</v>
      </c>
      <c r="AX105">
        <f>ROUND(IF($AU$105&lt;=0,0,MIN(MAX(0,$AU$105+$AV$105-$AW$105),MAX(0,$F$105-$J$105-$O$105-$T$105-$Y$105-$AD$105-$AI$105-$AN$105-$AS$105))),2)</f>
        <v>0</v>
      </c>
      <c r="AY105">
        <f>ROUND(MAX(0,$AU$105+$AV$105-$AW$105-$AX$105),2)</f>
        <v>0</v>
      </c>
      <c r="AZ105">
        <f>$BD$104</f>
        <v>0</v>
      </c>
      <c r="BA105">
        <f>ROUND(IF($AZ$105&lt;=0,0,$AZ$105*$AZ$3/12),2)</f>
        <v>0</v>
      </c>
      <c r="BB105">
        <f>ROUND(IF($AZ$105&lt;=0,0,MIN($AZ$4,$AZ$105+$BA$105)),2)</f>
        <v>0</v>
      </c>
      <c r="BC105">
        <f>ROUND(IF($AZ$105&lt;=0,0,MIN(MAX(0,$AZ$105+$BA$105-$BB$105),MAX(0,$F$105-$J$105-$O$105-$T$105-$Y$105-$AD$105-$AI$105-$AN$105-$AS$105-$AX$105))),2)</f>
        <v>0</v>
      </c>
      <c r="BD105">
        <f>ROUND(MAX(0,$AZ$105+$BA$105-$BB$105-$BC$105),2)</f>
        <v>0</v>
      </c>
    </row>
    <row r="106" spans="1:56">
      <c r="A106">
        <f>ROW()-7</f>
        <v>99</v>
      </c>
      <c r="B106">
        <f>EDATE(StartDate,A106-1)</f>
        <v>0</v>
      </c>
      <c r="C106">
        <f>ROUND(SUM($G$106,$L$106,$Q$106,$V$106,$AA$106,$AF$106,$AK$106,$AP$106,$AU$106,$AZ$106)-SUM($K$106,$P$106,$U$106,$Z$106,$AE$106,$AJ$106,$AO$106,$AT$106,$AY$106,$BD$106),2)</f>
        <v>0</v>
      </c>
      <c r="D106">
        <f>ROUND(SUM($H$106,$M$106,$R$106,$W$106,$AB$106,$AG$106,$AL$106,$AQ$106,$AV$106,$BA$106),2)</f>
        <v>0</v>
      </c>
      <c r="E106">
        <f>ROUND(SUM($K$106,$P$106,$U$106,$Z$106,$AE$106,$AJ$106,$AO$106,$AT$106,$AY$106,$BD$106),2)</f>
        <v>0</v>
      </c>
      <c r="F106">
        <f>ROUND(MAX(MonthlyBudget-SUM($I$106,$N$106,$S$106,$X$106,$AC$106,$AH$106,$AM$106,$AR$106,$AW$106,$BB$106),0),2)</f>
        <v>0</v>
      </c>
      <c r="G106">
        <f>$K$105</f>
        <v>0</v>
      </c>
      <c r="H106">
        <f>ROUND(IF($G$106&lt;=0,0,$G$106*$G$3/12),2)</f>
        <v>0</v>
      </c>
      <c r="I106">
        <f>ROUND(IF($G$106&lt;=0,0,MIN($G$4,$G$106+$H$106)),2)</f>
        <v>0</v>
      </c>
      <c r="J106">
        <f>ROUND(IF($G$106&lt;=0,0,MIN(MAX(0,$G$106+$H$106-$I$106),$F$106)),2)</f>
        <v>0</v>
      </c>
      <c r="K106">
        <f>ROUND(MAX(0,$G$106+$H$106-$I$106-$J$106),2)</f>
        <v>0</v>
      </c>
      <c r="L106">
        <f>$P$105</f>
        <v>0</v>
      </c>
      <c r="M106">
        <f>ROUND(IF($L$106&lt;=0,0,$L$106*$L$3/12),2)</f>
        <v>0</v>
      </c>
      <c r="N106">
        <f>ROUND(IF($L$106&lt;=0,0,MIN($L$4,$L$106+$M$106)),2)</f>
        <v>0</v>
      </c>
      <c r="O106">
        <f>ROUND(IF($L$106&lt;=0,0,MIN(MAX(0,$L$106+$M$106-$N$106),MAX(0,$F$106-$J$106))),2)</f>
        <v>0</v>
      </c>
      <c r="P106">
        <f>ROUND(MAX(0,$L$106+$M$106-$N$106-$O$106),2)</f>
        <v>0</v>
      </c>
      <c r="Q106">
        <f>$U$105</f>
        <v>0</v>
      </c>
      <c r="R106">
        <f>ROUND(IF($Q$106&lt;=0,0,$Q$106*$Q$3/12),2)</f>
        <v>0</v>
      </c>
      <c r="S106">
        <f>ROUND(IF($Q$106&lt;=0,0,MIN($Q$4,$Q$106+$R$106)),2)</f>
        <v>0</v>
      </c>
      <c r="T106">
        <f>ROUND(IF($Q$106&lt;=0,0,MIN(MAX(0,$Q$106+$R$106-$S$106),MAX(0,$F$106-$J$106-$O$106))),2)</f>
        <v>0</v>
      </c>
      <c r="U106">
        <f>ROUND(MAX(0,$Q$106+$R$106-$S$106-$T$106),2)</f>
        <v>0</v>
      </c>
      <c r="V106">
        <f>$Z$105</f>
        <v>0</v>
      </c>
      <c r="W106">
        <f>ROUND(IF($V$106&lt;=0,0,$V$106*$V$3/12),2)</f>
        <v>0</v>
      </c>
      <c r="X106">
        <f>ROUND(IF($V$106&lt;=0,0,MIN($V$4,$V$106+$W$106)),2)</f>
        <v>0</v>
      </c>
      <c r="Y106">
        <f>ROUND(IF($V$106&lt;=0,0,MIN(MAX(0,$V$106+$W$106-$X$106),MAX(0,$F$106-$J$106-$O$106-$T$106))),2)</f>
        <v>0</v>
      </c>
      <c r="Z106">
        <f>ROUND(MAX(0,$V$106+$W$106-$X$106-$Y$106),2)</f>
        <v>0</v>
      </c>
      <c r="AA106">
        <f>$AE$105</f>
        <v>0</v>
      </c>
      <c r="AB106">
        <f>ROUND(IF($AA$106&lt;=0,0,$AA$106*$AA$3/12),2)</f>
        <v>0</v>
      </c>
      <c r="AC106">
        <f>ROUND(IF($AA$106&lt;=0,0,MIN($AA$4,$AA$106+$AB$106)),2)</f>
        <v>0</v>
      </c>
      <c r="AD106">
        <f>ROUND(IF($AA$106&lt;=0,0,MIN(MAX(0,$AA$106+$AB$106-$AC$106),MAX(0,$F$106-$J$106-$O$106-$T$106-$Y$106))),2)</f>
        <v>0</v>
      </c>
      <c r="AE106">
        <f>ROUND(MAX(0,$AA$106+$AB$106-$AC$106-$AD$106),2)</f>
        <v>0</v>
      </c>
      <c r="AF106">
        <f>$AJ$105</f>
        <v>0</v>
      </c>
      <c r="AG106">
        <f>ROUND(IF($AF$106&lt;=0,0,$AF$106*$AF$3/12),2)</f>
        <v>0</v>
      </c>
      <c r="AH106">
        <f>ROUND(IF($AF$106&lt;=0,0,MIN($AF$4,$AF$106+$AG$106)),2)</f>
        <v>0</v>
      </c>
      <c r="AI106">
        <f>ROUND(IF($AF$106&lt;=0,0,MIN(MAX(0,$AF$106+$AG$106-$AH$106),MAX(0,$F$106-$J$106-$O$106-$T$106-$Y$106-$AD$106))),2)</f>
        <v>0</v>
      </c>
      <c r="AJ106">
        <f>ROUND(MAX(0,$AF$106+$AG$106-$AH$106-$AI$106),2)</f>
        <v>0</v>
      </c>
      <c r="AK106">
        <f>$AO$105</f>
        <v>0</v>
      </c>
      <c r="AL106">
        <f>ROUND(IF($AK$106&lt;=0,0,$AK$106*$AK$3/12),2)</f>
        <v>0</v>
      </c>
      <c r="AM106">
        <f>ROUND(IF($AK$106&lt;=0,0,MIN($AK$4,$AK$106+$AL$106)),2)</f>
        <v>0</v>
      </c>
      <c r="AN106">
        <f>ROUND(IF($AK$106&lt;=0,0,MIN(MAX(0,$AK$106+$AL$106-$AM$106),MAX(0,$F$106-$J$106-$O$106-$T$106-$Y$106-$AD$106-$AI$106))),2)</f>
        <v>0</v>
      </c>
      <c r="AO106">
        <f>ROUND(MAX(0,$AK$106+$AL$106-$AM$106-$AN$106),2)</f>
        <v>0</v>
      </c>
      <c r="AP106">
        <f>$AT$105</f>
        <v>0</v>
      </c>
      <c r="AQ106">
        <f>ROUND(IF($AP$106&lt;=0,0,$AP$106*$AP$3/12),2)</f>
        <v>0</v>
      </c>
      <c r="AR106">
        <f>ROUND(IF($AP$106&lt;=0,0,MIN($AP$4,$AP$106+$AQ$106)),2)</f>
        <v>0</v>
      </c>
      <c r="AS106">
        <f>ROUND(IF($AP$106&lt;=0,0,MIN(MAX(0,$AP$106+$AQ$106-$AR$106),MAX(0,$F$106-$J$106-$O$106-$T$106-$Y$106-$AD$106-$AI$106-$AN$106))),2)</f>
        <v>0</v>
      </c>
      <c r="AT106">
        <f>ROUND(MAX(0,$AP$106+$AQ$106-$AR$106-$AS$106),2)</f>
        <v>0</v>
      </c>
      <c r="AU106">
        <f>$AY$105</f>
        <v>0</v>
      </c>
      <c r="AV106">
        <f>ROUND(IF($AU$106&lt;=0,0,$AU$106*$AU$3/12),2)</f>
        <v>0</v>
      </c>
      <c r="AW106">
        <f>ROUND(IF($AU$106&lt;=0,0,MIN($AU$4,$AU$106+$AV$106)),2)</f>
        <v>0</v>
      </c>
      <c r="AX106">
        <f>ROUND(IF($AU$106&lt;=0,0,MIN(MAX(0,$AU$106+$AV$106-$AW$106),MAX(0,$F$106-$J$106-$O$106-$T$106-$Y$106-$AD$106-$AI$106-$AN$106-$AS$106))),2)</f>
        <v>0</v>
      </c>
      <c r="AY106">
        <f>ROUND(MAX(0,$AU$106+$AV$106-$AW$106-$AX$106),2)</f>
        <v>0</v>
      </c>
      <c r="AZ106">
        <f>$BD$105</f>
        <v>0</v>
      </c>
      <c r="BA106">
        <f>ROUND(IF($AZ$106&lt;=0,0,$AZ$106*$AZ$3/12),2)</f>
        <v>0</v>
      </c>
      <c r="BB106">
        <f>ROUND(IF($AZ$106&lt;=0,0,MIN($AZ$4,$AZ$106+$BA$106)),2)</f>
        <v>0</v>
      </c>
      <c r="BC106">
        <f>ROUND(IF($AZ$106&lt;=0,0,MIN(MAX(0,$AZ$106+$BA$106-$BB$106),MAX(0,$F$106-$J$106-$O$106-$T$106-$Y$106-$AD$106-$AI$106-$AN$106-$AS$106-$AX$106))),2)</f>
        <v>0</v>
      </c>
      <c r="BD106">
        <f>ROUND(MAX(0,$AZ$106+$BA$106-$BB$106-$BC$106),2)</f>
        <v>0</v>
      </c>
    </row>
    <row r="107" spans="1:56">
      <c r="A107">
        <f>ROW()-7</f>
        <v>100</v>
      </c>
      <c r="B107">
        <f>EDATE(StartDate,A107-1)</f>
        <v>0</v>
      </c>
      <c r="C107">
        <f>ROUND(SUM($G$107,$L$107,$Q$107,$V$107,$AA$107,$AF$107,$AK$107,$AP$107,$AU$107,$AZ$107)-SUM($K$107,$P$107,$U$107,$Z$107,$AE$107,$AJ$107,$AO$107,$AT$107,$AY$107,$BD$107),2)</f>
        <v>0</v>
      </c>
      <c r="D107">
        <f>ROUND(SUM($H$107,$M$107,$R$107,$W$107,$AB$107,$AG$107,$AL$107,$AQ$107,$AV$107,$BA$107),2)</f>
        <v>0</v>
      </c>
      <c r="E107">
        <f>ROUND(SUM($K$107,$P$107,$U$107,$Z$107,$AE$107,$AJ$107,$AO$107,$AT$107,$AY$107,$BD$107),2)</f>
        <v>0</v>
      </c>
      <c r="F107">
        <f>ROUND(MAX(MonthlyBudget-SUM($I$107,$N$107,$S$107,$X$107,$AC$107,$AH$107,$AM$107,$AR$107,$AW$107,$BB$107),0),2)</f>
        <v>0</v>
      </c>
      <c r="G107">
        <f>$K$106</f>
        <v>0</v>
      </c>
      <c r="H107">
        <f>ROUND(IF($G$107&lt;=0,0,$G$107*$G$3/12),2)</f>
        <v>0</v>
      </c>
      <c r="I107">
        <f>ROUND(IF($G$107&lt;=0,0,MIN($G$4,$G$107+$H$107)),2)</f>
        <v>0</v>
      </c>
      <c r="J107">
        <f>ROUND(IF($G$107&lt;=0,0,MIN(MAX(0,$G$107+$H$107-$I$107),$F$107)),2)</f>
        <v>0</v>
      </c>
      <c r="K107">
        <f>ROUND(MAX(0,$G$107+$H$107-$I$107-$J$107),2)</f>
        <v>0</v>
      </c>
      <c r="L107">
        <f>$P$106</f>
        <v>0</v>
      </c>
      <c r="M107">
        <f>ROUND(IF($L$107&lt;=0,0,$L$107*$L$3/12),2)</f>
        <v>0</v>
      </c>
      <c r="N107">
        <f>ROUND(IF($L$107&lt;=0,0,MIN($L$4,$L$107+$M$107)),2)</f>
        <v>0</v>
      </c>
      <c r="O107">
        <f>ROUND(IF($L$107&lt;=0,0,MIN(MAX(0,$L$107+$M$107-$N$107),MAX(0,$F$107-$J$107))),2)</f>
        <v>0</v>
      </c>
      <c r="P107">
        <f>ROUND(MAX(0,$L$107+$M$107-$N$107-$O$107),2)</f>
        <v>0</v>
      </c>
      <c r="Q107">
        <f>$U$106</f>
        <v>0</v>
      </c>
      <c r="R107">
        <f>ROUND(IF($Q$107&lt;=0,0,$Q$107*$Q$3/12),2)</f>
        <v>0</v>
      </c>
      <c r="S107">
        <f>ROUND(IF($Q$107&lt;=0,0,MIN($Q$4,$Q$107+$R$107)),2)</f>
        <v>0</v>
      </c>
      <c r="T107">
        <f>ROUND(IF($Q$107&lt;=0,0,MIN(MAX(0,$Q$107+$R$107-$S$107),MAX(0,$F$107-$J$107-$O$107))),2)</f>
        <v>0</v>
      </c>
      <c r="U107">
        <f>ROUND(MAX(0,$Q$107+$R$107-$S$107-$T$107),2)</f>
        <v>0</v>
      </c>
      <c r="V107">
        <f>$Z$106</f>
        <v>0</v>
      </c>
      <c r="W107">
        <f>ROUND(IF($V$107&lt;=0,0,$V$107*$V$3/12),2)</f>
        <v>0</v>
      </c>
      <c r="X107">
        <f>ROUND(IF($V$107&lt;=0,0,MIN($V$4,$V$107+$W$107)),2)</f>
        <v>0</v>
      </c>
      <c r="Y107">
        <f>ROUND(IF($V$107&lt;=0,0,MIN(MAX(0,$V$107+$W$107-$X$107),MAX(0,$F$107-$J$107-$O$107-$T$107))),2)</f>
        <v>0</v>
      </c>
      <c r="Z107">
        <f>ROUND(MAX(0,$V$107+$W$107-$X$107-$Y$107),2)</f>
        <v>0</v>
      </c>
      <c r="AA107">
        <f>$AE$106</f>
        <v>0</v>
      </c>
      <c r="AB107">
        <f>ROUND(IF($AA$107&lt;=0,0,$AA$107*$AA$3/12),2)</f>
        <v>0</v>
      </c>
      <c r="AC107">
        <f>ROUND(IF($AA$107&lt;=0,0,MIN($AA$4,$AA$107+$AB$107)),2)</f>
        <v>0</v>
      </c>
      <c r="AD107">
        <f>ROUND(IF($AA$107&lt;=0,0,MIN(MAX(0,$AA$107+$AB$107-$AC$107),MAX(0,$F$107-$J$107-$O$107-$T$107-$Y$107))),2)</f>
        <v>0</v>
      </c>
      <c r="AE107">
        <f>ROUND(MAX(0,$AA$107+$AB$107-$AC$107-$AD$107),2)</f>
        <v>0</v>
      </c>
      <c r="AF107">
        <f>$AJ$106</f>
        <v>0</v>
      </c>
      <c r="AG107">
        <f>ROUND(IF($AF$107&lt;=0,0,$AF$107*$AF$3/12),2)</f>
        <v>0</v>
      </c>
      <c r="AH107">
        <f>ROUND(IF($AF$107&lt;=0,0,MIN($AF$4,$AF$107+$AG$107)),2)</f>
        <v>0</v>
      </c>
      <c r="AI107">
        <f>ROUND(IF($AF$107&lt;=0,0,MIN(MAX(0,$AF$107+$AG$107-$AH$107),MAX(0,$F$107-$J$107-$O$107-$T$107-$Y$107-$AD$107))),2)</f>
        <v>0</v>
      </c>
      <c r="AJ107">
        <f>ROUND(MAX(0,$AF$107+$AG$107-$AH$107-$AI$107),2)</f>
        <v>0</v>
      </c>
      <c r="AK107">
        <f>$AO$106</f>
        <v>0</v>
      </c>
      <c r="AL107">
        <f>ROUND(IF($AK$107&lt;=0,0,$AK$107*$AK$3/12),2)</f>
        <v>0</v>
      </c>
      <c r="AM107">
        <f>ROUND(IF($AK$107&lt;=0,0,MIN($AK$4,$AK$107+$AL$107)),2)</f>
        <v>0</v>
      </c>
      <c r="AN107">
        <f>ROUND(IF($AK$107&lt;=0,0,MIN(MAX(0,$AK$107+$AL$107-$AM$107),MAX(0,$F$107-$J$107-$O$107-$T$107-$Y$107-$AD$107-$AI$107))),2)</f>
        <v>0</v>
      </c>
      <c r="AO107">
        <f>ROUND(MAX(0,$AK$107+$AL$107-$AM$107-$AN$107),2)</f>
        <v>0</v>
      </c>
      <c r="AP107">
        <f>$AT$106</f>
        <v>0</v>
      </c>
      <c r="AQ107">
        <f>ROUND(IF($AP$107&lt;=0,0,$AP$107*$AP$3/12),2)</f>
        <v>0</v>
      </c>
      <c r="AR107">
        <f>ROUND(IF($AP$107&lt;=0,0,MIN($AP$4,$AP$107+$AQ$107)),2)</f>
        <v>0</v>
      </c>
      <c r="AS107">
        <f>ROUND(IF($AP$107&lt;=0,0,MIN(MAX(0,$AP$107+$AQ$107-$AR$107),MAX(0,$F$107-$J$107-$O$107-$T$107-$Y$107-$AD$107-$AI$107-$AN$107))),2)</f>
        <v>0</v>
      </c>
      <c r="AT107">
        <f>ROUND(MAX(0,$AP$107+$AQ$107-$AR$107-$AS$107),2)</f>
        <v>0</v>
      </c>
      <c r="AU107">
        <f>$AY$106</f>
        <v>0</v>
      </c>
      <c r="AV107">
        <f>ROUND(IF($AU$107&lt;=0,0,$AU$107*$AU$3/12),2)</f>
        <v>0</v>
      </c>
      <c r="AW107">
        <f>ROUND(IF($AU$107&lt;=0,0,MIN($AU$4,$AU$107+$AV$107)),2)</f>
        <v>0</v>
      </c>
      <c r="AX107">
        <f>ROUND(IF($AU$107&lt;=0,0,MIN(MAX(0,$AU$107+$AV$107-$AW$107),MAX(0,$F$107-$J$107-$O$107-$T$107-$Y$107-$AD$107-$AI$107-$AN$107-$AS$107))),2)</f>
        <v>0</v>
      </c>
      <c r="AY107">
        <f>ROUND(MAX(0,$AU$107+$AV$107-$AW$107-$AX$107),2)</f>
        <v>0</v>
      </c>
      <c r="AZ107">
        <f>$BD$106</f>
        <v>0</v>
      </c>
      <c r="BA107">
        <f>ROUND(IF($AZ$107&lt;=0,0,$AZ$107*$AZ$3/12),2)</f>
        <v>0</v>
      </c>
      <c r="BB107">
        <f>ROUND(IF($AZ$107&lt;=0,0,MIN($AZ$4,$AZ$107+$BA$107)),2)</f>
        <v>0</v>
      </c>
      <c r="BC107">
        <f>ROUND(IF($AZ$107&lt;=0,0,MIN(MAX(0,$AZ$107+$BA$107-$BB$107),MAX(0,$F$107-$J$107-$O$107-$T$107-$Y$107-$AD$107-$AI$107-$AN$107-$AS$107-$AX$107))),2)</f>
        <v>0</v>
      </c>
      <c r="BD107">
        <f>ROUND(MAX(0,$AZ$107+$BA$107-$BB$107-$BC$107),2)</f>
        <v>0</v>
      </c>
    </row>
    <row r="108" spans="1:56">
      <c r="A108">
        <f>ROW()-7</f>
        <v>101</v>
      </c>
      <c r="B108">
        <f>EDATE(StartDate,A108-1)</f>
        <v>0</v>
      </c>
      <c r="C108">
        <f>ROUND(SUM($G$108,$L$108,$Q$108,$V$108,$AA$108,$AF$108,$AK$108,$AP$108,$AU$108,$AZ$108)-SUM($K$108,$P$108,$U$108,$Z$108,$AE$108,$AJ$108,$AO$108,$AT$108,$AY$108,$BD$108),2)</f>
        <v>0</v>
      </c>
      <c r="D108">
        <f>ROUND(SUM($H$108,$M$108,$R$108,$W$108,$AB$108,$AG$108,$AL$108,$AQ$108,$AV$108,$BA$108),2)</f>
        <v>0</v>
      </c>
      <c r="E108">
        <f>ROUND(SUM($K$108,$P$108,$U$108,$Z$108,$AE$108,$AJ$108,$AO$108,$AT$108,$AY$108,$BD$108),2)</f>
        <v>0</v>
      </c>
      <c r="F108">
        <f>ROUND(MAX(MonthlyBudget-SUM($I$108,$N$108,$S$108,$X$108,$AC$108,$AH$108,$AM$108,$AR$108,$AW$108,$BB$108),0),2)</f>
        <v>0</v>
      </c>
      <c r="G108">
        <f>$K$107</f>
        <v>0</v>
      </c>
      <c r="H108">
        <f>ROUND(IF($G$108&lt;=0,0,$G$108*$G$3/12),2)</f>
        <v>0</v>
      </c>
      <c r="I108">
        <f>ROUND(IF($G$108&lt;=0,0,MIN($G$4,$G$108+$H$108)),2)</f>
        <v>0</v>
      </c>
      <c r="J108">
        <f>ROUND(IF($G$108&lt;=0,0,MIN(MAX(0,$G$108+$H$108-$I$108),$F$108)),2)</f>
        <v>0</v>
      </c>
      <c r="K108">
        <f>ROUND(MAX(0,$G$108+$H$108-$I$108-$J$108),2)</f>
        <v>0</v>
      </c>
      <c r="L108">
        <f>$P$107</f>
        <v>0</v>
      </c>
      <c r="M108">
        <f>ROUND(IF($L$108&lt;=0,0,$L$108*$L$3/12),2)</f>
        <v>0</v>
      </c>
      <c r="N108">
        <f>ROUND(IF($L$108&lt;=0,0,MIN($L$4,$L$108+$M$108)),2)</f>
        <v>0</v>
      </c>
      <c r="O108">
        <f>ROUND(IF($L$108&lt;=0,0,MIN(MAX(0,$L$108+$M$108-$N$108),MAX(0,$F$108-$J$108))),2)</f>
        <v>0</v>
      </c>
      <c r="P108">
        <f>ROUND(MAX(0,$L$108+$M$108-$N$108-$O$108),2)</f>
        <v>0</v>
      </c>
      <c r="Q108">
        <f>$U$107</f>
        <v>0</v>
      </c>
      <c r="R108">
        <f>ROUND(IF($Q$108&lt;=0,0,$Q$108*$Q$3/12),2)</f>
        <v>0</v>
      </c>
      <c r="S108">
        <f>ROUND(IF($Q$108&lt;=0,0,MIN($Q$4,$Q$108+$R$108)),2)</f>
        <v>0</v>
      </c>
      <c r="T108">
        <f>ROUND(IF($Q$108&lt;=0,0,MIN(MAX(0,$Q$108+$R$108-$S$108),MAX(0,$F$108-$J$108-$O$108))),2)</f>
        <v>0</v>
      </c>
      <c r="U108">
        <f>ROUND(MAX(0,$Q$108+$R$108-$S$108-$T$108),2)</f>
        <v>0</v>
      </c>
      <c r="V108">
        <f>$Z$107</f>
        <v>0</v>
      </c>
      <c r="W108">
        <f>ROUND(IF($V$108&lt;=0,0,$V$108*$V$3/12),2)</f>
        <v>0</v>
      </c>
      <c r="X108">
        <f>ROUND(IF($V$108&lt;=0,0,MIN($V$4,$V$108+$W$108)),2)</f>
        <v>0</v>
      </c>
      <c r="Y108">
        <f>ROUND(IF($V$108&lt;=0,0,MIN(MAX(0,$V$108+$W$108-$X$108),MAX(0,$F$108-$J$108-$O$108-$T$108))),2)</f>
        <v>0</v>
      </c>
      <c r="Z108">
        <f>ROUND(MAX(0,$V$108+$W$108-$X$108-$Y$108),2)</f>
        <v>0</v>
      </c>
      <c r="AA108">
        <f>$AE$107</f>
        <v>0</v>
      </c>
      <c r="AB108">
        <f>ROUND(IF($AA$108&lt;=0,0,$AA$108*$AA$3/12),2)</f>
        <v>0</v>
      </c>
      <c r="AC108">
        <f>ROUND(IF($AA$108&lt;=0,0,MIN($AA$4,$AA$108+$AB$108)),2)</f>
        <v>0</v>
      </c>
      <c r="AD108">
        <f>ROUND(IF($AA$108&lt;=0,0,MIN(MAX(0,$AA$108+$AB$108-$AC$108),MAX(0,$F$108-$J$108-$O$108-$T$108-$Y$108))),2)</f>
        <v>0</v>
      </c>
      <c r="AE108">
        <f>ROUND(MAX(0,$AA$108+$AB$108-$AC$108-$AD$108),2)</f>
        <v>0</v>
      </c>
      <c r="AF108">
        <f>$AJ$107</f>
        <v>0</v>
      </c>
      <c r="AG108">
        <f>ROUND(IF($AF$108&lt;=0,0,$AF$108*$AF$3/12),2)</f>
        <v>0</v>
      </c>
      <c r="AH108">
        <f>ROUND(IF($AF$108&lt;=0,0,MIN($AF$4,$AF$108+$AG$108)),2)</f>
        <v>0</v>
      </c>
      <c r="AI108">
        <f>ROUND(IF($AF$108&lt;=0,0,MIN(MAX(0,$AF$108+$AG$108-$AH$108),MAX(0,$F$108-$J$108-$O$108-$T$108-$Y$108-$AD$108))),2)</f>
        <v>0</v>
      </c>
      <c r="AJ108">
        <f>ROUND(MAX(0,$AF$108+$AG$108-$AH$108-$AI$108),2)</f>
        <v>0</v>
      </c>
      <c r="AK108">
        <f>$AO$107</f>
        <v>0</v>
      </c>
      <c r="AL108">
        <f>ROUND(IF($AK$108&lt;=0,0,$AK$108*$AK$3/12),2)</f>
        <v>0</v>
      </c>
      <c r="AM108">
        <f>ROUND(IF($AK$108&lt;=0,0,MIN($AK$4,$AK$108+$AL$108)),2)</f>
        <v>0</v>
      </c>
      <c r="AN108">
        <f>ROUND(IF($AK$108&lt;=0,0,MIN(MAX(0,$AK$108+$AL$108-$AM$108),MAX(0,$F$108-$J$108-$O$108-$T$108-$Y$108-$AD$108-$AI$108))),2)</f>
        <v>0</v>
      </c>
      <c r="AO108">
        <f>ROUND(MAX(0,$AK$108+$AL$108-$AM$108-$AN$108),2)</f>
        <v>0</v>
      </c>
      <c r="AP108">
        <f>$AT$107</f>
        <v>0</v>
      </c>
      <c r="AQ108">
        <f>ROUND(IF($AP$108&lt;=0,0,$AP$108*$AP$3/12),2)</f>
        <v>0</v>
      </c>
      <c r="AR108">
        <f>ROUND(IF($AP$108&lt;=0,0,MIN($AP$4,$AP$108+$AQ$108)),2)</f>
        <v>0</v>
      </c>
      <c r="AS108">
        <f>ROUND(IF($AP$108&lt;=0,0,MIN(MAX(0,$AP$108+$AQ$108-$AR$108),MAX(0,$F$108-$J$108-$O$108-$T$108-$Y$108-$AD$108-$AI$108-$AN$108))),2)</f>
        <v>0</v>
      </c>
      <c r="AT108">
        <f>ROUND(MAX(0,$AP$108+$AQ$108-$AR$108-$AS$108),2)</f>
        <v>0</v>
      </c>
      <c r="AU108">
        <f>$AY$107</f>
        <v>0</v>
      </c>
      <c r="AV108">
        <f>ROUND(IF($AU$108&lt;=0,0,$AU$108*$AU$3/12),2)</f>
        <v>0</v>
      </c>
      <c r="AW108">
        <f>ROUND(IF($AU$108&lt;=0,0,MIN($AU$4,$AU$108+$AV$108)),2)</f>
        <v>0</v>
      </c>
      <c r="AX108">
        <f>ROUND(IF($AU$108&lt;=0,0,MIN(MAX(0,$AU$108+$AV$108-$AW$108),MAX(0,$F$108-$J$108-$O$108-$T$108-$Y$108-$AD$108-$AI$108-$AN$108-$AS$108))),2)</f>
        <v>0</v>
      </c>
      <c r="AY108">
        <f>ROUND(MAX(0,$AU$108+$AV$108-$AW$108-$AX$108),2)</f>
        <v>0</v>
      </c>
      <c r="AZ108">
        <f>$BD$107</f>
        <v>0</v>
      </c>
      <c r="BA108">
        <f>ROUND(IF($AZ$108&lt;=0,0,$AZ$108*$AZ$3/12),2)</f>
        <v>0</v>
      </c>
      <c r="BB108">
        <f>ROUND(IF($AZ$108&lt;=0,0,MIN($AZ$4,$AZ$108+$BA$108)),2)</f>
        <v>0</v>
      </c>
      <c r="BC108">
        <f>ROUND(IF($AZ$108&lt;=0,0,MIN(MAX(0,$AZ$108+$BA$108-$BB$108),MAX(0,$F$108-$J$108-$O$108-$T$108-$Y$108-$AD$108-$AI$108-$AN$108-$AS$108-$AX$108))),2)</f>
        <v>0</v>
      </c>
      <c r="BD108">
        <f>ROUND(MAX(0,$AZ$108+$BA$108-$BB$108-$BC$108),2)</f>
        <v>0</v>
      </c>
    </row>
    <row r="109" spans="1:56">
      <c r="A109">
        <f>ROW()-7</f>
        <v>102</v>
      </c>
      <c r="B109">
        <f>EDATE(StartDate,A109-1)</f>
        <v>0</v>
      </c>
      <c r="C109">
        <f>ROUND(SUM($G$109,$L$109,$Q$109,$V$109,$AA$109,$AF$109,$AK$109,$AP$109,$AU$109,$AZ$109)-SUM($K$109,$P$109,$U$109,$Z$109,$AE$109,$AJ$109,$AO$109,$AT$109,$AY$109,$BD$109),2)</f>
        <v>0</v>
      </c>
      <c r="D109">
        <f>ROUND(SUM($H$109,$M$109,$R$109,$W$109,$AB$109,$AG$109,$AL$109,$AQ$109,$AV$109,$BA$109),2)</f>
        <v>0</v>
      </c>
      <c r="E109">
        <f>ROUND(SUM($K$109,$P$109,$U$109,$Z$109,$AE$109,$AJ$109,$AO$109,$AT$109,$AY$109,$BD$109),2)</f>
        <v>0</v>
      </c>
      <c r="F109">
        <f>ROUND(MAX(MonthlyBudget-SUM($I$109,$N$109,$S$109,$X$109,$AC$109,$AH$109,$AM$109,$AR$109,$AW$109,$BB$109),0),2)</f>
        <v>0</v>
      </c>
      <c r="G109">
        <f>$K$108</f>
        <v>0</v>
      </c>
      <c r="H109">
        <f>ROUND(IF($G$109&lt;=0,0,$G$109*$G$3/12),2)</f>
        <v>0</v>
      </c>
      <c r="I109">
        <f>ROUND(IF($G$109&lt;=0,0,MIN($G$4,$G$109+$H$109)),2)</f>
        <v>0</v>
      </c>
      <c r="J109">
        <f>ROUND(IF($G$109&lt;=0,0,MIN(MAX(0,$G$109+$H$109-$I$109),$F$109)),2)</f>
        <v>0</v>
      </c>
      <c r="K109">
        <f>ROUND(MAX(0,$G$109+$H$109-$I$109-$J$109),2)</f>
        <v>0</v>
      </c>
      <c r="L109">
        <f>$P$108</f>
        <v>0</v>
      </c>
      <c r="M109">
        <f>ROUND(IF($L$109&lt;=0,0,$L$109*$L$3/12),2)</f>
        <v>0</v>
      </c>
      <c r="N109">
        <f>ROUND(IF($L$109&lt;=0,0,MIN($L$4,$L$109+$M$109)),2)</f>
        <v>0</v>
      </c>
      <c r="O109">
        <f>ROUND(IF($L$109&lt;=0,0,MIN(MAX(0,$L$109+$M$109-$N$109),MAX(0,$F$109-$J$109))),2)</f>
        <v>0</v>
      </c>
      <c r="P109">
        <f>ROUND(MAX(0,$L$109+$M$109-$N$109-$O$109),2)</f>
        <v>0</v>
      </c>
      <c r="Q109">
        <f>$U$108</f>
        <v>0</v>
      </c>
      <c r="R109">
        <f>ROUND(IF($Q$109&lt;=0,0,$Q$109*$Q$3/12),2)</f>
        <v>0</v>
      </c>
      <c r="S109">
        <f>ROUND(IF($Q$109&lt;=0,0,MIN($Q$4,$Q$109+$R$109)),2)</f>
        <v>0</v>
      </c>
      <c r="T109">
        <f>ROUND(IF($Q$109&lt;=0,0,MIN(MAX(0,$Q$109+$R$109-$S$109),MAX(0,$F$109-$J$109-$O$109))),2)</f>
        <v>0</v>
      </c>
      <c r="U109">
        <f>ROUND(MAX(0,$Q$109+$R$109-$S$109-$T$109),2)</f>
        <v>0</v>
      </c>
      <c r="V109">
        <f>$Z$108</f>
        <v>0</v>
      </c>
      <c r="W109">
        <f>ROUND(IF($V$109&lt;=0,0,$V$109*$V$3/12),2)</f>
        <v>0</v>
      </c>
      <c r="X109">
        <f>ROUND(IF($V$109&lt;=0,0,MIN($V$4,$V$109+$W$109)),2)</f>
        <v>0</v>
      </c>
      <c r="Y109">
        <f>ROUND(IF($V$109&lt;=0,0,MIN(MAX(0,$V$109+$W$109-$X$109),MAX(0,$F$109-$J$109-$O$109-$T$109))),2)</f>
        <v>0</v>
      </c>
      <c r="Z109">
        <f>ROUND(MAX(0,$V$109+$W$109-$X$109-$Y$109),2)</f>
        <v>0</v>
      </c>
      <c r="AA109">
        <f>$AE$108</f>
        <v>0</v>
      </c>
      <c r="AB109">
        <f>ROUND(IF($AA$109&lt;=0,0,$AA$109*$AA$3/12),2)</f>
        <v>0</v>
      </c>
      <c r="AC109">
        <f>ROUND(IF($AA$109&lt;=0,0,MIN($AA$4,$AA$109+$AB$109)),2)</f>
        <v>0</v>
      </c>
      <c r="AD109">
        <f>ROUND(IF($AA$109&lt;=0,0,MIN(MAX(0,$AA$109+$AB$109-$AC$109),MAX(0,$F$109-$J$109-$O$109-$T$109-$Y$109))),2)</f>
        <v>0</v>
      </c>
      <c r="AE109">
        <f>ROUND(MAX(0,$AA$109+$AB$109-$AC$109-$AD$109),2)</f>
        <v>0</v>
      </c>
      <c r="AF109">
        <f>$AJ$108</f>
        <v>0</v>
      </c>
      <c r="AG109">
        <f>ROUND(IF($AF$109&lt;=0,0,$AF$109*$AF$3/12),2)</f>
        <v>0</v>
      </c>
      <c r="AH109">
        <f>ROUND(IF($AF$109&lt;=0,0,MIN($AF$4,$AF$109+$AG$109)),2)</f>
        <v>0</v>
      </c>
      <c r="AI109">
        <f>ROUND(IF($AF$109&lt;=0,0,MIN(MAX(0,$AF$109+$AG$109-$AH$109),MAX(0,$F$109-$J$109-$O$109-$T$109-$Y$109-$AD$109))),2)</f>
        <v>0</v>
      </c>
      <c r="AJ109">
        <f>ROUND(MAX(0,$AF$109+$AG$109-$AH$109-$AI$109),2)</f>
        <v>0</v>
      </c>
      <c r="AK109">
        <f>$AO$108</f>
        <v>0</v>
      </c>
      <c r="AL109">
        <f>ROUND(IF($AK$109&lt;=0,0,$AK$109*$AK$3/12),2)</f>
        <v>0</v>
      </c>
      <c r="AM109">
        <f>ROUND(IF($AK$109&lt;=0,0,MIN($AK$4,$AK$109+$AL$109)),2)</f>
        <v>0</v>
      </c>
      <c r="AN109">
        <f>ROUND(IF($AK$109&lt;=0,0,MIN(MAX(0,$AK$109+$AL$109-$AM$109),MAX(0,$F$109-$J$109-$O$109-$T$109-$Y$109-$AD$109-$AI$109))),2)</f>
        <v>0</v>
      </c>
      <c r="AO109">
        <f>ROUND(MAX(0,$AK$109+$AL$109-$AM$109-$AN$109),2)</f>
        <v>0</v>
      </c>
      <c r="AP109">
        <f>$AT$108</f>
        <v>0</v>
      </c>
      <c r="AQ109">
        <f>ROUND(IF($AP$109&lt;=0,0,$AP$109*$AP$3/12),2)</f>
        <v>0</v>
      </c>
      <c r="AR109">
        <f>ROUND(IF($AP$109&lt;=0,0,MIN($AP$4,$AP$109+$AQ$109)),2)</f>
        <v>0</v>
      </c>
      <c r="AS109">
        <f>ROUND(IF($AP$109&lt;=0,0,MIN(MAX(0,$AP$109+$AQ$109-$AR$109),MAX(0,$F$109-$J$109-$O$109-$T$109-$Y$109-$AD$109-$AI$109-$AN$109))),2)</f>
        <v>0</v>
      </c>
      <c r="AT109">
        <f>ROUND(MAX(0,$AP$109+$AQ$109-$AR$109-$AS$109),2)</f>
        <v>0</v>
      </c>
      <c r="AU109">
        <f>$AY$108</f>
        <v>0</v>
      </c>
      <c r="AV109">
        <f>ROUND(IF($AU$109&lt;=0,0,$AU$109*$AU$3/12),2)</f>
        <v>0</v>
      </c>
      <c r="AW109">
        <f>ROUND(IF($AU$109&lt;=0,0,MIN($AU$4,$AU$109+$AV$109)),2)</f>
        <v>0</v>
      </c>
      <c r="AX109">
        <f>ROUND(IF($AU$109&lt;=0,0,MIN(MAX(0,$AU$109+$AV$109-$AW$109),MAX(0,$F$109-$J$109-$O$109-$T$109-$Y$109-$AD$109-$AI$109-$AN$109-$AS$109))),2)</f>
        <v>0</v>
      </c>
      <c r="AY109">
        <f>ROUND(MAX(0,$AU$109+$AV$109-$AW$109-$AX$109),2)</f>
        <v>0</v>
      </c>
      <c r="AZ109">
        <f>$BD$108</f>
        <v>0</v>
      </c>
      <c r="BA109">
        <f>ROUND(IF($AZ$109&lt;=0,0,$AZ$109*$AZ$3/12),2)</f>
        <v>0</v>
      </c>
      <c r="BB109">
        <f>ROUND(IF($AZ$109&lt;=0,0,MIN($AZ$4,$AZ$109+$BA$109)),2)</f>
        <v>0</v>
      </c>
      <c r="BC109">
        <f>ROUND(IF($AZ$109&lt;=0,0,MIN(MAX(0,$AZ$109+$BA$109-$BB$109),MAX(0,$F$109-$J$109-$O$109-$T$109-$Y$109-$AD$109-$AI$109-$AN$109-$AS$109-$AX$109))),2)</f>
        <v>0</v>
      </c>
      <c r="BD109">
        <f>ROUND(MAX(0,$AZ$109+$BA$109-$BB$109-$BC$109),2)</f>
        <v>0</v>
      </c>
    </row>
    <row r="110" spans="1:56">
      <c r="A110">
        <f>ROW()-7</f>
        <v>103</v>
      </c>
      <c r="B110">
        <f>EDATE(StartDate,A110-1)</f>
        <v>0</v>
      </c>
      <c r="C110">
        <f>ROUND(SUM($G$110,$L$110,$Q$110,$V$110,$AA$110,$AF$110,$AK$110,$AP$110,$AU$110,$AZ$110)-SUM($K$110,$P$110,$U$110,$Z$110,$AE$110,$AJ$110,$AO$110,$AT$110,$AY$110,$BD$110),2)</f>
        <v>0</v>
      </c>
      <c r="D110">
        <f>ROUND(SUM($H$110,$M$110,$R$110,$W$110,$AB$110,$AG$110,$AL$110,$AQ$110,$AV$110,$BA$110),2)</f>
        <v>0</v>
      </c>
      <c r="E110">
        <f>ROUND(SUM($K$110,$P$110,$U$110,$Z$110,$AE$110,$AJ$110,$AO$110,$AT$110,$AY$110,$BD$110),2)</f>
        <v>0</v>
      </c>
      <c r="F110">
        <f>ROUND(MAX(MonthlyBudget-SUM($I$110,$N$110,$S$110,$X$110,$AC$110,$AH$110,$AM$110,$AR$110,$AW$110,$BB$110),0),2)</f>
        <v>0</v>
      </c>
      <c r="G110">
        <f>$K$109</f>
        <v>0</v>
      </c>
      <c r="H110">
        <f>ROUND(IF($G$110&lt;=0,0,$G$110*$G$3/12),2)</f>
        <v>0</v>
      </c>
      <c r="I110">
        <f>ROUND(IF($G$110&lt;=0,0,MIN($G$4,$G$110+$H$110)),2)</f>
        <v>0</v>
      </c>
      <c r="J110">
        <f>ROUND(IF($G$110&lt;=0,0,MIN(MAX(0,$G$110+$H$110-$I$110),$F$110)),2)</f>
        <v>0</v>
      </c>
      <c r="K110">
        <f>ROUND(MAX(0,$G$110+$H$110-$I$110-$J$110),2)</f>
        <v>0</v>
      </c>
      <c r="L110">
        <f>$P$109</f>
        <v>0</v>
      </c>
      <c r="M110">
        <f>ROUND(IF($L$110&lt;=0,0,$L$110*$L$3/12),2)</f>
        <v>0</v>
      </c>
      <c r="N110">
        <f>ROUND(IF($L$110&lt;=0,0,MIN($L$4,$L$110+$M$110)),2)</f>
        <v>0</v>
      </c>
      <c r="O110">
        <f>ROUND(IF($L$110&lt;=0,0,MIN(MAX(0,$L$110+$M$110-$N$110),MAX(0,$F$110-$J$110))),2)</f>
        <v>0</v>
      </c>
      <c r="P110">
        <f>ROUND(MAX(0,$L$110+$M$110-$N$110-$O$110),2)</f>
        <v>0</v>
      </c>
      <c r="Q110">
        <f>$U$109</f>
        <v>0</v>
      </c>
      <c r="R110">
        <f>ROUND(IF($Q$110&lt;=0,0,$Q$110*$Q$3/12),2)</f>
        <v>0</v>
      </c>
      <c r="S110">
        <f>ROUND(IF($Q$110&lt;=0,0,MIN($Q$4,$Q$110+$R$110)),2)</f>
        <v>0</v>
      </c>
      <c r="T110">
        <f>ROUND(IF($Q$110&lt;=0,0,MIN(MAX(0,$Q$110+$R$110-$S$110),MAX(0,$F$110-$J$110-$O$110))),2)</f>
        <v>0</v>
      </c>
      <c r="U110">
        <f>ROUND(MAX(0,$Q$110+$R$110-$S$110-$T$110),2)</f>
        <v>0</v>
      </c>
      <c r="V110">
        <f>$Z$109</f>
        <v>0</v>
      </c>
      <c r="W110">
        <f>ROUND(IF($V$110&lt;=0,0,$V$110*$V$3/12),2)</f>
        <v>0</v>
      </c>
      <c r="X110">
        <f>ROUND(IF($V$110&lt;=0,0,MIN($V$4,$V$110+$W$110)),2)</f>
        <v>0</v>
      </c>
      <c r="Y110">
        <f>ROUND(IF($V$110&lt;=0,0,MIN(MAX(0,$V$110+$W$110-$X$110),MAX(0,$F$110-$J$110-$O$110-$T$110))),2)</f>
        <v>0</v>
      </c>
      <c r="Z110">
        <f>ROUND(MAX(0,$V$110+$W$110-$X$110-$Y$110),2)</f>
        <v>0</v>
      </c>
      <c r="AA110">
        <f>$AE$109</f>
        <v>0</v>
      </c>
      <c r="AB110">
        <f>ROUND(IF($AA$110&lt;=0,0,$AA$110*$AA$3/12),2)</f>
        <v>0</v>
      </c>
      <c r="AC110">
        <f>ROUND(IF($AA$110&lt;=0,0,MIN($AA$4,$AA$110+$AB$110)),2)</f>
        <v>0</v>
      </c>
      <c r="AD110">
        <f>ROUND(IF($AA$110&lt;=0,0,MIN(MAX(0,$AA$110+$AB$110-$AC$110),MAX(0,$F$110-$J$110-$O$110-$T$110-$Y$110))),2)</f>
        <v>0</v>
      </c>
      <c r="AE110">
        <f>ROUND(MAX(0,$AA$110+$AB$110-$AC$110-$AD$110),2)</f>
        <v>0</v>
      </c>
      <c r="AF110">
        <f>$AJ$109</f>
        <v>0</v>
      </c>
      <c r="AG110">
        <f>ROUND(IF($AF$110&lt;=0,0,$AF$110*$AF$3/12),2)</f>
        <v>0</v>
      </c>
      <c r="AH110">
        <f>ROUND(IF($AF$110&lt;=0,0,MIN($AF$4,$AF$110+$AG$110)),2)</f>
        <v>0</v>
      </c>
      <c r="AI110">
        <f>ROUND(IF($AF$110&lt;=0,0,MIN(MAX(0,$AF$110+$AG$110-$AH$110),MAX(0,$F$110-$J$110-$O$110-$T$110-$Y$110-$AD$110))),2)</f>
        <v>0</v>
      </c>
      <c r="AJ110">
        <f>ROUND(MAX(0,$AF$110+$AG$110-$AH$110-$AI$110),2)</f>
        <v>0</v>
      </c>
      <c r="AK110">
        <f>$AO$109</f>
        <v>0</v>
      </c>
      <c r="AL110">
        <f>ROUND(IF($AK$110&lt;=0,0,$AK$110*$AK$3/12),2)</f>
        <v>0</v>
      </c>
      <c r="AM110">
        <f>ROUND(IF($AK$110&lt;=0,0,MIN($AK$4,$AK$110+$AL$110)),2)</f>
        <v>0</v>
      </c>
      <c r="AN110">
        <f>ROUND(IF($AK$110&lt;=0,0,MIN(MAX(0,$AK$110+$AL$110-$AM$110),MAX(0,$F$110-$J$110-$O$110-$T$110-$Y$110-$AD$110-$AI$110))),2)</f>
        <v>0</v>
      </c>
      <c r="AO110">
        <f>ROUND(MAX(0,$AK$110+$AL$110-$AM$110-$AN$110),2)</f>
        <v>0</v>
      </c>
      <c r="AP110">
        <f>$AT$109</f>
        <v>0</v>
      </c>
      <c r="AQ110">
        <f>ROUND(IF($AP$110&lt;=0,0,$AP$110*$AP$3/12),2)</f>
        <v>0</v>
      </c>
      <c r="AR110">
        <f>ROUND(IF($AP$110&lt;=0,0,MIN($AP$4,$AP$110+$AQ$110)),2)</f>
        <v>0</v>
      </c>
      <c r="AS110">
        <f>ROUND(IF($AP$110&lt;=0,0,MIN(MAX(0,$AP$110+$AQ$110-$AR$110),MAX(0,$F$110-$J$110-$O$110-$T$110-$Y$110-$AD$110-$AI$110-$AN$110))),2)</f>
        <v>0</v>
      </c>
      <c r="AT110">
        <f>ROUND(MAX(0,$AP$110+$AQ$110-$AR$110-$AS$110),2)</f>
        <v>0</v>
      </c>
      <c r="AU110">
        <f>$AY$109</f>
        <v>0</v>
      </c>
      <c r="AV110">
        <f>ROUND(IF($AU$110&lt;=0,0,$AU$110*$AU$3/12),2)</f>
        <v>0</v>
      </c>
      <c r="AW110">
        <f>ROUND(IF($AU$110&lt;=0,0,MIN($AU$4,$AU$110+$AV$110)),2)</f>
        <v>0</v>
      </c>
      <c r="AX110">
        <f>ROUND(IF($AU$110&lt;=0,0,MIN(MAX(0,$AU$110+$AV$110-$AW$110),MAX(0,$F$110-$J$110-$O$110-$T$110-$Y$110-$AD$110-$AI$110-$AN$110-$AS$110))),2)</f>
        <v>0</v>
      </c>
      <c r="AY110">
        <f>ROUND(MAX(0,$AU$110+$AV$110-$AW$110-$AX$110),2)</f>
        <v>0</v>
      </c>
      <c r="AZ110">
        <f>$BD$109</f>
        <v>0</v>
      </c>
      <c r="BA110">
        <f>ROUND(IF($AZ$110&lt;=0,0,$AZ$110*$AZ$3/12),2)</f>
        <v>0</v>
      </c>
      <c r="BB110">
        <f>ROUND(IF($AZ$110&lt;=0,0,MIN($AZ$4,$AZ$110+$BA$110)),2)</f>
        <v>0</v>
      </c>
      <c r="BC110">
        <f>ROUND(IF($AZ$110&lt;=0,0,MIN(MAX(0,$AZ$110+$BA$110-$BB$110),MAX(0,$F$110-$J$110-$O$110-$T$110-$Y$110-$AD$110-$AI$110-$AN$110-$AS$110-$AX$110))),2)</f>
        <v>0</v>
      </c>
      <c r="BD110">
        <f>ROUND(MAX(0,$AZ$110+$BA$110-$BB$110-$BC$110),2)</f>
        <v>0</v>
      </c>
    </row>
    <row r="111" spans="1:56">
      <c r="A111">
        <f>ROW()-7</f>
        <v>104</v>
      </c>
      <c r="B111">
        <f>EDATE(StartDate,A111-1)</f>
        <v>0</v>
      </c>
      <c r="C111">
        <f>ROUND(SUM($G$111,$L$111,$Q$111,$V$111,$AA$111,$AF$111,$AK$111,$AP$111,$AU$111,$AZ$111)-SUM($K$111,$P$111,$U$111,$Z$111,$AE$111,$AJ$111,$AO$111,$AT$111,$AY$111,$BD$111),2)</f>
        <v>0</v>
      </c>
      <c r="D111">
        <f>ROUND(SUM($H$111,$M$111,$R$111,$W$111,$AB$111,$AG$111,$AL$111,$AQ$111,$AV$111,$BA$111),2)</f>
        <v>0</v>
      </c>
      <c r="E111">
        <f>ROUND(SUM($K$111,$P$111,$U$111,$Z$111,$AE$111,$AJ$111,$AO$111,$AT$111,$AY$111,$BD$111),2)</f>
        <v>0</v>
      </c>
      <c r="F111">
        <f>ROUND(MAX(MonthlyBudget-SUM($I$111,$N$111,$S$111,$X$111,$AC$111,$AH$111,$AM$111,$AR$111,$AW$111,$BB$111),0),2)</f>
        <v>0</v>
      </c>
      <c r="G111">
        <f>$K$110</f>
        <v>0</v>
      </c>
      <c r="H111">
        <f>ROUND(IF($G$111&lt;=0,0,$G$111*$G$3/12),2)</f>
        <v>0</v>
      </c>
      <c r="I111">
        <f>ROUND(IF($G$111&lt;=0,0,MIN($G$4,$G$111+$H$111)),2)</f>
        <v>0</v>
      </c>
      <c r="J111">
        <f>ROUND(IF($G$111&lt;=0,0,MIN(MAX(0,$G$111+$H$111-$I$111),$F$111)),2)</f>
        <v>0</v>
      </c>
      <c r="K111">
        <f>ROUND(MAX(0,$G$111+$H$111-$I$111-$J$111),2)</f>
        <v>0</v>
      </c>
      <c r="L111">
        <f>$P$110</f>
        <v>0</v>
      </c>
      <c r="M111">
        <f>ROUND(IF($L$111&lt;=0,0,$L$111*$L$3/12),2)</f>
        <v>0</v>
      </c>
      <c r="N111">
        <f>ROUND(IF($L$111&lt;=0,0,MIN($L$4,$L$111+$M$111)),2)</f>
        <v>0</v>
      </c>
      <c r="O111">
        <f>ROUND(IF($L$111&lt;=0,0,MIN(MAX(0,$L$111+$M$111-$N$111),MAX(0,$F$111-$J$111))),2)</f>
        <v>0</v>
      </c>
      <c r="P111">
        <f>ROUND(MAX(0,$L$111+$M$111-$N$111-$O$111),2)</f>
        <v>0</v>
      </c>
      <c r="Q111">
        <f>$U$110</f>
        <v>0</v>
      </c>
      <c r="R111">
        <f>ROUND(IF($Q$111&lt;=0,0,$Q$111*$Q$3/12),2)</f>
        <v>0</v>
      </c>
      <c r="S111">
        <f>ROUND(IF($Q$111&lt;=0,0,MIN($Q$4,$Q$111+$R$111)),2)</f>
        <v>0</v>
      </c>
      <c r="T111">
        <f>ROUND(IF($Q$111&lt;=0,0,MIN(MAX(0,$Q$111+$R$111-$S$111),MAX(0,$F$111-$J$111-$O$111))),2)</f>
        <v>0</v>
      </c>
      <c r="U111">
        <f>ROUND(MAX(0,$Q$111+$R$111-$S$111-$T$111),2)</f>
        <v>0</v>
      </c>
      <c r="V111">
        <f>$Z$110</f>
        <v>0</v>
      </c>
      <c r="W111">
        <f>ROUND(IF($V$111&lt;=0,0,$V$111*$V$3/12),2)</f>
        <v>0</v>
      </c>
      <c r="X111">
        <f>ROUND(IF($V$111&lt;=0,0,MIN($V$4,$V$111+$W$111)),2)</f>
        <v>0</v>
      </c>
      <c r="Y111">
        <f>ROUND(IF($V$111&lt;=0,0,MIN(MAX(0,$V$111+$W$111-$X$111),MAX(0,$F$111-$J$111-$O$111-$T$111))),2)</f>
        <v>0</v>
      </c>
      <c r="Z111">
        <f>ROUND(MAX(0,$V$111+$W$111-$X$111-$Y$111),2)</f>
        <v>0</v>
      </c>
      <c r="AA111">
        <f>$AE$110</f>
        <v>0</v>
      </c>
      <c r="AB111">
        <f>ROUND(IF($AA$111&lt;=0,0,$AA$111*$AA$3/12),2)</f>
        <v>0</v>
      </c>
      <c r="AC111">
        <f>ROUND(IF($AA$111&lt;=0,0,MIN($AA$4,$AA$111+$AB$111)),2)</f>
        <v>0</v>
      </c>
      <c r="AD111">
        <f>ROUND(IF($AA$111&lt;=0,0,MIN(MAX(0,$AA$111+$AB$111-$AC$111),MAX(0,$F$111-$J$111-$O$111-$T$111-$Y$111))),2)</f>
        <v>0</v>
      </c>
      <c r="AE111">
        <f>ROUND(MAX(0,$AA$111+$AB$111-$AC$111-$AD$111),2)</f>
        <v>0</v>
      </c>
      <c r="AF111">
        <f>$AJ$110</f>
        <v>0</v>
      </c>
      <c r="AG111">
        <f>ROUND(IF($AF$111&lt;=0,0,$AF$111*$AF$3/12),2)</f>
        <v>0</v>
      </c>
      <c r="AH111">
        <f>ROUND(IF($AF$111&lt;=0,0,MIN($AF$4,$AF$111+$AG$111)),2)</f>
        <v>0</v>
      </c>
      <c r="AI111">
        <f>ROUND(IF($AF$111&lt;=0,0,MIN(MAX(0,$AF$111+$AG$111-$AH$111),MAX(0,$F$111-$J$111-$O$111-$T$111-$Y$111-$AD$111))),2)</f>
        <v>0</v>
      </c>
      <c r="AJ111">
        <f>ROUND(MAX(0,$AF$111+$AG$111-$AH$111-$AI$111),2)</f>
        <v>0</v>
      </c>
      <c r="AK111">
        <f>$AO$110</f>
        <v>0</v>
      </c>
      <c r="AL111">
        <f>ROUND(IF($AK$111&lt;=0,0,$AK$111*$AK$3/12),2)</f>
        <v>0</v>
      </c>
      <c r="AM111">
        <f>ROUND(IF($AK$111&lt;=0,0,MIN($AK$4,$AK$111+$AL$111)),2)</f>
        <v>0</v>
      </c>
      <c r="AN111">
        <f>ROUND(IF($AK$111&lt;=0,0,MIN(MAX(0,$AK$111+$AL$111-$AM$111),MAX(0,$F$111-$J$111-$O$111-$T$111-$Y$111-$AD$111-$AI$111))),2)</f>
        <v>0</v>
      </c>
      <c r="AO111">
        <f>ROUND(MAX(0,$AK$111+$AL$111-$AM$111-$AN$111),2)</f>
        <v>0</v>
      </c>
      <c r="AP111">
        <f>$AT$110</f>
        <v>0</v>
      </c>
      <c r="AQ111">
        <f>ROUND(IF($AP$111&lt;=0,0,$AP$111*$AP$3/12),2)</f>
        <v>0</v>
      </c>
      <c r="AR111">
        <f>ROUND(IF($AP$111&lt;=0,0,MIN($AP$4,$AP$111+$AQ$111)),2)</f>
        <v>0</v>
      </c>
      <c r="AS111">
        <f>ROUND(IF($AP$111&lt;=0,0,MIN(MAX(0,$AP$111+$AQ$111-$AR$111),MAX(0,$F$111-$J$111-$O$111-$T$111-$Y$111-$AD$111-$AI$111-$AN$111))),2)</f>
        <v>0</v>
      </c>
      <c r="AT111">
        <f>ROUND(MAX(0,$AP$111+$AQ$111-$AR$111-$AS$111),2)</f>
        <v>0</v>
      </c>
      <c r="AU111">
        <f>$AY$110</f>
        <v>0</v>
      </c>
      <c r="AV111">
        <f>ROUND(IF($AU$111&lt;=0,0,$AU$111*$AU$3/12),2)</f>
        <v>0</v>
      </c>
      <c r="AW111">
        <f>ROUND(IF($AU$111&lt;=0,0,MIN($AU$4,$AU$111+$AV$111)),2)</f>
        <v>0</v>
      </c>
      <c r="AX111">
        <f>ROUND(IF($AU$111&lt;=0,0,MIN(MAX(0,$AU$111+$AV$111-$AW$111),MAX(0,$F$111-$J$111-$O$111-$T$111-$Y$111-$AD$111-$AI$111-$AN$111-$AS$111))),2)</f>
        <v>0</v>
      </c>
      <c r="AY111">
        <f>ROUND(MAX(0,$AU$111+$AV$111-$AW$111-$AX$111),2)</f>
        <v>0</v>
      </c>
      <c r="AZ111">
        <f>$BD$110</f>
        <v>0</v>
      </c>
      <c r="BA111">
        <f>ROUND(IF($AZ$111&lt;=0,0,$AZ$111*$AZ$3/12),2)</f>
        <v>0</v>
      </c>
      <c r="BB111">
        <f>ROUND(IF($AZ$111&lt;=0,0,MIN($AZ$4,$AZ$111+$BA$111)),2)</f>
        <v>0</v>
      </c>
      <c r="BC111">
        <f>ROUND(IF($AZ$111&lt;=0,0,MIN(MAX(0,$AZ$111+$BA$111-$BB$111),MAX(0,$F$111-$J$111-$O$111-$T$111-$Y$111-$AD$111-$AI$111-$AN$111-$AS$111-$AX$111))),2)</f>
        <v>0</v>
      </c>
      <c r="BD111">
        <f>ROUND(MAX(0,$AZ$111+$BA$111-$BB$111-$BC$111),2)</f>
        <v>0</v>
      </c>
    </row>
    <row r="112" spans="1:56">
      <c r="A112">
        <f>ROW()-7</f>
        <v>105</v>
      </c>
      <c r="B112">
        <f>EDATE(StartDate,A112-1)</f>
        <v>0</v>
      </c>
      <c r="C112">
        <f>ROUND(SUM($G$112,$L$112,$Q$112,$V$112,$AA$112,$AF$112,$AK$112,$AP$112,$AU$112,$AZ$112)-SUM($K$112,$P$112,$U$112,$Z$112,$AE$112,$AJ$112,$AO$112,$AT$112,$AY$112,$BD$112),2)</f>
        <v>0</v>
      </c>
      <c r="D112">
        <f>ROUND(SUM($H$112,$M$112,$R$112,$W$112,$AB$112,$AG$112,$AL$112,$AQ$112,$AV$112,$BA$112),2)</f>
        <v>0</v>
      </c>
      <c r="E112">
        <f>ROUND(SUM($K$112,$P$112,$U$112,$Z$112,$AE$112,$AJ$112,$AO$112,$AT$112,$AY$112,$BD$112),2)</f>
        <v>0</v>
      </c>
      <c r="F112">
        <f>ROUND(MAX(MonthlyBudget-SUM($I$112,$N$112,$S$112,$X$112,$AC$112,$AH$112,$AM$112,$AR$112,$AW$112,$BB$112),0),2)</f>
        <v>0</v>
      </c>
      <c r="G112">
        <f>$K$111</f>
        <v>0</v>
      </c>
      <c r="H112">
        <f>ROUND(IF($G$112&lt;=0,0,$G$112*$G$3/12),2)</f>
        <v>0</v>
      </c>
      <c r="I112">
        <f>ROUND(IF($G$112&lt;=0,0,MIN($G$4,$G$112+$H$112)),2)</f>
        <v>0</v>
      </c>
      <c r="J112">
        <f>ROUND(IF($G$112&lt;=0,0,MIN(MAX(0,$G$112+$H$112-$I$112),$F$112)),2)</f>
        <v>0</v>
      </c>
      <c r="K112">
        <f>ROUND(MAX(0,$G$112+$H$112-$I$112-$J$112),2)</f>
        <v>0</v>
      </c>
      <c r="L112">
        <f>$P$111</f>
        <v>0</v>
      </c>
      <c r="M112">
        <f>ROUND(IF($L$112&lt;=0,0,$L$112*$L$3/12),2)</f>
        <v>0</v>
      </c>
      <c r="N112">
        <f>ROUND(IF($L$112&lt;=0,0,MIN($L$4,$L$112+$M$112)),2)</f>
        <v>0</v>
      </c>
      <c r="O112">
        <f>ROUND(IF($L$112&lt;=0,0,MIN(MAX(0,$L$112+$M$112-$N$112),MAX(0,$F$112-$J$112))),2)</f>
        <v>0</v>
      </c>
      <c r="P112">
        <f>ROUND(MAX(0,$L$112+$M$112-$N$112-$O$112),2)</f>
        <v>0</v>
      </c>
      <c r="Q112">
        <f>$U$111</f>
        <v>0</v>
      </c>
      <c r="R112">
        <f>ROUND(IF($Q$112&lt;=0,0,$Q$112*$Q$3/12),2)</f>
        <v>0</v>
      </c>
      <c r="S112">
        <f>ROUND(IF($Q$112&lt;=0,0,MIN($Q$4,$Q$112+$R$112)),2)</f>
        <v>0</v>
      </c>
      <c r="T112">
        <f>ROUND(IF($Q$112&lt;=0,0,MIN(MAX(0,$Q$112+$R$112-$S$112),MAX(0,$F$112-$J$112-$O$112))),2)</f>
        <v>0</v>
      </c>
      <c r="U112">
        <f>ROUND(MAX(0,$Q$112+$R$112-$S$112-$T$112),2)</f>
        <v>0</v>
      </c>
      <c r="V112">
        <f>$Z$111</f>
        <v>0</v>
      </c>
      <c r="W112">
        <f>ROUND(IF($V$112&lt;=0,0,$V$112*$V$3/12),2)</f>
        <v>0</v>
      </c>
      <c r="X112">
        <f>ROUND(IF($V$112&lt;=0,0,MIN($V$4,$V$112+$W$112)),2)</f>
        <v>0</v>
      </c>
      <c r="Y112">
        <f>ROUND(IF($V$112&lt;=0,0,MIN(MAX(0,$V$112+$W$112-$X$112),MAX(0,$F$112-$J$112-$O$112-$T$112))),2)</f>
        <v>0</v>
      </c>
      <c r="Z112">
        <f>ROUND(MAX(0,$V$112+$W$112-$X$112-$Y$112),2)</f>
        <v>0</v>
      </c>
      <c r="AA112">
        <f>$AE$111</f>
        <v>0</v>
      </c>
      <c r="AB112">
        <f>ROUND(IF($AA$112&lt;=0,0,$AA$112*$AA$3/12),2)</f>
        <v>0</v>
      </c>
      <c r="AC112">
        <f>ROUND(IF($AA$112&lt;=0,0,MIN($AA$4,$AA$112+$AB$112)),2)</f>
        <v>0</v>
      </c>
      <c r="AD112">
        <f>ROUND(IF($AA$112&lt;=0,0,MIN(MAX(0,$AA$112+$AB$112-$AC$112),MAX(0,$F$112-$J$112-$O$112-$T$112-$Y$112))),2)</f>
        <v>0</v>
      </c>
      <c r="AE112">
        <f>ROUND(MAX(0,$AA$112+$AB$112-$AC$112-$AD$112),2)</f>
        <v>0</v>
      </c>
      <c r="AF112">
        <f>$AJ$111</f>
        <v>0</v>
      </c>
      <c r="AG112">
        <f>ROUND(IF($AF$112&lt;=0,0,$AF$112*$AF$3/12),2)</f>
        <v>0</v>
      </c>
      <c r="AH112">
        <f>ROUND(IF($AF$112&lt;=0,0,MIN($AF$4,$AF$112+$AG$112)),2)</f>
        <v>0</v>
      </c>
      <c r="AI112">
        <f>ROUND(IF($AF$112&lt;=0,0,MIN(MAX(0,$AF$112+$AG$112-$AH$112),MAX(0,$F$112-$J$112-$O$112-$T$112-$Y$112-$AD$112))),2)</f>
        <v>0</v>
      </c>
      <c r="AJ112">
        <f>ROUND(MAX(0,$AF$112+$AG$112-$AH$112-$AI$112),2)</f>
        <v>0</v>
      </c>
      <c r="AK112">
        <f>$AO$111</f>
        <v>0</v>
      </c>
      <c r="AL112">
        <f>ROUND(IF($AK$112&lt;=0,0,$AK$112*$AK$3/12),2)</f>
        <v>0</v>
      </c>
      <c r="AM112">
        <f>ROUND(IF($AK$112&lt;=0,0,MIN($AK$4,$AK$112+$AL$112)),2)</f>
        <v>0</v>
      </c>
      <c r="AN112">
        <f>ROUND(IF($AK$112&lt;=0,0,MIN(MAX(0,$AK$112+$AL$112-$AM$112),MAX(0,$F$112-$J$112-$O$112-$T$112-$Y$112-$AD$112-$AI$112))),2)</f>
        <v>0</v>
      </c>
      <c r="AO112">
        <f>ROUND(MAX(0,$AK$112+$AL$112-$AM$112-$AN$112),2)</f>
        <v>0</v>
      </c>
      <c r="AP112">
        <f>$AT$111</f>
        <v>0</v>
      </c>
      <c r="AQ112">
        <f>ROUND(IF($AP$112&lt;=0,0,$AP$112*$AP$3/12),2)</f>
        <v>0</v>
      </c>
      <c r="AR112">
        <f>ROUND(IF($AP$112&lt;=0,0,MIN($AP$4,$AP$112+$AQ$112)),2)</f>
        <v>0</v>
      </c>
      <c r="AS112">
        <f>ROUND(IF($AP$112&lt;=0,0,MIN(MAX(0,$AP$112+$AQ$112-$AR$112),MAX(0,$F$112-$J$112-$O$112-$T$112-$Y$112-$AD$112-$AI$112-$AN$112))),2)</f>
        <v>0</v>
      </c>
      <c r="AT112">
        <f>ROUND(MAX(0,$AP$112+$AQ$112-$AR$112-$AS$112),2)</f>
        <v>0</v>
      </c>
      <c r="AU112">
        <f>$AY$111</f>
        <v>0</v>
      </c>
      <c r="AV112">
        <f>ROUND(IF($AU$112&lt;=0,0,$AU$112*$AU$3/12),2)</f>
        <v>0</v>
      </c>
      <c r="AW112">
        <f>ROUND(IF($AU$112&lt;=0,0,MIN($AU$4,$AU$112+$AV$112)),2)</f>
        <v>0</v>
      </c>
      <c r="AX112">
        <f>ROUND(IF($AU$112&lt;=0,0,MIN(MAX(0,$AU$112+$AV$112-$AW$112),MAX(0,$F$112-$J$112-$O$112-$T$112-$Y$112-$AD$112-$AI$112-$AN$112-$AS$112))),2)</f>
        <v>0</v>
      </c>
      <c r="AY112">
        <f>ROUND(MAX(0,$AU$112+$AV$112-$AW$112-$AX$112),2)</f>
        <v>0</v>
      </c>
      <c r="AZ112">
        <f>$BD$111</f>
        <v>0</v>
      </c>
      <c r="BA112">
        <f>ROUND(IF($AZ$112&lt;=0,0,$AZ$112*$AZ$3/12),2)</f>
        <v>0</v>
      </c>
      <c r="BB112">
        <f>ROUND(IF($AZ$112&lt;=0,0,MIN($AZ$4,$AZ$112+$BA$112)),2)</f>
        <v>0</v>
      </c>
      <c r="BC112">
        <f>ROUND(IF($AZ$112&lt;=0,0,MIN(MAX(0,$AZ$112+$BA$112-$BB$112),MAX(0,$F$112-$J$112-$O$112-$T$112-$Y$112-$AD$112-$AI$112-$AN$112-$AS$112-$AX$112))),2)</f>
        <v>0</v>
      </c>
      <c r="BD112">
        <f>ROUND(MAX(0,$AZ$112+$BA$112-$BB$112-$BC$112),2)</f>
        <v>0</v>
      </c>
    </row>
    <row r="113" spans="1:56">
      <c r="A113">
        <f>ROW()-7</f>
        <v>106</v>
      </c>
      <c r="B113">
        <f>EDATE(StartDate,A113-1)</f>
        <v>0</v>
      </c>
      <c r="C113">
        <f>ROUND(SUM($G$113,$L$113,$Q$113,$V$113,$AA$113,$AF$113,$AK$113,$AP$113,$AU$113,$AZ$113)-SUM($K$113,$P$113,$U$113,$Z$113,$AE$113,$AJ$113,$AO$113,$AT$113,$AY$113,$BD$113),2)</f>
        <v>0</v>
      </c>
      <c r="D113">
        <f>ROUND(SUM($H$113,$M$113,$R$113,$W$113,$AB$113,$AG$113,$AL$113,$AQ$113,$AV$113,$BA$113),2)</f>
        <v>0</v>
      </c>
      <c r="E113">
        <f>ROUND(SUM($K$113,$P$113,$U$113,$Z$113,$AE$113,$AJ$113,$AO$113,$AT$113,$AY$113,$BD$113),2)</f>
        <v>0</v>
      </c>
      <c r="F113">
        <f>ROUND(MAX(MonthlyBudget-SUM($I$113,$N$113,$S$113,$X$113,$AC$113,$AH$113,$AM$113,$AR$113,$AW$113,$BB$113),0),2)</f>
        <v>0</v>
      </c>
      <c r="G113">
        <f>$K$112</f>
        <v>0</v>
      </c>
      <c r="H113">
        <f>ROUND(IF($G$113&lt;=0,0,$G$113*$G$3/12),2)</f>
        <v>0</v>
      </c>
      <c r="I113">
        <f>ROUND(IF($G$113&lt;=0,0,MIN($G$4,$G$113+$H$113)),2)</f>
        <v>0</v>
      </c>
      <c r="J113">
        <f>ROUND(IF($G$113&lt;=0,0,MIN(MAX(0,$G$113+$H$113-$I$113),$F$113)),2)</f>
        <v>0</v>
      </c>
      <c r="K113">
        <f>ROUND(MAX(0,$G$113+$H$113-$I$113-$J$113),2)</f>
        <v>0</v>
      </c>
      <c r="L113">
        <f>$P$112</f>
        <v>0</v>
      </c>
      <c r="M113">
        <f>ROUND(IF($L$113&lt;=0,0,$L$113*$L$3/12),2)</f>
        <v>0</v>
      </c>
      <c r="N113">
        <f>ROUND(IF($L$113&lt;=0,0,MIN($L$4,$L$113+$M$113)),2)</f>
        <v>0</v>
      </c>
      <c r="O113">
        <f>ROUND(IF($L$113&lt;=0,0,MIN(MAX(0,$L$113+$M$113-$N$113),MAX(0,$F$113-$J$113))),2)</f>
        <v>0</v>
      </c>
      <c r="P113">
        <f>ROUND(MAX(0,$L$113+$M$113-$N$113-$O$113),2)</f>
        <v>0</v>
      </c>
      <c r="Q113">
        <f>$U$112</f>
        <v>0</v>
      </c>
      <c r="R113">
        <f>ROUND(IF($Q$113&lt;=0,0,$Q$113*$Q$3/12),2)</f>
        <v>0</v>
      </c>
      <c r="S113">
        <f>ROUND(IF($Q$113&lt;=0,0,MIN($Q$4,$Q$113+$R$113)),2)</f>
        <v>0</v>
      </c>
      <c r="T113">
        <f>ROUND(IF($Q$113&lt;=0,0,MIN(MAX(0,$Q$113+$R$113-$S$113),MAX(0,$F$113-$J$113-$O$113))),2)</f>
        <v>0</v>
      </c>
      <c r="U113">
        <f>ROUND(MAX(0,$Q$113+$R$113-$S$113-$T$113),2)</f>
        <v>0</v>
      </c>
      <c r="V113">
        <f>$Z$112</f>
        <v>0</v>
      </c>
      <c r="W113">
        <f>ROUND(IF($V$113&lt;=0,0,$V$113*$V$3/12),2)</f>
        <v>0</v>
      </c>
      <c r="X113">
        <f>ROUND(IF($V$113&lt;=0,0,MIN($V$4,$V$113+$W$113)),2)</f>
        <v>0</v>
      </c>
      <c r="Y113">
        <f>ROUND(IF($V$113&lt;=0,0,MIN(MAX(0,$V$113+$W$113-$X$113),MAX(0,$F$113-$J$113-$O$113-$T$113))),2)</f>
        <v>0</v>
      </c>
      <c r="Z113">
        <f>ROUND(MAX(0,$V$113+$W$113-$X$113-$Y$113),2)</f>
        <v>0</v>
      </c>
      <c r="AA113">
        <f>$AE$112</f>
        <v>0</v>
      </c>
      <c r="AB113">
        <f>ROUND(IF($AA$113&lt;=0,0,$AA$113*$AA$3/12),2)</f>
        <v>0</v>
      </c>
      <c r="AC113">
        <f>ROUND(IF($AA$113&lt;=0,0,MIN($AA$4,$AA$113+$AB$113)),2)</f>
        <v>0</v>
      </c>
      <c r="AD113">
        <f>ROUND(IF($AA$113&lt;=0,0,MIN(MAX(0,$AA$113+$AB$113-$AC$113),MAX(0,$F$113-$J$113-$O$113-$T$113-$Y$113))),2)</f>
        <v>0</v>
      </c>
      <c r="AE113">
        <f>ROUND(MAX(0,$AA$113+$AB$113-$AC$113-$AD$113),2)</f>
        <v>0</v>
      </c>
      <c r="AF113">
        <f>$AJ$112</f>
        <v>0</v>
      </c>
      <c r="AG113">
        <f>ROUND(IF($AF$113&lt;=0,0,$AF$113*$AF$3/12),2)</f>
        <v>0</v>
      </c>
      <c r="AH113">
        <f>ROUND(IF($AF$113&lt;=0,0,MIN($AF$4,$AF$113+$AG$113)),2)</f>
        <v>0</v>
      </c>
      <c r="AI113">
        <f>ROUND(IF($AF$113&lt;=0,0,MIN(MAX(0,$AF$113+$AG$113-$AH$113),MAX(0,$F$113-$J$113-$O$113-$T$113-$Y$113-$AD$113))),2)</f>
        <v>0</v>
      </c>
      <c r="AJ113">
        <f>ROUND(MAX(0,$AF$113+$AG$113-$AH$113-$AI$113),2)</f>
        <v>0</v>
      </c>
      <c r="AK113">
        <f>$AO$112</f>
        <v>0</v>
      </c>
      <c r="AL113">
        <f>ROUND(IF($AK$113&lt;=0,0,$AK$113*$AK$3/12),2)</f>
        <v>0</v>
      </c>
      <c r="AM113">
        <f>ROUND(IF($AK$113&lt;=0,0,MIN($AK$4,$AK$113+$AL$113)),2)</f>
        <v>0</v>
      </c>
      <c r="AN113">
        <f>ROUND(IF($AK$113&lt;=0,0,MIN(MAX(0,$AK$113+$AL$113-$AM$113),MAX(0,$F$113-$J$113-$O$113-$T$113-$Y$113-$AD$113-$AI$113))),2)</f>
        <v>0</v>
      </c>
      <c r="AO113">
        <f>ROUND(MAX(0,$AK$113+$AL$113-$AM$113-$AN$113),2)</f>
        <v>0</v>
      </c>
      <c r="AP113">
        <f>$AT$112</f>
        <v>0</v>
      </c>
      <c r="AQ113">
        <f>ROUND(IF($AP$113&lt;=0,0,$AP$113*$AP$3/12),2)</f>
        <v>0</v>
      </c>
      <c r="AR113">
        <f>ROUND(IF($AP$113&lt;=0,0,MIN($AP$4,$AP$113+$AQ$113)),2)</f>
        <v>0</v>
      </c>
      <c r="AS113">
        <f>ROUND(IF($AP$113&lt;=0,0,MIN(MAX(0,$AP$113+$AQ$113-$AR$113),MAX(0,$F$113-$J$113-$O$113-$T$113-$Y$113-$AD$113-$AI$113-$AN$113))),2)</f>
        <v>0</v>
      </c>
      <c r="AT113">
        <f>ROUND(MAX(0,$AP$113+$AQ$113-$AR$113-$AS$113),2)</f>
        <v>0</v>
      </c>
      <c r="AU113">
        <f>$AY$112</f>
        <v>0</v>
      </c>
      <c r="AV113">
        <f>ROUND(IF($AU$113&lt;=0,0,$AU$113*$AU$3/12),2)</f>
        <v>0</v>
      </c>
      <c r="AW113">
        <f>ROUND(IF($AU$113&lt;=0,0,MIN($AU$4,$AU$113+$AV$113)),2)</f>
        <v>0</v>
      </c>
      <c r="AX113">
        <f>ROUND(IF($AU$113&lt;=0,0,MIN(MAX(0,$AU$113+$AV$113-$AW$113),MAX(0,$F$113-$J$113-$O$113-$T$113-$Y$113-$AD$113-$AI$113-$AN$113-$AS$113))),2)</f>
        <v>0</v>
      </c>
      <c r="AY113">
        <f>ROUND(MAX(0,$AU$113+$AV$113-$AW$113-$AX$113),2)</f>
        <v>0</v>
      </c>
      <c r="AZ113">
        <f>$BD$112</f>
        <v>0</v>
      </c>
      <c r="BA113">
        <f>ROUND(IF($AZ$113&lt;=0,0,$AZ$113*$AZ$3/12),2)</f>
        <v>0</v>
      </c>
      <c r="BB113">
        <f>ROUND(IF($AZ$113&lt;=0,0,MIN($AZ$4,$AZ$113+$BA$113)),2)</f>
        <v>0</v>
      </c>
      <c r="BC113">
        <f>ROUND(IF($AZ$113&lt;=0,0,MIN(MAX(0,$AZ$113+$BA$113-$BB$113),MAX(0,$F$113-$J$113-$O$113-$T$113-$Y$113-$AD$113-$AI$113-$AN$113-$AS$113-$AX$113))),2)</f>
        <v>0</v>
      </c>
      <c r="BD113">
        <f>ROUND(MAX(0,$AZ$113+$BA$113-$BB$113-$BC$113),2)</f>
        <v>0</v>
      </c>
    </row>
    <row r="114" spans="1:56">
      <c r="A114">
        <f>ROW()-7</f>
        <v>107</v>
      </c>
      <c r="B114">
        <f>EDATE(StartDate,A114-1)</f>
        <v>0</v>
      </c>
      <c r="C114">
        <f>ROUND(SUM($G$114,$L$114,$Q$114,$V$114,$AA$114,$AF$114,$AK$114,$AP$114,$AU$114,$AZ$114)-SUM($K$114,$P$114,$U$114,$Z$114,$AE$114,$AJ$114,$AO$114,$AT$114,$AY$114,$BD$114),2)</f>
        <v>0</v>
      </c>
      <c r="D114">
        <f>ROUND(SUM($H$114,$M$114,$R$114,$W$114,$AB$114,$AG$114,$AL$114,$AQ$114,$AV$114,$BA$114),2)</f>
        <v>0</v>
      </c>
      <c r="E114">
        <f>ROUND(SUM($K$114,$P$114,$U$114,$Z$114,$AE$114,$AJ$114,$AO$114,$AT$114,$AY$114,$BD$114),2)</f>
        <v>0</v>
      </c>
      <c r="F114">
        <f>ROUND(MAX(MonthlyBudget-SUM($I$114,$N$114,$S$114,$X$114,$AC$114,$AH$114,$AM$114,$AR$114,$AW$114,$BB$114),0),2)</f>
        <v>0</v>
      </c>
      <c r="G114">
        <f>$K$113</f>
        <v>0</v>
      </c>
      <c r="H114">
        <f>ROUND(IF($G$114&lt;=0,0,$G$114*$G$3/12),2)</f>
        <v>0</v>
      </c>
      <c r="I114">
        <f>ROUND(IF($G$114&lt;=0,0,MIN($G$4,$G$114+$H$114)),2)</f>
        <v>0</v>
      </c>
      <c r="J114">
        <f>ROUND(IF($G$114&lt;=0,0,MIN(MAX(0,$G$114+$H$114-$I$114),$F$114)),2)</f>
        <v>0</v>
      </c>
      <c r="K114">
        <f>ROUND(MAX(0,$G$114+$H$114-$I$114-$J$114),2)</f>
        <v>0</v>
      </c>
      <c r="L114">
        <f>$P$113</f>
        <v>0</v>
      </c>
      <c r="M114">
        <f>ROUND(IF($L$114&lt;=0,0,$L$114*$L$3/12),2)</f>
        <v>0</v>
      </c>
      <c r="N114">
        <f>ROUND(IF($L$114&lt;=0,0,MIN($L$4,$L$114+$M$114)),2)</f>
        <v>0</v>
      </c>
      <c r="O114">
        <f>ROUND(IF($L$114&lt;=0,0,MIN(MAX(0,$L$114+$M$114-$N$114),MAX(0,$F$114-$J$114))),2)</f>
        <v>0</v>
      </c>
      <c r="P114">
        <f>ROUND(MAX(0,$L$114+$M$114-$N$114-$O$114),2)</f>
        <v>0</v>
      </c>
      <c r="Q114">
        <f>$U$113</f>
        <v>0</v>
      </c>
      <c r="R114">
        <f>ROUND(IF($Q$114&lt;=0,0,$Q$114*$Q$3/12),2)</f>
        <v>0</v>
      </c>
      <c r="S114">
        <f>ROUND(IF($Q$114&lt;=0,0,MIN($Q$4,$Q$114+$R$114)),2)</f>
        <v>0</v>
      </c>
      <c r="T114">
        <f>ROUND(IF($Q$114&lt;=0,0,MIN(MAX(0,$Q$114+$R$114-$S$114),MAX(0,$F$114-$J$114-$O$114))),2)</f>
        <v>0</v>
      </c>
      <c r="U114">
        <f>ROUND(MAX(0,$Q$114+$R$114-$S$114-$T$114),2)</f>
        <v>0</v>
      </c>
      <c r="V114">
        <f>$Z$113</f>
        <v>0</v>
      </c>
      <c r="W114">
        <f>ROUND(IF($V$114&lt;=0,0,$V$114*$V$3/12),2)</f>
        <v>0</v>
      </c>
      <c r="X114">
        <f>ROUND(IF($V$114&lt;=0,0,MIN($V$4,$V$114+$W$114)),2)</f>
        <v>0</v>
      </c>
      <c r="Y114">
        <f>ROUND(IF($V$114&lt;=0,0,MIN(MAX(0,$V$114+$W$114-$X$114),MAX(0,$F$114-$J$114-$O$114-$T$114))),2)</f>
        <v>0</v>
      </c>
      <c r="Z114">
        <f>ROUND(MAX(0,$V$114+$W$114-$X$114-$Y$114),2)</f>
        <v>0</v>
      </c>
      <c r="AA114">
        <f>$AE$113</f>
        <v>0</v>
      </c>
      <c r="AB114">
        <f>ROUND(IF($AA$114&lt;=0,0,$AA$114*$AA$3/12),2)</f>
        <v>0</v>
      </c>
      <c r="AC114">
        <f>ROUND(IF($AA$114&lt;=0,0,MIN($AA$4,$AA$114+$AB$114)),2)</f>
        <v>0</v>
      </c>
      <c r="AD114">
        <f>ROUND(IF($AA$114&lt;=0,0,MIN(MAX(0,$AA$114+$AB$114-$AC$114),MAX(0,$F$114-$J$114-$O$114-$T$114-$Y$114))),2)</f>
        <v>0</v>
      </c>
      <c r="AE114">
        <f>ROUND(MAX(0,$AA$114+$AB$114-$AC$114-$AD$114),2)</f>
        <v>0</v>
      </c>
      <c r="AF114">
        <f>$AJ$113</f>
        <v>0</v>
      </c>
      <c r="AG114">
        <f>ROUND(IF($AF$114&lt;=0,0,$AF$114*$AF$3/12),2)</f>
        <v>0</v>
      </c>
      <c r="AH114">
        <f>ROUND(IF($AF$114&lt;=0,0,MIN($AF$4,$AF$114+$AG$114)),2)</f>
        <v>0</v>
      </c>
      <c r="AI114">
        <f>ROUND(IF($AF$114&lt;=0,0,MIN(MAX(0,$AF$114+$AG$114-$AH$114),MAX(0,$F$114-$J$114-$O$114-$T$114-$Y$114-$AD$114))),2)</f>
        <v>0</v>
      </c>
      <c r="AJ114">
        <f>ROUND(MAX(0,$AF$114+$AG$114-$AH$114-$AI$114),2)</f>
        <v>0</v>
      </c>
      <c r="AK114">
        <f>$AO$113</f>
        <v>0</v>
      </c>
      <c r="AL114">
        <f>ROUND(IF($AK$114&lt;=0,0,$AK$114*$AK$3/12),2)</f>
        <v>0</v>
      </c>
      <c r="AM114">
        <f>ROUND(IF($AK$114&lt;=0,0,MIN($AK$4,$AK$114+$AL$114)),2)</f>
        <v>0</v>
      </c>
      <c r="AN114">
        <f>ROUND(IF($AK$114&lt;=0,0,MIN(MAX(0,$AK$114+$AL$114-$AM$114),MAX(0,$F$114-$J$114-$O$114-$T$114-$Y$114-$AD$114-$AI$114))),2)</f>
        <v>0</v>
      </c>
      <c r="AO114">
        <f>ROUND(MAX(0,$AK$114+$AL$114-$AM$114-$AN$114),2)</f>
        <v>0</v>
      </c>
      <c r="AP114">
        <f>$AT$113</f>
        <v>0</v>
      </c>
      <c r="AQ114">
        <f>ROUND(IF($AP$114&lt;=0,0,$AP$114*$AP$3/12),2)</f>
        <v>0</v>
      </c>
      <c r="AR114">
        <f>ROUND(IF($AP$114&lt;=0,0,MIN($AP$4,$AP$114+$AQ$114)),2)</f>
        <v>0</v>
      </c>
      <c r="AS114">
        <f>ROUND(IF($AP$114&lt;=0,0,MIN(MAX(0,$AP$114+$AQ$114-$AR$114),MAX(0,$F$114-$J$114-$O$114-$T$114-$Y$114-$AD$114-$AI$114-$AN$114))),2)</f>
        <v>0</v>
      </c>
      <c r="AT114">
        <f>ROUND(MAX(0,$AP$114+$AQ$114-$AR$114-$AS$114),2)</f>
        <v>0</v>
      </c>
      <c r="AU114">
        <f>$AY$113</f>
        <v>0</v>
      </c>
      <c r="AV114">
        <f>ROUND(IF($AU$114&lt;=0,0,$AU$114*$AU$3/12),2)</f>
        <v>0</v>
      </c>
      <c r="AW114">
        <f>ROUND(IF($AU$114&lt;=0,0,MIN($AU$4,$AU$114+$AV$114)),2)</f>
        <v>0</v>
      </c>
      <c r="AX114">
        <f>ROUND(IF($AU$114&lt;=0,0,MIN(MAX(0,$AU$114+$AV$114-$AW$114),MAX(0,$F$114-$J$114-$O$114-$T$114-$Y$114-$AD$114-$AI$114-$AN$114-$AS$114))),2)</f>
        <v>0</v>
      </c>
      <c r="AY114">
        <f>ROUND(MAX(0,$AU$114+$AV$114-$AW$114-$AX$114),2)</f>
        <v>0</v>
      </c>
      <c r="AZ114">
        <f>$BD$113</f>
        <v>0</v>
      </c>
      <c r="BA114">
        <f>ROUND(IF($AZ$114&lt;=0,0,$AZ$114*$AZ$3/12),2)</f>
        <v>0</v>
      </c>
      <c r="BB114">
        <f>ROUND(IF($AZ$114&lt;=0,0,MIN($AZ$4,$AZ$114+$BA$114)),2)</f>
        <v>0</v>
      </c>
      <c r="BC114">
        <f>ROUND(IF($AZ$114&lt;=0,0,MIN(MAX(0,$AZ$114+$BA$114-$BB$114),MAX(0,$F$114-$J$114-$O$114-$T$114-$Y$114-$AD$114-$AI$114-$AN$114-$AS$114-$AX$114))),2)</f>
        <v>0</v>
      </c>
      <c r="BD114">
        <f>ROUND(MAX(0,$AZ$114+$BA$114-$BB$114-$BC$114),2)</f>
        <v>0</v>
      </c>
    </row>
    <row r="115" spans="1:56">
      <c r="A115">
        <f>ROW()-7</f>
        <v>108</v>
      </c>
      <c r="B115">
        <f>EDATE(StartDate,A115-1)</f>
        <v>0</v>
      </c>
      <c r="C115">
        <f>ROUND(SUM($G$115,$L$115,$Q$115,$V$115,$AA$115,$AF$115,$AK$115,$AP$115,$AU$115,$AZ$115)-SUM($K$115,$P$115,$U$115,$Z$115,$AE$115,$AJ$115,$AO$115,$AT$115,$AY$115,$BD$115),2)</f>
        <v>0</v>
      </c>
      <c r="D115">
        <f>ROUND(SUM($H$115,$M$115,$R$115,$W$115,$AB$115,$AG$115,$AL$115,$AQ$115,$AV$115,$BA$115),2)</f>
        <v>0</v>
      </c>
      <c r="E115">
        <f>ROUND(SUM($K$115,$P$115,$U$115,$Z$115,$AE$115,$AJ$115,$AO$115,$AT$115,$AY$115,$BD$115),2)</f>
        <v>0</v>
      </c>
      <c r="F115">
        <f>ROUND(MAX(MonthlyBudget-SUM($I$115,$N$115,$S$115,$X$115,$AC$115,$AH$115,$AM$115,$AR$115,$AW$115,$BB$115),0),2)</f>
        <v>0</v>
      </c>
      <c r="G115">
        <f>$K$114</f>
        <v>0</v>
      </c>
      <c r="H115">
        <f>ROUND(IF($G$115&lt;=0,0,$G$115*$G$3/12),2)</f>
        <v>0</v>
      </c>
      <c r="I115">
        <f>ROUND(IF($G$115&lt;=0,0,MIN($G$4,$G$115+$H$115)),2)</f>
        <v>0</v>
      </c>
      <c r="J115">
        <f>ROUND(IF($G$115&lt;=0,0,MIN(MAX(0,$G$115+$H$115-$I$115),$F$115)),2)</f>
        <v>0</v>
      </c>
      <c r="K115">
        <f>ROUND(MAX(0,$G$115+$H$115-$I$115-$J$115),2)</f>
        <v>0</v>
      </c>
      <c r="L115">
        <f>$P$114</f>
        <v>0</v>
      </c>
      <c r="M115">
        <f>ROUND(IF($L$115&lt;=0,0,$L$115*$L$3/12),2)</f>
        <v>0</v>
      </c>
      <c r="N115">
        <f>ROUND(IF($L$115&lt;=0,0,MIN($L$4,$L$115+$M$115)),2)</f>
        <v>0</v>
      </c>
      <c r="O115">
        <f>ROUND(IF($L$115&lt;=0,0,MIN(MAX(0,$L$115+$M$115-$N$115),MAX(0,$F$115-$J$115))),2)</f>
        <v>0</v>
      </c>
      <c r="P115">
        <f>ROUND(MAX(0,$L$115+$M$115-$N$115-$O$115),2)</f>
        <v>0</v>
      </c>
      <c r="Q115">
        <f>$U$114</f>
        <v>0</v>
      </c>
      <c r="R115">
        <f>ROUND(IF($Q$115&lt;=0,0,$Q$115*$Q$3/12),2)</f>
        <v>0</v>
      </c>
      <c r="S115">
        <f>ROUND(IF($Q$115&lt;=0,0,MIN($Q$4,$Q$115+$R$115)),2)</f>
        <v>0</v>
      </c>
      <c r="T115">
        <f>ROUND(IF($Q$115&lt;=0,0,MIN(MAX(0,$Q$115+$R$115-$S$115),MAX(0,$F$115-$J$115-$O$115))),2)</f>
        <v>0</v>
      </c>
      <c r="U115">
        <f>ROUND(MAX(0,$Q$115+$R$115-$S$115-$T$115),2)</f>
        <v>0</v>
      </c>
      <c r="V115">
        <f>$Z$114</f>
        <v>0</v>
      </c>
      <c r="W115">
        <f>ROUND(IF($V$115&lt;=0,0,$V$115*$V$3/12),2)</f>
        <v>0</v>
      </c>
      <c r="X115">
        <f>ROUND(IF($V$115&lt;=0,0,MIN($V$4,$V$115+$W$115)),2)</f>
        <v>0</v>
      </c>
      <c r="Y115">
        <f>ROUND(IF($V$115&lt;=0,0,MIN(MAX(0,$V$115+$W$115-$X$115),MAX(0,$F$115-$J$115-$O$115-$T$115))),2)</f>
        <v>0</v>
      </c>
      <c r="Z115">
        <f>ROUND(MAX(0,$V$115+$W$115-$X$115-$Y$115),2)</f>
        <v>0</v>
      </c>
      <c r="AA115">
        <f>$AE$114</f>
        <v>0</v>
      </c>
      <c r="AB115">
        <f>ROUND(IF($AA$115&lt;=0,0,$AA$115*$AA$3/12),2)</f>
        <v>0</v>
      </c>
      <c r="AC115">
        <f>ROUND(IF($AA$115&lt;=0,0,MIN($AA$4,$AA$115+$AB$115)),2)</f>
        <v>0</v>
      </c>
      <c r="AD115">
        <f>ROUND(IF($AA$115&lt;=0,0,MIN(MAX(0,$AA$115+$AB$115-$AC$115),MAX(0,$F$115-$J$115-$O$115-$T$115-$Y$115))),2)</f>
        <v>0</v>
      </c>
      <c r="AE115">
        <f>ROUND(MAX(0,$AA$115+$AB$115-$AC$115-$AD$115),2)</f>
        <v>0</v>
      </c>
      <c r="AF115">
        <f>$AJ$114</f>
        <v>0</v>
      </c>
      <c r="AG115">
        <f>ROUND(IF($AF$115&lt;=0,0,$AF$115*$AF$3/12),2)</f>
        <v>0</v>
      </c>
      <c r="AH115">
        <f>ROUND(IF($AF$115&lt;=0,0,MIN($AF$4,$AF$115+$AG$115)),2)</f>
        <v>0</v>
      </c>
      <c r="AI115">
        <f>ROUND(IF($AF$115&lt;=0,0,MIN(MAX(0,$AF$115+$AG$115-$AH$115),MAX(0,$F$115-$J$115-$O$115-$T$115-$Y$115-$AD$115))),2)</f>
        <v>0</v>
      </c>
      <c r="AJ115">
        <f>ROUND(MAX(0,$AF$115+$AG$115-$AH$115-$AI$115),2)</f>
        <v>0</v>
      </c>
      <c r="AK115">
        <f>$AO$114</f>
        <v>0</v>
      </c>
      <c r="AL115">
        <f>ROUND(IF($AK$115&lt;=0,0,$AK$115*$AK$3/12),2)</f>
        <v>0</v>
      </c>
      <c r="AM115">
        <f>ROUND(IF($AK$115&lt;=0,0,MIN($AK$4,$AK$115+$AL$115)),2)</f>
        <v>0</v>
      </c>
      <c r="AN115">
        <f>ROUND(IF($AK$115&lt;=0,0,MIN(MAX(0,$AK$115+$AL$115-$AM$115),MAX(0,$F$115-$J$115-$O$115-$T$115-$Y$115-$AD$115-$AI$115))),2)</f>
        <v>0</v>
      </c>
      <c r="AO115">
        <f>ROUND(MAX(0,$AK$115+$AL$115-$AM$115-$AN$115),2)</f>
        <v>0</v>
      </c>
      <c r="AP115">
        <f>$AT$114</f>
        <v>0</v>
      </c>
      <c r="AQ115">
        <f>ROUND(IF($AP$115&lt;=0,0,$AP$115*$AP$3/12),2)</f>
        <v>0</v>
      </c>
      <c r="AR115">
        <f>ROUND(IF($AP$115&lt;=0,0,MIN($AP$4,$AP$115+$AQ$115)),2)</f>
        <v>0</v>
      </c>
      <c r="AS115">
        <f>ROUND(IF($AP$115&lt;=0,0,MIN(MAX(0,$AP$115+$AQ$115-$AR$115),MAX(0,$F$115-$J$115-$O$115-$T$115-$Y$115-$AD$115-$AI$115-$AN$115))),2)</f>
        <v>0</v>
      </c>
      <c r="AT115">
        <f>ROUND(MAX(0,$AP$115+$AQ$115-$AR$115-$AS$115),2)</f>
        <v>0</v>
      </c>
      <c r="AU115">
        <f>$AY$114</f>
        <v>0</v>
      </c>
      <c r="AV115">
        <f>ROUND(IF($AU$115&lt;=0,0,$AU$115*$AU$3/12),2)</f>
        <v>0</v>
      </c>
      <c r="AW115">
        <f>ROUND(IF($AU$115&lt;=0,0,MIN($AU$4,$AU$115+$AV$115)),2)</f>
        <v>0</v>
      </c>
      <c r="AX115">
        <f>ROUND(IF($AU$115&lt;=0,0,MIN(MAX(0,$AU$115+$AV$115-$AW$115),MAX(0,$F$115-$J$115-$O$115-$T$115-$Y$115-$AD$115-$AI$115-$AN$115-$AS$115))),2)</f>
        <v>0</v>
      </c>
      <c r="AY115">
        <f>ROUND(MAX(0,$AU$115+$AV$115-$AW$115-$AX$115),2)</f>
        <v>0</v>
      </c>
      <c r="AZ115">
        <f>$BD$114</f>
        <v>0</v>
      </c>
      <c r="BA115">
        <f>ROUND(IF($AZ$115&lt;=0,0,$AZ$115*$AZ$3/12),2)</f>
        <v>0</v>
      </c>
      <c r="BB115">
        <f>ROUND(IF($AZ$115&lt;=0,0,MIN($AZ$4,$AZ$115+$BA$115)),2)</f>
        <v>0</v>
      </c>
      <c r="BC115">
        <f>ROUND(IF($AZ$115&lt;=0,0,MIN(MAX(0,$AZ$115+$BA$115-$BB$115),MAX(0,$F$115-$J$115-$O$115-$T$115-$Y$115-$AD$115-$AI$115-$AN$115-$AS$115-$AX$115))),2)</f>
        <v>0</v>
      </c>
      <c r="BD115">
        <f>ROUND(MAX(0,$AZ$115+$BA$115-$BB$115-$BC$115),2)</f>
        <v>0</v>
      </c>
    </row>
    <row r="116" spans="1:56">
      <c r="A116">
        <f>ROW()-7</f>
        <v>109</v>
      </c>
      <c r="B116">
        <f>EDATE(StartDate,A116-1)</f>
        <v>0</v>
      </c>
      <c r="C116">
        <f>ROUND(SUM($G$116,$L$116,$Q$116,$V$116,$AA$116,$AF$116,$AK$116,$AP$116,$AU$116,$AZ$116)-SUM($K$116,$P$116,$U$116,$Z$116,$AE$116,$AJ$116,$AO$116,$AT$116,$AY$116,$BD$116),2)</f>
        <v>0</v>
      </c>
      <c r="D116">
        <f>ROUND(SUM($H$116,$M$116,$R$116,$W$116,$AB$116,$AG$116,$AL$116,$AQ$116,$AV$116,$BA$116),2)</f>
        <v>0</v>
      </c>
      <c r="E116">
        <f>ROUND(SUM($K$116,$P$116,$U$116,$Z$116,$AE$116,$AJ$116,$AO$116,$AT$116,$AY$116,$BD$116),2)</f>
        <v>0</v>
      </c>
      <c r="F116">
        <f>ROUND(MAX(MonthlyBudget-SUM($I$116,$N$116,$S$116,$X$116,$AC$116,$AH$116,$AM$116,$AR$116,$AW$116,$BB$116),0),2)</f>
        <v>0</v>
      </c>
      <c r="G116">
        <f>$K$115</f>
        <v>0</v>
      </c>
      <c r="H116">
        <f>ROUND(IF($G$116&lt;=0,0,$G$116*$G$3/12),2)</f>
        <v>0</v>
      </c>
      <c r="I116">
        <f>ROUND(IF($G$116&lt;=0,0,MIN($G$4,$G$116+$H$116)),2)</f>
        <v>0</v>
      </c>
      <c r="J116">
        <f>ROUND(IF($G$116&lt;=0,0,MIN(MAX(0,$G$116+$H$116-$I$116),$F$116)),2)</f>
        <v>0</v>
      </c>
      <c r="K116">
        <f>ROUND(MAX(0,$G$116+$H$116-$I$116-$J$116),2)</f>
        <v>0</v>
      </c>
      <c r="L116">
        <f>$P$115</f>
        <v>0</v>
      </c>
      <c r="M116">
        <f>ROUND(IF($L$116&lt;=0,0,$L$116*$L$3/12),2)</f>
        <v>0</v>
      </c>
      <c r="N116">
        <f>ROUND(IF($L$116&lt;=0,0,MIN($L$4,$L$116+$M$116)),2)</f>
        <v>0</v>
      </c>
      <c r="O116">
        <f>ROUND(IF($L$116&lt;=0,0,MIN(MAX(0,$L$116+$M$116-$N$116),MAX(0,$F$116-$J$116))),2)</f>
        <v>0</v>
      </c>
      <c r="P116">
        <f>ROUND(MAX(0,$L$116+$M$116-$N$116-$O$116),2)</f>
        <v>0</v>
      </c>
      <c r="Q116">
        <f>$U$115</f>
        <v>0</v>
      </c>
      <c r="R116">
        <f>ROUND(IF($Q$116&lt;=0,0,$Q$116*$Q$3/12),2)</f>
        <v>0</v>
      </c>
      <c r="S116">
        <f>ROUND(IF($Q$116&lt;=0,0,MIN($Q$4,$Q$116+$R$116)),2)</f>
        <v>0</v>
      </c>
      <c r="T116">
        <f>ROUND(IF($Q$116&lt;=0,0,MIN(MAX(0,$Q$116+$R$116-$S$116),MAX(0,$F$116-$J$116-$O$116))),2)</f>
        <v>0</v>
      </c>
      <c r="U116">
        <f>ROUND(MAX(0,$Q$116+$R$116-$S$116-$T$116),2)</f>
        <v>0</v>
      </c>
      <c r="V116">
        <f>$Z$115</f>
        <v>0</v>
      </c>
      <c r="W116">
        <f>ROUND(IF($V$116&lt;=0,0,$V$116*$V$3/12),2)</f>
        <v>0</v>
      </c>
      <c r="X116">
        <f>ROUND(IF($V$116&lt;=0,0,MIN($V$4,$V$116+$W$116)),2)</f>
        <v>0</v>
      </c>
      <c r="Y116">
        <f>ROUND(IF($V$116&lt;=0,0,MIN(MAX(0,$V$116+$W$116-$X$116),MAX(0,$F$116-$J$116-$O$116-$T$116))),2)</f>
        <v>0</v>
      </c>
      <c r="Z116">
        <f>ROUND(MAX(0,$V$116+$W$116-$X$116-$Y$116),2)</f>
        <v>0</v>
      </c>
      <c r="AA116">
        <f>$AE$115</f>
        <v>0</v>
      </c>
      <c r="AB116">
        <f>ROUND(IF($AA$116&lt;=0,0,$AA$116*$AA$3/12),2)</f>
        <v>0</v>
      </c>
      <c r="AC116">
        <f>ROUND(IF($AA$116&lt;=0,0,MIN($AA$4,$AA$116+$AB$116)),2)</f>
        <v>0</v>
      </c>
      <c r="AD116">
        <f>ROUND(IF($AA$116&lt;=0,0,MIN(MAX(0,$AA$116+$AB$116-$AC$116),MAX(0,$F$116-$J$116-$O$116-$T$116-$Y$116))),2)</f>
        <v>0</v>
      </c>
      <c r="AE116">
        <f>ROUND(MAX(0,$AA$116+$AB$116-$AC$116-$AD$116),2)</f>
        <v>0</v>
      </c>
      <c r="AF116">
        <f>$AJ$115</f>
        <v>0</v>
      </c>
      <c r="AG116">
        <f>ROUND(IF($AF$116&lt;=0,0,$AF$116*$AF$3/12),2)</f>
        <v>0</v>
      </c>
      <c r="AH116">
        <f>ROUND(IF($AF$116&lt;=0,0,MIN($AF$4,$AF$116+$AG$116)),2)</f>
        <v>0</v>
      </c>
      <c r="AI116">
        <f>ROUND(IF($AF$116&lt;=0,0,MIN(MAX(0,$AF$116+$AG$116-$AH$116),MAX(0,$F$116-$J$116-$O$116-$T$116-$Y$116-$AD$116))),2)</f>
        <v>0</v>
      </c>
      <c r="AJ116">
        <f>ROUND(MAX(0,$AF$116+$AG$116-$AH$116-$AI$116),2)</f>
        <v>0</v>
      </c>
      <c r="AK116">
        <f>$AO$115</f>
        <v>0</v>
      </c>
      <c r="AL116">
        <f>ROUND(IF($AK$116&lt;=0,0,$AK$116*$AK$3/12),2)</f>
        <v>0</v>
      </c>
      <c r="AM116">
        <f>ROUND(IF($AK$116&lt;=0,0,MIN($AK$4,$AK$116+$AL$116)),2)</f>
        <v>0</v>
      </c>
      <c r="AN116">
        <f>ROUND(IF($AK$116&lt;=0,0,MIN(MAX(0,$AK$116+$AL$116-$AM$116),MAX(0,$F$116-$J$116-$O$116-$T$116-$Y$116-$AD$116-$AI$116))),2)</f>
        <v>0</v>
      </c>
      <c r="AO116">
        <f>ROUND(MAX(0,$AK$116+$AL$116-$AM$116-$AN$116),2)</f>
        <v>0</v>
      </c>
      <c r="AP116">
        <f>$AT$115</f>
        <v>0</v>
      </c>
      <c r="AQ116">
        <f>ROUND(IF($AP$116&lt;=0,0,$AP$116*$AP$3/12),2)</f>
        <v>0</v>
      </c>
      <c r="AR116">
        <f>ROUND(IF($AP$116&lt;=0,0,MIN($AP$4,$AP$116+$AQ$116)),2)</f>
        <v>0</v>
      </c>
      <c r="AS116">
        <f>ROUND(IF($AP$116&lt;=0,0,MIN(MAX(0,$AP$116+$AQ$116-$AR$116),MAX(0,$F$116-$J$116-$O$116-$T$116-$Y$116-$AD$116-$AI$116-$AN$116))),2)</f>
        <v>0</v>
      </c>
      <c r="AT116">
        <f>ROUND(MAX(0,$AP$116+$AQ$116-$AR$116-$AS$116),2)</f>
        <v>0</v>
      </c>
      <c r="AU116">
        <f>$AY$115</f>
        <v>0</v>
      </c>
      <c r="AV116">
        <f>ROUND(IF($AU$116&lt;=0,0,$AU$116*$AU$3/12),2)</f>
        <v>0</v>
      </c>
      <c r="AW116">
        <f>ROUND(IF($AU$116&lt;=0,0,MIN($AU$4,$AU$116+$AV$116)),2)</f>
        <v>0</v>
      </c>
      <c r="AX116">
        <f>ROUND(IF($AU$116&lt;=0,0,MIN(MAX(0,$AU$116+$AV$116-$AW$116),MAX(0,$F$116-$J$116-$O$116-$T$116-$Y$116-$AD$116-$AI$116-$AN$116-$AS$116))),2)</f>
        <v>0</v>
      </c>
      <c r="AY116">
        <f>ROUND(MAX(0,$AU$116+$AV$116-$AW$116-$AX$116),2)</f>
        <v>0</v>
      </c>
      <c r="AZ116">
        <f>$BD$115</f>
        <v>0</v>
      </c>
      <c r="BA116">
        <f>ROUND(IF($AZ$116&lt;=0,0,$AZ$116*$AZ$3/12),2)</f>
        <v>0</v>
      </c>
      <c r="BB116">
        <f>ROUND(IF($AZ$116&lt;=0,0,MIN($AZ$4,$AZ$116+$BA$116)),2)</f>
        <v>0</v>
      </c>
      <c r="BC116">
        <f>ROUND(IF($AZ$116&lt;=0,0,MIN(MAX(0,$AZ$116+$BA$116-$BB$116),MAX(0,$F$116-$J$116-$O$116-$T$116-$Y$116-$AD$116-$AI$116-$AN$116-$AS$116-$AX$116))),2)</f>
        <v>0</v>
      </c>
      <c r="BD116">
        <f>ROUND(MAX(0,$AZ$116+$BA$116-$BB$116-$BC$116),2)</f>
        <v>0</v>
      </c>
    </row>
    <row r="117" spans="1:56">
      <c r="A117">
        <f>ROW()-7</f>
        <v>110</v>
      </c>
      <c r="B117">
        <f>EDATE(StartDate,A117-1)</f>
        <v>0</v>
      </c>
      <c r="C117">
        <f>ROUND(SUM($G$117,$L$117,$Q$117,$V$117,$AA$117,$AF$117,$AK$117,$AP$117,$AU$117,$AZ$117)-SUM($K$117,$P$117,$U$117,$Z$117,$AE$117,$AJ$117,$AO$117,$AT$117,$AY$117,$BD$117),2)</f>
        <v>0</v>
      </c>
      <c r="D117">
        <f>ROUND(SUM($H$117,$M$117,$R$117,$W$117,$AB$117,$AG$117,$AL$117,$AQ$117,$AV$117,$BA$117),2)</f>
        <v>0</v>
      </c>
      <c r="E117">
        <f>ROUND(SUM($K$117,$P$117,$U$117,$Z$117,$AE$117,$AJ$117,$AO$117,$AT$117,$AY$117,$BD$117),2)</f>
        <v>0</v>
      </c>
      <c r="F117">
        <f>ROUND(MAX(MonthlyBudget-SUM($I$117,$N$117,$S$117,$X$117,$AC$117,$AH$117,$AM$117,$AR$117,$AW$117,$BB$117),0),2)</f>
        <v>0</v>
      </c>
      <c r="G117">
        <f>$K$116</f>
        <v>0</v>
      </c>
      <c r="H117">
        <f>ROUND(IF($G$117&lt;=0,0,$G$117*$G$3/12),2)</f>
        <v>0</v>
      </c>
      <c r="I117">
        <f>ROUND(IF($G$117&lt;=0,0,MIN($G$4,$G$117+$H$117)),2)</f>
        <v>0</v>
      </c>
      <c r="J117">
        <f>ROUND(IF($G$117&lt;=0,0,MIN(MAX(0,$G$117+$H$117-$I$117),$F$117)),2)</f>
        <v>0</v>
      </c>
      <c r="K117">
        <f>ROUND(MAX(0,$G$117+$H$117-$I$117-$J$117),2)</f>
        <v>0</v>
      </c>
      <c r="L117">
        <f>$P$116</f>
        <v>0</v>
      </c>
      <c r="M117">
        <f>ROUND(IF($L$117&lt;=0,0,$L$117*$L$3/12),2)</f>
        <v>0</v>
      </c>
      <c r="N117">
        <f>ROUND(IF($L$117&lt;=0,0,MIN($L$4,$L$117+$M$117)),2)</f>
        <v>0</v>
      </c>
      <c r="O117">
        <f>ROUND(IF($L$117&lt;=0,0,MIN(MAX(0,$L$117+$M$117-$N$117),MAX(0,$F$117-$J$117))),2)</f>
        <v>0</v>
      </c>
      <c r="P117">
        <f>ROUND(MAX(0,$L$117+$M$117-$N$117-$O$117),2)</f>
        <v>0</v>
      </c>
      <c r="Q117">
        <f>$U$116</f>
        <v>0</v>
      </c>
      <c r="R117">
        <f>ROUND(IF($Q$117&lt;=0,0,$Q$117*$Q$3/12),2)</f>
        <v>0</v>
      </c>
      <c r="S117">
        <f>ROUND(IF($Q$117&lt;=0,0,MIN($Q$4,$Q$117+$R$117)),2)</f>
        <v>0</v>
      </c>
      <c r="T117">
        <f>ROUND(IF($Q$117&lt;=0,0,MIN(MAX(0,$Q$117+$R$117-$S$117),MAX(0,$F$117-$J$117-$O$117))),2)</f>
        <v>0</v>
      </c>
      <c r="U117">
        <f>ROUND(MAX(0,$Q$117+$R$117-$S$117-$T$117),2)</f>
        <v>0</v>
      </c>
      <c r="V117">
        <f>$Z$116</f>
        <v>0</v>
      </c>
      <c r="W117">
        <f>ROUND(IF($V$117&lt;=0,0,$V$117*$V$3/12),2)</f>
        <v>0</v>
      </c>
      <c r="X117">
        <f>ROUND(IF($V$117&lt;=0,0,MIN($V$4,$V$117+$W$117)),2)</f>
        <v>0</v>
      </c>
      <c r="Y117">
        <f>ROUND(IF($V$117&lt;=0,0,MIN(MAX(0,$V$117+$W$117-$X$117),MAX(0,$F$117-$J$117-$O$117-$T$117))),2)</f>
        <v>0</v>
      </c>
      <c r="Z117">
        <f>ROUND(MAX(0,$V$117+$W$117-$X$117-$Y$117),2)</f>
        <v>0</v>
      </c>
      <c r="AA117">
        <f>$AE$116</f>
        <v>0</v>
      </c>
      <c r="AB117">
        <f>ROUND(IF($AA$117&lt;=0,0,$AA$117*$AA$3/12),2)</f>
        <v>0</v>
      </c>
      <c r="AC117">
        <f>ROUND(IF($AA$117&lt;=0,0,MIN($AA$4,$AA$117+$AB$117)),2)</f>
        <v>0</v>
      </c>
      <c r="AD117">
        <f>ROUND(IF($AA$117&lt;=0,0,MIN(MAX(0,$AA$117+$AB$117-$AC$117),MAX(0,$F$117-$J$117-$O$117-$T$117-$Y$117))),2)</f>
        <v>0</v>
      </c>
      <c r="AE117">
        <f>ROUND(MAX(0,$AA$117+$AB$117-$AC$117-$AD$117),2)</f>
        <v>0</v>
      </c>
      <c r="AF117">
        <f>$AJ$116</f>
        <v>0</v>
      </c>
      <c r="AG117">
        <f>ROUND(IF($AF$117&lt;=0,0,$AF$117*$AF$3/12),2)</f>
        <v>0</v>
      </c>
      <c r="AH117">
        <f>ROUND(IF($AF$117&lt;=0,0,MIN($AF$4,$AF$117+$AG$117)),2)</f>
        <v>0</v>
      </c>
      <c r="AI117">
        <f>ROUND(IF($AF$117&lt;=0,0,MIN(MAX(0,$AF$117+$AG$117-$AH$117),MAX(0,$F$117-$J$117-$O$117-$T$117-$Y$117-$AD$117))),2)</f>
        <v>0</v>
      </c>
      <c r="AJ117">
        <f>ROUND(MAX(0,$AF$117+$AG$117-$AH$117-$AI$117),2)</f>
        <v>0</v>
      </c>
      <c r="AK117">
        <f>$AO$116</f>
        <v>0</v>
      </c>
      <c r="AL117">
        <f>ROUND(IF($AK$117&lt;=0,0,$AK$117*$AK$3/12),2)</f>
        <v>0</v>
      </c>
      <c r="AM117">
        <f>ROUND(IF($AK$117&lt;=0,0,MIN($AK$4,$AK$117+$AL$117)),2)</f>
        <v>0</v>
      </c>
      <c r="AN117">
        <f>ROUND(IF($AK$117&lt;=0,0,MIN(MAX(0,$AK$117+$AL$117-$AM$117),MAX(0,$F$117-$J$117-$O$117-$T$117-$Y$117-$AD$117-$AI$117))),2)</f>
        <v>0</v>
      </c>
      <c r="AO117">
        <f>ROUND(MAX(0,$AK$117+$AL$117-$AM$117-$AN$117),2)</f>
        <v>0</v>
      </c>
      <c r="AP117">
        <f>$AT$116</f>
        <v>0</v>
      </c>
      <c r="AQ117">
        <f>ROUND(IF($AP$117&lt;=0,0,$AP$117*$AP$3/12),2)</f>
        <v>0</v>
      </c>
      <c r="AR117">
        <f>ROUND(IF($AP$117&lt;=0,0,MIN($AP$4,$AP$117+$AQ$117)),2)</f>
        <v>0</v>
      </c>
      <c r="AS117">
        <f>ROUND(IF($AP$117&lt;=0,0,MIN(MAX(0,$AP$117+$AQ$117-$AR$117),MAX(0,$F$117-$J$117-$O$117-$T$117-$Y$117-$AD$117-$AI$117-$AN$117))),2)</f>
        <v>0</v>
      </c>
      <c r="AT117">
        <f>ROUND(MAX(0,$AP$117+$AQ$117-$AR$117-$AS$117),2)</f>
        <v>0</v>
      </c>
      <c r="AU117">
        <f>$AY$116</f>
        <v>0</v>
      </c>
      <c r="AV117">
        <f>ROUND(IF($AU$117&lt;=0,0,$AU$117*$AU$3/12),2)</f>
        <v>0</v>
      </c>
      <c r="AW117">
        <f>ROUND(IF($AU$117&lt;=0,0,MIN($AU$4,$AU$117+$AV$117)),2)</f>
        <v>0</v>
      </c>
      <c r="AX117">
        <f>ROUND(IF($AU$117&lt;=0,0,MIN(MAX(0,$AU$117+$AV$117-$AW$117),MAX(0,$F$117-$J$117-$O$117-$T$117-$Y$117-$AD$117-$AI$117-$AN$117-$AS$117))),2)</f>
        <v>0</v>
      </c>
      <c r="AY117">
        <f>ROUND(MAX(0,$AU$117+$AV$117-$AW$117-$AX$117),2)</f>
        <v>0</v>
      </c>
      <c r="AZ117">
        <f>$BD$116</f>
        <v>0</v>
      </c>
      <c r="BA117">
        <f>ROUND(IF($AZ$117&lt;=0,0,$AZ$117*$AZ$3/12),2)</f>
        <v>0</v>
      </c>
      <c r="BB117">
        <f>ROUND(IF($AZ$117&lt;=0,0,MIN($AZ$4,$AZ$117+$BA$117)),2)</f>
        <v>0</v>
      </c>
      <c r="BC117">
        <f>ROUND(IF($AZ$117&lt;=0,0,MIN(MAX(0,$AZ$117+$BA$117-$BB$117),MAX(0,$F$117-$J$117-$O$117-$T$117-$Y$117-$AD$117-$AI$117-$AN$117-$AS$117-$AX$117))),2)</f>
        <v>0</v>
      </c>
      <c r="BD117">
        <f>ROUND(MAX(0,$AZ$117+$BA$117-$BB$117-$BC$117),2)</f>
        <v>0</v>
      </c>
    </row>
    <row r="118" spans="1:56">
      <c r="A118">
        <f>ROW()-7</f>
        <v>111</v>
      </c>
      <c r="B118">
        <f>EDATE(StartDate,A118-1)</f>
        <v>0</v>
      </c>
      <c r="C118">
        <f>ROUND(SUM($G$118,$L$118,$Q$118,$V$118,$AA$118,$AF$118,$AK$118,$AP$118,$AU$118,$AZ$118)-SUM($K$118,$P$118,$U$118,$Z$118,$AE$118,$AJ$118,$AO$118,$AT$118,$AY$118,$BD$118),2)</f>
        <v>0</v>
      </c>
      <c r="D118">
        <f>ROUND(SUM($H$118,$M$118,$R$118,$W$118,$AB$118,$AG$118,$AL$118,$AQ$118,$AV$118,$BA$118),2)</f>
        <v>0</v>
      </c>
      <c r="E118">
        <f>ROUND(SUM($K$118,$P$118,$U$118,$Z$118,$AE$118,$AJ$118,$AO$118,$AT$118,$AY$118,$BD$118),2)</f>
        <v>0</v>
      </c>
      <c r="F118">
        <f>ROUND(MAX(MonthlyBudget-SUM($I$118,$N$118,$S$118,$X$118,$AC$118,$AH$118,$AM$118,$AR$118,$AW$118,$BB$118),0),2)</f>
        <v>0</v>
      </c>
      <c r="G118">
        <f>$K$117</f>
        <v>0</v>
      </c>
      <c r="H118">
        <f>ROUND(IF($G$118&lt;=0,0,$G$118*$G$3/12),2)</f>
        <v>0</v>
      </c>
      <c r="I118">
        <f>ROUND(IF($G$118&lt;=0,0,MIN($G$4,$G$118+$H$118)),2)</f>
        <v>0</v>
      </c>
      <c r="J118">
        <f>ROUND(IF($G$118&lt;=0,0,MIN(MAX(0,$G$118+$H$118-$I$118),$F$118)),2)</f>
        <v>0</v>
      </c>
      <c r="K118">
        <f>ROUND(MAX(0,$G$118+$H$118-$I$118-$J$118),2)</f>
        <v>0</v>
      </c>
      <c r="L118">
        <f>$P$117</f>
        <v>0</v>
      </c>
      <c r="M118">
        <f>ROUND(IF($L$118&lt;=0,0,$L$118*$L$3/12),2)</f>
        <v>0</v>
      </c>
      <c r="N118">
        <f>ROUND(IF($L$118&lt;=0,0,MIN($L$4,$L$118+$M$118)),2)</f>
        <v>0</v>
      </c>
      <c r="O118">
        <f>ROUND(IF($L$118&lt;=0,0,MIN(MAX(0,$L$118+$M$118-$N$118),MAX(0,$F$118-$J$118))),2)</f>
        <v>0</v>
      </c>
      <c r="P118">
        <f>ROUND(MAX(0,$L$118+$M$118-$N$118-$O$118),2)</f>
        <v>0</v>
      </c>
      <c r="Q118">
        <f>$U$117</f>
        <v>0</v>
      </c>
      <c r="R118">
        <f>ROUND(IF($Q$118&lt;=0,0,$Q$118*$Q$3/12),2)</f>
        <v>0</v>
      </c>
      <c r="S118">
        <f>ROUND(IF($Q$118&lt;=0,0,MIN($Q$4,$Q$118+$R$118)),2)</f>
        <v>0</v>
      </c>
      <c r="T118">
        <f>ROUND(IF($Q$118&lt;=0,0,MIN(MAX(0,$Q$118+$R$118-$S$118),MAX(0,$F$118-$J$118-$O$118))),2)</f>
        <v>0</v>
      </c>
      <c r="U118">
        <f>ROUND(MAX(0,$Q$118+$R$118-$S$118-$T$118),2)</f>
        <v>0</v>
      </c>
      <c r="V118">
        <f>$Z$117</f>
        <v>0</v>
      </c>
      <c r="W118">
        <f>ROUND(IF($V$118&lt;=0,0,$V$118*$V$3/12),2)</f>
        <v>0</v>
      </c>
      <c r="X118">
        <f>ROUND(IF($V$118&lt;=0,0,MIN($V$4,$V$118+$W$118)),2)</f>
        <v>0</v>
      </c>
      <c r="Y118">
        <f>ROUND(IF($V$118&lt;=0,0,MIN(MAX(0,$V$118+$W$118-$X$118),MAX(0,$F$118-$J$118-$O$118-$T$118))),2)</f>
        <v>0</v>
      </c>
      <c r="Z118">
        <f>ROUND(MAX(0,$V$118+$W$118-$X$118-$Y$118),2)</f>
        <v>0</v>
      </c>
      <c r="AA118">
        <f>$AE$117</f>
        <v>0</v>
      </c>
      <c r="AB118">
        <f>ROUND(IF($AA$118&lt;=0,0,$AA$118*$AA$3/12),2)</f>
        <v>0</v>
      </c>
      <c r="AC118">
        <f>ROUND(IF($AA$118&lt;=0,0,MIN($AA$4,$AA$118+$AB$118)),2)</f>
        <v>0</v>
      </c>
      <c r="AD118">
        <f>ROUND(IF($AA$118&lt;=0,0,MIN(MAX(0,$AA$118+$AB$118-$AC$118),MAX(0,$F$118-$J$118-$O$118-$T$118-$Y$118))),2)</f>
        <v>0</v>
      </c>
      <c r="AE118">
        <f>ROUND(MAX(0,$AA$118+$AB$118-$AC$118-$AD$118),2)</f>
        <v>0</v>
      </c>
      <c r="AF118">
        <f>$AJ$117</f>
        <v>0</v>
      </c>
      <c r="AG118">
        <f>ROUND(IF($AF$118&lt;=0,0,$AF$118*$AF$3/12),2)</f>
        <v>0</v>
      </c>
      <c r="AH118">
        <f>ROUND(IF($AF$118&lt;=0,0,MIN($AF$4,$AF$118+$AG$118)),2)</f>
        <v>0</v>
      </c>
      <c r="AI118">
        <f>ROUND(IF($AF$118&lt;=0,0,MIN(MAX(0,$AF$118+$AG$118-$AH$118),MAX(0,$F$118-$J$118-$O$118-$T$118-$Y$118-$AD$118))),2)</f>
        <v>0</v>
      </c>
      <c r="AJ118">
        <f>ROUND(MAX(0,$AF$118+$AG$118-$AH$118-$AI$118),2)</f>
        <v>0</v>
      </c>
      <c r="AK118">
        <f>$AO$117</f>
        <v>0</v>
      </c>
      <c r="AL118">
        <f>ROUND(IF($AK$118&lt;=0,0,$AK$118*$AK$3/12),2)</f>
        <v>0</v>
      </c>
      <c r="AM118">
        <f>ROUND(IF($AK$118&lt;=0,0,MIN($AK$4,$AK$118+$AL$118)),2)</f>
        <v>0</v>
      </c>
      <c r="AN118">
        <f>ROUND(IF($AK$118&lt;=0,0,MIN(MAX(0,$AK$118+$AL$118-$AM$118),MAX(0,$F$118-$J$118-$O$118-$T$118-$Y$118-$AD$118-$AI$118))),2)</f>
        <v>0</v>
      </c>
      <c r="AO118">
        <f>ROUND(MAX(0,$AK$118+$AL$118-$AM$118-$AN$118),2)</f>
        <v>0</v>
      </c>
      <c r="AP118">
        <f>$AT$117</f>
        <v>0</v>
      </c>
      <c r="AQ118">
        <f>ROUND(IF($AP$118&lt;=0,0,$AP$118*$AP$3/12),2)</f>
        <v>0</v>
      </c>
      <c r="AR118">
        <f>ROUND(IF($AP$118&lt;=0,0,MIN($AP$4,$AP$118+$AQ$118)),2)</f>
        <v>0</v>
      </c>
      <c r="AS118">
        <f>ROUND(IF($AP$118&lt;=0,0,MIN(MAX(0,$AP$118+$AQ$118-$AR$118),MAX(0,$F$118-$J$118-$O$118-$T$118-$Y$118-$AD$118-$AI$118-$AN$118))),2)</f>
        <v>0</v>
      </c>
      <c r="AT118">
        <f>ROUND(MAX(0,$AP$118+$AQ$118-$AR$118-$AS$118),2)</f>
        <v>0</v>
      </c>
      <c r="AU118">
        <f>$AY$117</f>
        <v>0</v>
      </c>
      <c r="AV118">
        <f>ROUND(IF($AU$118&lt;=0,0,$AU$118*$AU$3/12),2)</f>
        <v>0</v>
      </c>
      <c r="AW118">
        <f>ROUND(IF($AU$118&lt;=0,0,MIN($AU$4,$AU$118+$AV$118)),2)</f>
        <v>0</v>
      </c>
      <c r="AX118">
        <f>ROUND(IF($AU$118&lt;=0,0,MIN(MAX(0,$AU$118+$AV$118-$AW$118),MAX(0,$F$118-$J$118-$O$118-$T$118-$Y$118-$AD$118-$AI$118-$AN$118-$AS$118))),2)</f>
        <v>0</v>
      </c>
      <c r="AY118">
        <f>ROUND(MAX(0,$AU$118+$AV$118-$AW$118-$AX$118),2)</f>
        <v>0</v>
      </c>
      <c r="AZ118">
        <f>$BD$117</f>
        <v>0</v>
      </c>
      <c r="BA118">
        <f>ROUND(IF($AZ$118&lt;=0,0,$AZ$118*$AZ$3/12),2)</f>
        <v>0</v>
      </c>
      <c r="BB118">
        <f>ROUND(IF($AZ$118&lt;=0,0,MIN($AZ$4,$AZ$118+$BA$118)),2)</f>
        <v>0</v>
      </c>
      <c r="BC118">
        <f>ROUND(IF($AZ$118&lt;=0,0,MIN(MAX(0,$AZ$118+$BA$118-$BB$118),MAX(0,$F$118-$J$118-$O$118-$T$118-$Y$118-$AD$118-$AI$118-$AN$118-$AS$118-$AX$118))),2)</f>
        <v>0</v>
      </c>
      <c r="BD118">
        <f>ROUND(MAX(0,$AZ$118+$BA$118-$BB$118-$BC$118),2)</f>
        <v>0</v>
      </c>
    </row>
    <row r="119" spans="1:56">
      <c r="A119">
        <f>ROW()-7</f>
        <v>112</v>
      </c>
      <c r="B119">
        <f>EDATE(StartDate,A119-1)</f>
        <v>0</v>
      </c>
      <c r="C119">
        <f>ROUND(SUM($G$119,$L$119,$Q$119,$V$119,$AA$119,$AF$119,$AK$119,$AP$119,$AU$119,$AZ$119)-SUM($K$119,$P$119,$U$119,$Z$119,$AE$119,$AJ$119,$AO$119,$AT$119,$AY$119,$BD$119),2)</f>
        <v>0</v>
      </c>
      <c r="D119">
        <f>ROUND(SUM($H$119,$M$119,$R$119,$W$119,$AB$119,$AG$119,$AL$119,$AQ$119,$AV$119,$BA$119),2)</f>
        <v>0</v>
      </c>
      <c r="E119">
        <f>ROUND(SUM($K$119,$P$119,$U$119,$Z$119,$AE$119,$AJ$119,$AO$119,$AT$119,$AY$119,$BD$119),2)</f>
        <v>0</v>
      </c>
      <c r="F119">
        <f>ROUND(MAX(MonthlyBudget-SUM($I$119,$N$119,$S$119,$X$119,$AC$119,$AH$119,$AM$119,$AR$119,$AW$119,$BB$119),0),2)</f>
        <v>0</v>
      </c>
      <c r="G119">
        <f>$K$118</f>
        <v>0</v>
      </c>
      <c r="H119">
        <f>ROUND(IF($G$119&lt;=0,0,$G$119*$G$3/12),2)</f>
        <v>0</v>
      </c>
      <c r="I119">
        <f>ROUND(IF($G$119&lt;=0,0,MIN($G$4,$G$119+$H$119)),2)</f>
        <v>0</v>
      </c>
      <c r="J119">
        <f>ROUND(IF($G$119&lt;=0,0,MIN(MAX(0,$G$119+$H$119-$I$119),$F$119)),2)</f>
        <v>0</v>
      </c>
      <c r="K119">
        <f>ROUND(MAX(0,$G$119+$H$119-$I$119-$J$119),2)</f>
        <v>0</v>
      </c>
      <c r="L119">
        <f>$P$118</f>
        <v>0</v>
      </c>
      <c r="M119">
        <f>ROUND(IF($L$119&lt;=0,0,$L$119*$L$3/12),2)</f>
        <v>0</v>
      </c>
      <c r="N119">
        <f>ROUND(IF($L$119&lt;=0,0,MIN($L$4,$L$119+$M$119)),2)</f>
        <v>0</v>
      </c>
      <c r="O119">
        <f>ROUND(IF($L$119&lt;=0,0,MIN(MAX(0,$L$119+$M$119-$N$119),MAX(0,$F$119-$J$119))),2)</f>
        <v>0</v>
      </c>
      <c r="P119">
        <f>ROUND(MAX(0,$L$119+$M$119-$N$119-$O$119),2)</f>
        <v>0</v>
      </c>
      <c r="Q119">
        <f>$U$118</f>
        <v>0</v>
      </c>
      <c r="R119">
        <f>ROUND(IF($Q$119&lt;=0,0,$Q$119*$Q$3/12),2)</f>
        <v>0</v>
      </c>
      <c r="S119">
        <f>ROUND(IF($Q$119&lt;=0,0,MIN($Q$4,$Q$119+$R$119)),2)</f>
        <v>0</v>
      </c>
      <c r="T119">
        <f>ROUND(IF($Q$119&lt;=0,0,MIN(MAX(0,$Q$119+$R$119-$S$119),MAX(0,$F$119-$J$119-$O$119))),2)</f>
        <v>0</v>
      </c>
      <c r="U119">
        <f>ROUND(MAX(0,$Q$119+$R$119-$S$119-$T$119),2)</f>
        <v>0</v>
      </c>
      <c r="V119">
        <f>$Z$118</f>
        <v>0</v>
      </c>
      <c r="W119">
        <f>ROUND(IF($V$119&lt;=0,0,$V$119*$V$3/12),2)</f>
        <v>0</v>
      </c>
      <c r="X119">
        <f>ROUND(IF($V$119&lt;=0,0,MIN($V$4,$V$119+$W$119)),2)</f>
        <v>0</v>
      </c>
      <c r="Y119">
        <f>ROUND(IF($V$119&lt;=0,0,MIN(MAX(0,$V$119+$W$119-$X$119),MAX(0,$F$119-$J$119-$O$119-$T$119))),2)</f>
        <v>0</v>
      </c>
      <c r="Z119">
        <f>ROUND(MAX(0,$V$119+$W$119-$X$119-$Y$119),2)</f>
        <v>0</v>
      </c>
      <c r="AA119">
        <f>$AE$118</f>
        <v>0</v>
      </c>
      <c r="AB119">
        <f>ROUND(IF($AA$119&lt;=0,0,$AA$119*$AA$3/12),2)</f>
        <v>0</v>
      </c>
      <c r="AC119">
        <f>ROUND(IF($AA$119&lt;=0,0,MIN($AA$4,$AA$119+$AB$119)),2)</f>
        <v>0</v>
      </c>
      <c r="AD119">
        <f>ROUND(IF($AA$119&lt;=0,0,MIN(MAX(0,$AA$119+$AB$119-$AC$119),MAX(0,$F$119-$J$119-$O$119-$T$119-$Y$119))),2)</f>
        <v>0</v>
      </c>
      <c r="AE119">
        <f>ROUND(MAX(0,$AA$119+$AB$119-$AC$119-$AD$119),2)</f>
        <v>0</v>
      </c>
      <c r="AF119">
        <f>$AJ$118</f>
        <v>0</v>
      </c>
      <c r="AG119">
        <f>ROUND(IF($AF$119&lt;=0,0,$AF$119*$AF$3/12),2)</f>
        <v>0</v>
      </c>
      <c r="AH119">
        <f>ROUND(IF($AF$119&lt;=0,0,MIN($AF$4,$AF$119+$AG$119)),2)</f>
        <v>0</v>
      </c>
      <c r="AI119">
        <f>ROUND(IF($AF$119&lt;=0,0,MIN(MAX(0,$AF$119+$AG$119-$AH$119),MAX(0,$F$119-$J$119-$O$119-$T$119-$Y$119-$AD$119))),2)</f>
        <v>0</v>
      </c>
      <c r="AJ119">
        <f>ROUND(MAX(0,$AF$119+$AG$119-$AH$119-$AI$119),2)</f>
        <v>0</v>
      </c>
      <c r="AK119">
        <f>$AO$118</f>
        <v>0</v>
      </c>
      <c r="AL119">
        <f>ROUND(IF($AK$119&lt;=0,0,$AK$119*$AK$3/12),2)</f>
        <v>0</v>
      </c>
      <c r="AM119">
        <f>ROUND(IF($AK$119&lt;=0,0,MIN($AK$4,$AK$119+$AL$119)),2)</f>
        <v>0</v>
      </c>
      <c r="AN119">
        <f>ROUND(IF($AK$119&lt;=0,0,MIN(MAX(0,$AK$119+$AL$119-$AM$119),MAX(0,$F$119-$J$119-$O$119-$T$119-$Y$119-$AD$119-$AI$119))),2)</f>
        <v>0</v>
      </c>
      <c r="AO119">
        <f>ROUND(MAX(0,$AK$119+$AL$119-$AM$119-$AN$119),2)</f>
        <v>0</v>
      </c>
      <c r="AP119">
        <f>$AT$118</f>
        <v>0</v>
      </c>
      <c r="AQ119">
        <f>ROUND(IF($AP$119&lt;=0,0,$AP$119*$AP$3/12),2)</f>
        <v>0</v>
      </c>
      <c r="AR119">
        <f>ROUND(IF($AP$119&lt;=0,0,MIN($AP$4,$AP$119+$AQ$119)),2)</f>
        <v>0</v>
      </c>
      <c r="AS119">
        <f>ROUND(IF($AP$119&lt;=0,0,MIN(MAX(0,$AP$119+$AQ$119-$AR$119),MAX(0,$F$119-$J$119-$O$119-$T$119-$Y$119-$AD$119-$AI$119-$AN$119))),2)</f>
        <v>0</v>
      </c>
      <c r="AT119">
        <f>ROUND(MAX(0,$AP$119+$AQ$119-$AR$119-$AS$119),2)</f>
        <v>0</v>
      </c>
      <c r="AU119">
        <f>$AY$118</f>
        <v>0</v>
      </c>
      <c r="AV119">
        <f>ROUND(IF($AU$119&lt;=0,0,$AU$119*$AU$3/12),2)</f>
        <v>0</v>
      </c>
      <c r="AW119">
        <f>ROUND(IF($AU$119&lt;=0,0,MIN($AU$4,$AU$119+$AV$119)),2)</f>
        <v>0</v>
      </c>
      <c r="AX119">
        <f>ROUND(IF($AU$119&lt;=0,0,MIN(MAX(0,$AU$119+$AV$119-$AW$119),MAX(0,$F$119-$J$119-$O$119-$T$119-$Y$119-$AD$119-$AI$119-$AN$119-$AS$119))),2)</f>
        <v>0</v>
      </c>
      <c r="AY119">
        <f>ROUND(MAX(0,$AU$119+$AV$119-$AW$119-$AX$119),2)</f>
        <v>0</v>
      </c>
      <c r="AZ119">
        <f>$BD$118</f>
        <v>0</v>
      </c>
      <c r="BA119">
        <f>ROUND(IF($AZ$119&lt;=0,0,$AZ$119*$AZ$3/12),2)</f>
        <v>0</v>
      </c>
      <c r="BB119">
        <f>ROUND(IF($AZ$119&lt;=0,0,MIN($AZ$4,$AZ$119+$BA$119)),2)</f>
        <v>0</v>
      </c>
      <c r="BC119">
        <f>ROUND(IF($AZ$119&lt;=0,0,MIN(MAX(0,$AZ$119+$BA$119-$BB$119),MAX(0,$F$119-$J$119-$O$119-$T$119-$Y$119-$AD$119-$AI$119-$AN$119-$AS$119-$AX$119))),2)</f>
        <v>0</v>
      </c>
      <c r="BD119">
        <f>ROUND(MAX(0,$AZ$119+$BA$119-$BB$119-$BC$119),2)</f>
        <v>0</v>
      </c>
    </row>
    <row r="120" spans="1:56">
      <c r="A120">
        <f>ROW()-7</f>
        <v>113</v>
      </c>
      <c r="B120">
        <f>EDATE(StartDate,A120-1)</f>
        <v>0</v>
      </c>
      <c r="C120">
        <f>ROUND(SUM($G$120,$L$120,$Q$120,$V$120,$AA$120,$AF$120,$AK$120,$AP$120,$AU$120,$AZ$120)-SUM($K$120,$P$120,$U$120,$Z$120,$AE$120,$AJ$120,$AO$120,$AT$120,$AY$120,$BD$120),2)</f>
        <v>0</v>
      </c>
      <c r="D120">
        <f>ROUND(SUM($H$120,$M$120,$R$120,$W$120,$AB$120,$AG$120,$AL$120,$AQ$120,$AV$120,$BA$120),2)</f>
        <v>0</v>
      </c>
      <c r="E120">
        <f>ROUND(SUM($K$120,$P$120,$U$120,$Z$120,$AE$120,$AJ$120,$AO$120,$AT$120,$AY$120,$BD$120),2)</f>
        <v>0</v>
      </c>
      <c r="F120">
        <f>ROUND(MAX(MonthlyBudget-SUM($I$120,$N$120,$S$120,$X$120,$AC$120,$AH$120,$AM$120,$AR$120,$AW$120,$BB$120),0),2)</f>
        <v>0</v>
      </c>
      <c r="G120">
        <f>$K$119</f>
        <v>0</v>
      </c>
      <c r="H120">
        <f>ROUND(IF($G$120&lt;=0,0,$G$120*$G$3/12),2)</f>
        <v>0</v>
      </c>
      <c r="I120">
        <f>ROUND(IF($G$120&lt;=0,0,MIN($G$4,$G$120+$H$120)),2)</f>
        <v>0</v>
      </c>
      <c r="J120">
        <f>ROUND(IF($G$120&lt;=0,0,MIN(MAX(0,$G$120+$H$120-$I$120),$F$120)),2)</f>
        <v>0</v>
      </c>
      <c r="K120">
        <f>ROUND(MAX(0,$G$120+$H$120-$I$120-$J$120),2)</f>
        <v>0</v>
      </c>
      <c r="L120">
        <f>$P$119</f>
        <v>0</v>
      </c>
      <c r="M120">
        <f>ROUND(IF($L$120&lt;=0,0,$L$120*$L$3/12),2)</f>
        <v>0</v>
      </c>
      <c r="N120">
        <f>ROUND(IF($L$120&lt;=0,0,MIN($L$4,$L$120+$M$120)),2)</f>
        <v>0</v>
      </c>
      <c r="O120">
        <f>ROUND(IF($L$120&lt;=0,0,MIN(MAX(0,$L$120+$M$120-$N$120),MAX(0,$F$120-$J$120))),2)</f>
        <v>0</v>
      </c>
      <c r="P120">
        <f>ROUND(MAX(0,$L$120+$M$120-$N$120-$O$120),2)</f>
        <v>0</v>
      </c>
      <c r="Q120">
        <f>$U$119</f>
        <v>0</v>
      </c>
      <c r="R120">
        <f>ROUND(IF($Q$120&lt;=0,0,$Q$120*$Q$3/12),2)</f>
        <v>0</v>
      </c>
      <c r="S120">
        <f>ROUND(IF($Q$120&lt;=0,0,MIN($Q$4,$Q$120+$R$120)),2)</f>
        <v>0</v>
      </c>
      <c r="T120">
        <f>ROUND(IF($Q$120&lt;=0,0,MIN(MAX(0,$Q$120+$R$120-$S$120),MAX(0,$F$120-$J$120-$O$120))),2)</f>
        <v>0</v>
      </c>
      <c r="U120">
        <f>ROUND(MAX(0,$Q$120+$R$120-$S$120-$T$120),2)</f>
        <v>0</v>
      </c>
      <c r="V120">
        <f>$Z$119</f>
        <v>0</v>
      </c>
      <c r="W120">
        <f>ROUND(IF($V$120&lt;=0,0,$V$120*$V$3/12),2)</f>
        <v>0</v>
      </c>
      <c r="X120">
        <f>ROUND(IF($V$120&lt;=0,0,MIN($V$4,$V$120+$W$120)),2)</f>
        <v>0</v>
      </c>
      <c r="Y120">
        <f>ROUND(IF($V$120&lt;=0,0,MIN(MAX(0,$V$120+$W$120-$X$120),MAX(0,$F$120-$J$120-$O$120-$T$120))),2)</f>
        <v>0</v>
      </c>
      <c r="Z120">
        <f>ROUND(MAX(0,$V$120+$W$120-$X$120-$Y$120),2)</f>
        <v>0</v>
      </c>
      <c r="AA120">
        <f>$AE$119</f>
        <v>0</v>
      </c>
      <c r="AB120">
        <f>ROUND(IF($AA$120&lt;=0,0,$AA$120*$AA$3/12),2)</f>
        <v>0</v>
      </c>
      <c r="AC120">
        <f>ROUND(IF($AA$120&lt;=0,0,MIN($AA$4,$AA$120+$AB$120)),2)</f>
        <v>0</v>
      </c>
      <c r="AD120">
        <f>ROUND(IF($AA$120&lt;=0,0,MIN(MAX(0,$AA$120+$AB$120-$AC$120),MAX(0,$F$120-$J$120-$O$120-$T$120-$Y$120))),2)</f>
        <v>0</v>
      </c>
      <c r="AE120">
        <f>ROUND(MAX(0,$AA$120+$AB$120-$AC$120-$AD$120),2)</f>
        <v>0</v>
      </c>
      <c r="AF120">
        <f>$AJ$119</f>
        <v>0</v>
      </c>
      <c r="AG120">
        <f>ROUND(IF($AF$120&lt;=0,0,$AF$120*$AF$3/12),2)</f>
        <v>0</v>
      </c>
      <c r="AH120">
        <f>ROUND(IF($AF$120&lt;=0,0,MIN($AF$4,$AF$120+$AG$120)),2)</f>
        <v>0</v>
      </c>
      <c r="AI120">
        <f>ROUND(IF($AF$120&lt;=0,0,MIN(MAX(0,$AF$120+$AG$120-$AH$120),MAX(0,$F$120-$J$120-$O$120-$T$120-$Y$120-$AD$120))),2)</f>
        <v>0</v>
      </c>
      <c r="AJ120">
        <f>ROUND(MAX(0,$AF$120+$AG$120-$AH$120-$AI$120),2)</f>
        <v>0</v>
      </c>
      <c r="AK120">
        <f>$AO$119</f>
        <v>0</v>
      </c>
      <c r="AL120">
        <f>ROUND(IF($AK$120&lt;=0,0,$AK$120*$AK$3/12),2)</f>
        <v>0</v>
      </c>
      <c r="AM120">
        <f>ROUND(IF($AK$120&lt;=0,0,MIN($AK$4,$AK$120+$AL$120)),2)</f>
        <v>0</v>
      </c>
      <c r="AN120">
        <f>ROUND(IF($AK$120&lt;=0,0,MIN(MAX(0,$AK$120+$AL$120-$AM$120),MAX(0,$F$120-$J$120-$O$120-$T$120-$Y$120-$AD$120-$AI$120))),2)</f>
        <v>0</v>
      </c>
      <c r="AO120">
        <f>ROUND(MAX(0,$AK$120+$AL$120-$AM$120-$AN$120),2)</f>
        <v>0</v>
      </c>
      <c r="AP120">
        <f>$AT$119</f>
        <v>0</v>
      </c>
      <c r="AQ120">
        <f>ROUND(IF($AP$120&lt;=0,0,$AP$120*$AP$3/12),2)</f>
        <v>0</v>
      </c>
      <c r="AR120">
        <f>ROUND(IF($AP$120&lt;=0,0,MIN($AP$4,$AP$120+$AQ$120)),2)</f>
        <v>0</v>
      </c>
      <c r="AS120">
        <f>ROUND(IF($AP$120&lt;=0,0,MIN(MAX(0,$AP$120+$AQ$120-$AR$120),MAX(0,$F$120-$J$120-$O$120-$T$120-$Y$120-$AD$120-$AI$120-$AN$120))),2)</f>
        <v>0</v>
      </c>
      <c r="AT120">
        <f>ROUND(MAX(0,$AP$120+$AQ$120-$AR$120-$AS$120),2)</f>
        <v>0</v>
      </c>
      <c r="AU120">
        <f>$AY$119</f>
        <v>0</v>
      </c>
      <c r="AV120">
        <f>ROUND(IF($AU$120&lt;=0,0,$AU$120*$AU$3/12),2)</f>
        <v>0</v>
      </c>
      <c r="AW120">
        <f>ROUND(IF($AU$120&lt;=0,0,MIN($AU$4,$AU$120+$AV$120)),2)</f>
        <v>0</v>
      </c>
      <c r="AX120">
        <f>ROUND(IF($AU$120&lt;=0,0,MIN(MAX(0,$AU$120+$AV$120-$AW$120),MAX(0,$F$120-$J$120-$O$120-$T$120-$Y$120-$AD$120-$AI$120-$AN$120-$AS$120))),2)</f>
        <v>0</v>
      </c>
      <c r="AY120">
        <f>ROUND(MAX(0,$AU$120+$AV$120-$AW$120-$AX$120),2)</f>
        <v>0</v>
      </c>
      <c r="AZ120">
        <f>$BD$119</f>
        <v>0</v>
      </c>
      <c r="BA120">
        <f>ROUND(IF($AZ$120&lt;=0,0,$AZ$120*$AZ$3/12),2)</f>
        <v>0</v>
      </c>
      <c r="BB120">
        <f>ROUND(IF($AZ$120&lt;=0,0,MIN($AZ$4,$AZ$120+$BA$120)),2)</f>
        <v>0</v>
      </c>
      <c r="BC120">
        <f>ROUND(IF($AZ$120&lt;=0,0,MIN(MAX(0,$AZ$120+$BA$120-$BB$120),MAX(0,$F$120-$J$120-$O$120-$T$120-$Y$120-$AD$120-$AI$120-$AN$120-$AS$120-$AX$120))),2)</f>
        <v>0</v>
      </c>
      <c r="BD120">
        <f>ROUND(MAX(0,$AZ$120+$BA$120-$BB$120-$BC$120),2)</f>
        <v>0</v>
      </c>
    </row>
    <row r="121" spans="1:56">
      <c r="A121">
        <f>ROW()-7</f>
        <v>114</v>
      </c>
      <c r="B121">
        <f>EDATE(StartDate,A121-1)</f>
        <v>0</v>
      </c>
      <c r="C121">
        <f>ROUND(SUM($G$121,$L$121,$Q$121,$V$121,$AA$121,$AF$121,$AK$121,$AP$121,$AU$121,$AZ$121)-SUM($K$121,$P$121,$U$121,$Z$121,$AE$121,$AJ$121,$AO$121,$AT$121,$AY$121,$BD$121),2)</f>
        <v>0</v>
      </c>
      <c r="D121">
        <f>ROUND(SUM($H$121,$M$121,$R$121,$W$121,$AB$121,$AG$121,$AL$121,$AQ$121,$AV$121,$BA$121),2)</f>
        <v>0</v>
      </c>
      <c r="E121">
        <f>ROUND(SUM($K$121,$P$121,$U$121,$Z$121,$AE$121,$AJ$121,$AO$121,$AT$121,$AY$121,$BD$121),2)</f>
        <v>0</v>
      </c>
      <c r="F121">
        <f>ROUND(MAX(MonthlyBudget-SUM($I$121,$N$121,$S$121,$X$121,$AC$121,$AH$121,$AM$121,$AR$121,$AW$121,$BB$121),0),2)</f>
        <v>0</v>
      </c>
      <c r="G121">
        <f>$K$120</f>
        <v>0</v>
      </c>
      <c r="H121">
        <f>ROUND(IF($G$121&lt;=0,0,$G$121*$G$3/12),2)</f>
        <v>0</v>
      </c>
      <c r="I121">
        <f>ROUND(IF($G$121&lt;=0,0,MIN($G$4,$G$121+$H$121)),2)</f>
        <v>0</v>
      </c>
      <c r="J121">
        <f>ROUND(IF($G$121&lt;=0,0,MIN(MAX(0,$G$121+$H$121-$I$121),$F$121)),2)</f>
        <v>0</v>
      </c>
      <c r="K121">
        <f>ROUND(MAX(0,$G$121+$H$121-$I$121-$J$121),2)</f>
        <v>0</v>
      </c>
      <c r="L121">
        <f>$P$120</f>
        <v>0</v>
      </c>
      <c r="M121">
        <f>ROUND(IF($L$121&lt;=0,0,$L$121*$L$3/12),2)</f>
        <v>0</v>
      </c>
      <c r="N121">
        <f>ROUND(IF($L$121&lt;=0,0,MIN($L$4,$L$121+$M$121)),2)</f>
        <v>0</v>
      </c>
      <c r="O121">
        <f>ROUND(IF($L$121&lt;=0,0,MIN(MAX(0,$L$121+$M$121-$N$121),MAX(0,$F$121-$J$121))),2)</f>
        <v>0</v>
      </c>
      <c r="P121">
        <f>ROUND(MAX(0,$L$121+$M$121-$N$121-$O$121),2)</f>
        <v>0</v>
      </c>
      <c r="Q121">
        <f>$U$120</f>
        <v>0</v>
      </c>
      <c r="R121">
        <f>ROUND(IF($Q$121&lt;=0,0,$Q$121*$Q$3/12),2)</f>
        <v>0</v>
      </c>
      <c r="S121">
        <f>ROUND(IF($Q$121&lt;=0,0,MIN($Q$4,$Q$121+$R$121)),2)</f>
        <v>0</v>
      </c>
      <c r="T121">
        <f>ROUND(IF($Q$121&lt;=0,0,MIN(MAX(0,$Q$121+$R$121-$S$121),MAX(0,$F$121-$J$121-$O$121))),2)</f>
        <v>0</v>
      </c>
      <c r="U121">
        <f>ROUND(MAX(0,$Q$121+$R$121-$S$121-$T$121),2)</f>
        <v>0</v>
      </c>
      <c r="V121">
        <f>$Z$120</f>
        <v>0</v>
      </c>
      <c r="W121">
        <f>ROUND(IF($V$121&lt;=0,0,$V$121*$V$3/12),2)</f>
        <v>0</v>
      </c>
      <c r="X121">
        <f>ROUND(IF($V$121&lt;=0,0,MIN($V$4,$V$121+$W$121)),2)</f>
        <v>0</v>
      </c>
      <c r="Y121">
        <f>ROUND(IF($V$121&lt;=0,0,MIN(MAX(0,$V$121+$W$121-$X$121),MAX(0,$F$121-$J$121-$O$121-$T$121))),2)</f>
        <v>0</v>
      </c>
      <c r="Z121">
        <f>ROUND(MAX(0,$V$121+$W$121-$X$121-$Y$121),2)</f>
        <v>0</v>
      </c>
      <c r="AA121">
        <f>$AE$120</f>
        <v>0</v>
      </c>
      <c r="AB121">
        <f>ROUND(IF($AA$121&lt;=0,0,$AA$121*$AA$3/12),2)</f>
        <v>0</v>
      </c>
      <c r="AC121">
        <f>ROUND(IF($AA$121&lt;=0,0,MIN($AA$4,$AA$121+$AB$121)),2)</f>
        <v>0</v>
      </c>
      <c r="AD121">
        <f>ROUND(IF($AA$121&lt;=0,0,MIN(MAX(0,$AA$121+$AB$121-$AC$121),MAX(0,$F$121-$J$121-$O$121-$T$121-$Y$121))),2)</f>
        <v>0</v>
      </c>
      <c r="AE121">
        <f>ROUND(MAX(0,$AA$121+$AB$121-$AC$121-$AD$121),2)</f>
        <v>0</v>
      </c>
      <c r="AF121">
        <f>$AJ$120</f>
        <v>0</v>
      </c>
      <c r="AG121">
        <f>ROUND(IF($AF$121&lt;=0,0,$AF$121*$AF$3/12),2)</f>
        <v>0</v>
      </c>
      <c r="AH121">
        <f>ROUND(IF($AF$121&lt;=0,0,MIN($AF$4,$AF$121+$AG$121)),2)</f>
        <v>0</v>
      </c>
      <c r="AI121">
        <f>ROUND(IF($AF$121&lt;=0,0,MIN(MAX(0,$AF$121+$AG$121-$AH$121),MAX(0,$F$121-$J$121-$O$121-$T$121-$Y$121-$AD$121))),2)</f>
        <v>0</v>
      </c>
      <c r="AJ121">
        <f>ROUND(MAX(0,$AF$121+$AG$121-$AH$121-$AI$121),2)</f>
        <v>0</v>
      </c>
      <c r="AK121">
        <f>$AO$120</f>
        <v>0</v>
      </c>
      <c r="AL121">
        <f>ROUND(IF($AK$121&lt;=0,0,$AK$121*$AK$3/12),2)</f>
        <v>0</v>
      </c>
      <c r="AM121">
        <f>ROUND(IF($AK$121&lt;=0,0,MIN($AK$4,$AK$121+$AL$121)),2)</f>
        <v>0</v>
      </c>
      <c r="AN121">
        <f>ROUND(IF($AK$121&lt;=0,0,MIN(MAX(0,$AK$121+$AL$121-$AM$121),MAX(0,$F$121-$J$121-$O$121-$T$121-$Y$121-$AD$121-$AI$121))),2)</f>
        <v>0</v>
      </c>
      <c r="AO121">
        <f>ROUND(MAX(0,$AK$121+$AL$121-$AM$121-$AN$121),2)</f>
        <v>0</v>
      </c>
      <c r="AP121">
        <f>$AT$120</f>
        <v>0</v>
      </c>
      <c r="AQ121">
        <f>ROUND(IF($AP$121&lt;=0,0,$AP$121*$AP$3/12),2)</f>
        <v>0</v>
      </c>
      <c r="AR121">
        <f>ROUND(IF($AP$121&lt;=0,0,MIN($AP$4,$AP$121+$AQ$121)),2)</f>
        <v>0</v>
      </c>
      <c r="AS121">
        <f>ROUND(IF($AP$121&lt;=0,0,MIN(MAX(0,$AP$121+$AQ$121-$AR$121),MAX(0,$F$121-$J$121-$O$121-$T$121-$Y$121-$AD$121-$AI$121-$AN$121))),2)</f>
        <v>0</v>
      </c>
      <c r="AT121">
        <f>ROUND(MAX(0,$AP$121+$AQ$121-$AR$121-$AS$121),2)</f>
        <v>0</v>
      </c>
      <c r="AU121">
        <f>$AY$120</f>
        <v>0</v>
      </c>
      <c r="AV121">
        <f>ROUND(IF($AU$121&lt;=0,0,$AU$121*$AU$3/12),2)</f>
        <v>0</v>
      </c>
      <c r="AW121">
        <f>ROUND(IF($AU$121&lt;=0,0,MIN($AU$4,$AU$121+$AV$121)),2)</f>
        <v>0</v>
      </c>
      <c r="AX121">
        <f>ROUND(IF($AU$121&lt;=0,0,MIN(MAX(0,$AU$121+$AV$121-$AW$121),MAX(0,$F$121-$J$121-$O$121-$T$121-$Y$121-$AD$121-$AI$121-$AN$121-$AS$121))),2)</f>
        <v>0</v>
      </c>
      <c r="AY121">
        <f>ROUND(MAX(0,$AU$121+$AV$121-$AW$121-$AX$121),2)</f>
        <v>0</v>
      </c>
      <c r="AZ121">
        <f>$BD$120</f>
        <v>0</v>
      </c>
      <c r="BA121">
        <f>ROUND(IF($AZ$121&lt;=0,0,$AZ$121*$AZ$3/12),2)</f>
        <v>0</v>
      </c>
      <c r="BB121">
        <f>ROUND(IF($AZ$121&lt;=0,0,MIN($AZ$4,$AZ$121+$BA$121)),2)</f>
        <v>0</v>
      </c>
      <c r="BC121">
        <f>ROUND(IF($AZ$121&lt;=0,0,MIN(MAX(0,$AZ$121+$BA$121-$BB$121),MAX(0,$F$121-$J$121-$O$121-$T$121-$Y$121-$AD$121-$AI$121-$AN$121-$AS$121-$AX$121))),2)</f>
        <v>0</v>
      </c>
      <c r="BD121">
        <f>ROUND(MAX(0,$AZ$121+$BA$121-$BB$121-$BC$121),2)</f>
        <v>0</v>
      </c>
    </row>
    <row r="122" spans="1:56">
      <c r="A122">
        <f>ROW()-7</f>
        <v>115</v>
      </c>
      <c r="B122">
        <f>EDATE(StartDate,A122-1)</f>
        <v>0</v>
      </c>
      <c r="C122">
        <f>ROUND(SUM($G$122,$L$122,$Q$122,$V$122,$AA$122,$AF$122,$AK$122,$AP$122,$AU$122,$AZ$122)-SUM($K$122,$P$122,$U$122,$Z$122,$AE$122,$AJ$122,$AO$122,$AT$122,$AY$122,$BD$122),2)</f>
        <v>0</v>
      </c>
      <c r="D122">
        <f>ROUND(SUM($H$122,$M$122,$R$122,$W$122,$AB$122,$AG$122,$AL$122,$AQ$122,$AV$122,$BA$122),2)</f>
        <v>0</v>
      </c>
      <c r="E122">
        <f>ROUND(SUM($K$122,$P$122,$U$122,$Z$122,$AE$122,$AJ$122,$AO$122,$AT$122,$AY$122,$BD$122),2)</f>
        <v>0</v>
      </c>
      <c r="F122">
        <f>ROUND(MAX(MonthlyBudget-SUM($I$122,$N$122,$S$122,$X$122,$AC$122,$AH$122,$AM$122,$AR$122,$AW$122,$BB$122),0),2)</f>
        <v>0</v>
      </c>
      <c r="G122">
        <f>$K$121</f>
        <v>0</v>
      </c>
      <c r="H122">
        <f>ROUND(IF($G$122&lt;=0,0,$G$122*$G$3/12),2)</f>
        <v>0</v>
      </c>
      <c r="I122">
        <f>ROUND(IF($G$122&lt;=0,0,MIN($G$4,$G$122+$H$122)),2)</f>
        <v>0</v>
      </c>
      <c r="J122">
        <f>ROUND(IF($G$122&lt;=0,0,MIN(MAX(0,$G$122+$H$122-$I$122),$F$122)),2)</f>
        <v>0</v>
      </c>
      <c r="K122">
        <f>ROUND(MAX(0,$G$122+$H$122-$I$122-$J$122),2)</f>
        <v>0</v>
      </c>
      <c r="L122">
        <f>$P$121</f>
        <v>0</v>
      </c>
      <c r="M122">
        <f>ROUND(IF($L$122&lt;=0,0,$L$122*$L$3/12),2)</f>
        <v>0</v>
      </c>
      <c r="N122">
        <f>ROUND(IF($L$122&lt;=0,0,MIN($L$4,$L$122+$M$122)),2)</f>
        <v>0</v>
      </c>
      <c r="O122">
        <f>ROUND(IF($L$122&lt;=0,0,MIN(MAX(0,$L$122+$M$122-$N$122),MAX(0,$F$122-$J$122))),2)</f>
        <v>0</v>
      </c>
      <c r="P122">
        <f>ROUND(MAX(0,$L$122+$M$122-$N$122-$O$122),2)</f>
        <v>0</v>
      </c>
      <c r="Q122">
        <f>$U$121</f>
        <v>0</v>
      </c>
      <c r="R122">
        <f>ROUND(IF($Q$122&lt;=0,0,$Q$122*$Q$3/12),2)</f>
        <v>0</v>
      </c>
      <c r="S122">
        <f>ROUND(IF($Q$122&lt;=0,0,MIN($Q$4,$Q$122+$R$122)),2)</f>
        <v>0</v>
      </c>
      <c r="T122">
        <f>ROUND(IF($Q$122&lt;=0,0,MIN(MAX(0,$Q$122+$R$122-$S$122),MAX(0,$F$122-$J$122-$O$122))),2)</f>
        <v>0</v>
      </c>
      <c r="U122">
        <f>ROUND(MAX(0,$Q$122+$R$122-$S$122-$T$122),2)</f>
        <v>0</v>
      </c>
      <c r="V122">
        <f>$Z$121</f>
        <v>0</v>
      </c>
      <c r="W122">
        <f>ROUND(IF($V$122&lt;=0,0,$V$122*$V$3/12),2)</f>
        <v>0</v>
      </c>
      <c r="X122">
        <f>ROUND(IF($V$122&lt;=0,0,MIN($V$4,$V$122+$W$122)),2)</f>
        <v>0</v>
      </c>
      <c r="Y122">
        <f>ROUND(IF($V$122&lt;=0,0,MIN(MAX(0,$V$122+$W$122-$X$122),MAX(0,$F$122-$J$122-$O$122-$T$122))),2)</f>
        <v>0</v>
      </c>
      <c r="Z122">
        <f>ROUND(MAX(0,$V$122+$W$122-$X$122-$Y$122),2)</f>
        <v>0</v>
      </c>
      <c r="AA122">
        <f>$AE$121</f>
        <v>0</v>
      </c>
      <c r="AB122">
        <f>ROUND(IF($AA$122&lt;=0,0,$AA$122*$AA$3/12),2)</f>
        <v>0</v>
      </c>
      <c r="AC122">
        <f>ROUND(IF($AA$122&lt;=0,0,MIN($AA$4,$AA$122+$AB$122)),2)</f>
        <v>0</v>
      </c>
      <c r="AD122">
        <f>ROUND(IF($AA$122&lt;=0,0,MIN(MAX(0,$AA$122+$AB$122-$AC$122),MAX(0,$F$122-$J$122-$O$122-$T$122-$Y$122))),2)</f>
        <v>0</v>
      </c>
      <c r="AE122">
        <f>ROUND(MAX(0,$AA$122+$AB$122-$AC$122-$AD$122),2)</f>
        <v>0</v>
      </c>
      <c r="AF122">
        <f>$AJ$121</f>
        <v>0</v>
      </c>
      <c r="AG122">
        <f>ROUND(IF($AF$122&lt;=0,0,$AF$122*$AF$3/12),2)</f>
        <v>0</v>
      </c>
      <c r="AH122">
        <f>ROUND(IF($AF$122&lt;=0,0,MIN($AF$4,$AF$122+$AG$122)),2)</f>
        <v>0</v>
      </c>
      <c r="AI122">
        <f>ROUND(IF($AF$122&lt;=0,0,MIN(MAX(0,$AF$122+$AG$122-$AH$122),MAX(0,$F$122-$J$122-$O$122-$T$122-$Y$122-$AD$122))),2)</f>
        <v>0</v>
      </c>
      <c r="AJ122">
        <f>ROUND(MAX(0,$AF$122+$AG$122-$AH$122-$AI$122),2)</f>
        <v>0</v>
      </c>
      <c r="AK122">
        <f>$AO$121</f>
        <v>0</v>
      </c>
      <c r="AL122">
        <f>ROUND(IF($AK$122&lt;=0,0,$AK$122*$AK$3/12),2)</f>
        <v>0</v>
      </c>
      <c r="AM122">
        <f>ROUND(IF($AK$122&lt;=0,0,MIN($AK$4,$AK$122+$AL$122)),2)</f>
        <v>0</v>
      </c>
      <c r="AN122">
        <f>ROUND(IF($AK$122&lt;=0,0,MIN(MAX(0,$AK$122+$AL$122-$AM$122),MAX(0,$F$122-$J$122-$O$122-$T$122-$Y$122-$AD$122-$AI$122))),2)</f>
        <v>0</v>
      </c>
      <c r="AO122">
        <f>ROUND(MAX(0,$AK$122+$AL$122-$AM$122-$AN$122),2)</f>
        <v>0</v>
      </c>
      <c r="AP122">
        <f>$AT$121</f>
        <v>0</v>
      </c>
      <c r="AQ122">
        <f>ROUND(IF($AP$122&lt;=0,0,$AP$122*$AP$3/12),2)</f>
        <v>0</v>
      </c>
      <c r="AR122">
        <f>ROUND(IF($AP$122&lt;=0,0,MIN($AP$4,$AP$122+$AQ$122)),2)</f>
        <v>0</v>
      </c>
      <c r="AS122">
        <f>ROUND(IF($AP$122&lt;=0,0,MIN(MAX(0,$AP$122+$AQ$122-$AR$122),MAX(0,$F$122-$J$122-$O$122-$T$122-$Y$122-$AD$122-$AI$122-$AN$122))),2)</f>
        <v>0</v>
      </c>
      <c r="AT122">
        <f>ROUND(MAX(0,$AP$122+$AQ$122-$AR$122-$AS$122),2)</f>
        <v>0</v>
      </c>
      <c r="AU122">
        <f>$AY$121</f>
        <v>0</v>
      </c>
      <c r="AV122">
        <f>ROUND(IF($AU$122&lt;=0,0,$AU$122*$AU$3/12),2)</f>
        <v>0</v>
      </c>
      <c r="AW122">
        <f>ROUND(IF($AU$122&lt;=0,0,MIN($AU$4,$AU$122+$AV$122)),2)</f>
        <v>0</v>
      </c>
      <c r="AX122">
        <f>ROUND(IF($AU$122&lt;=0,0,MIN(MAX(0,$AU$122+$AV$122-$AW$122),MAX(0,$F$122-$J$122-$O$122-$T$122-$Y$122-$AD$122-$AI$122-$AN$122-$AS$122))),2)</f>
        <v>0</v>
      </c>
      <c r="AY122">
        <f>ROUND(MAX(0,$AU$122+$AV$122-$AW$122-$AX$122),2)</f>
        <v>0</v>
      </c>
      <c r="AZ122">
        <f>$BD$121</f>
        <v>0</v>
      </c>
      <c r="BA122">
        <f>ROUND(IF($AZ$122&lt;=0,0,$AZ$122*$AZ$3/12),2)</f>
        <v>0</v>
      </c>
      <c r="BB122">
        <f>ROUND(IF($AZ$122&lt;=0,0,MIN($AZ$4,$AZ$122+$BA$122)),2)</f>
        <v>0</v>
      </c>
      <c r="BC122">
        <f>ROUND(IF($AZ$122&lt;=0,0,MIN(MAX(0,$AZ$122+$BA$122-$BB$122),MAX(0,$F$122-$J$122-$O$122-$T$122-$Y$122-$AD$122-$AI$122-$AN$122-$AS$122-$AX$122))),2)</f>
        <v>0</v>
      </c>
      <c r="BD122">
        <f>ROUND(MAX(0,$AZ$122+$BA$122-$BB$122-$BC$122),2)</f>
        <v>0</v>
      </c>
    </row>
    <row r="123" spans="1:56">
      <c r="A123">
        <f>ROW()-7</f>
        <v>116</v>
      </c>
      <c r="B123">
        <f>EDATE(StartDate,A123-1)</f>
        <v>0</v>
      </c>
      <c r="C123">
        <f>ROUND(SUM($G$123,$L$123,$Q$123,$V$123,$AA$123,$AF$123,$AK$123,$AP$123,$AU$123,$AZ$123)-SUM($K$123,$P$123,$U$123,$Z$123,$AE$123,$AJ$123,$AO$123,$AT$123,$AY$123,$BD$123),2)</f>
        <v>0</v>
      </c>
      <c r="D123">
        <f>ROUND(SUM($H$123,$M$123,$R$123,$W$123,$AB$123,$AG$123,$AL$123,$AQ$123,$AV$123,$BA$123),2)</f>
        <v>0</v>
      </c>
      <c r="E123">
        <f>ROUND(SUM($K$123,$P$123,$U$123,$Z$123,$AE$123,$AJ$123,$AO$123,$AT$123,$AY$123,$BD$123),2)</f>
        <v>0</v>
      </c>
      <c r="F123">
        <f>ROUND(MAX(MonthlyBudget-SUM($I$123,$N$123,$S$123,$X$123,$AC$123,$AH$123,$AM$123,$AR$123,$AW$123,$BB$123),0),2)</f>
        <v>0</v>
      </c>
      <c r="G123">
        <f>$K$122</f>
        <v>0</v>
      </c>
      <c r="H123">
        <f>ROUND(IF($G$123&lt;=0,0,$G$123*$G$3/12),2)</f>
        <v>0</v>
      </c>
      <c r="I123">
        <f>ROUND(IF($G$123&lt;=0,0,MIN($G$4,$G$123+$H$123)),2)</f>
        <v>0</v>
      </c>
      <c r="J123">
        <f>ROUND(IF($G$123&lt;=0,0,MIN(MAX(0,$G$123+$H$123-$I$123),$F$123)),2)</f>
        <v>0</v>
      </c>
      <c r="K123">
        <f>ROUND(MAX(0,$G$123+$H$123-$I$123-$J$123),2)</f>
        <v>0</v>
      </c>
      <c r="L123">
        <f>$P$122</f>
        <v>0</v>
      </c>
      <c r="M123">
        <f>ROUND(IF($L$123&lt;=0,0,$L$123*$L$3/12),2)</f>
        <v>0</v>
      </c>
      <c r="N123">
        <f>ROUND(IF($L$123&lt;=0,0,MIN($L$4,$L$123+$M$123)),2)</f>
        <v>0</v>
      </c>
      <c r="O123">
        <f>ROUND(IF($L$123&lt;=0,0,MIN(MAX(0,$L$123+$M$123-$N$123),MAX(0,$F$123-$J$123))),2)</f>
        <v>0</v>
      </c>
      <c r="P123">
        <f>ROUND(MAX(0,$L$123+$M$123-$N$123-$O$123),2)</f>
        <v>0</v>
      </c>
      <c r="Q123">
        <f>$U$122</f>
        <v>0</v>
      </c>
      <c r="R123">
        <f>ROUND(IF($Q$123&lt;=0,0,$Q$123*$Q$3/12),2)</f>
        <v>0</v>
      </c>
      <c r="S123">
        <f>ROUND(IF($Q$123&lt;=0,0,MIN($Q$4,$Q$123+$R$123)),2)</f>
        <v>0</v>
      </c>
      <c r="T123">
        <f>ROUND(IF($Q$123&lt;=0,0,MIN(MAX(0,$Q$123+$R$123-$S$123),MAX(0,$F$123-$J$123-$O$123))),2)</f>
        <v>0</v>
      </c>
      <c r="U123">
        <f>ROUND(MAX(0,$Q$123+$R$123-$S$123-$T$123),2)</f>
        <v>0</v>
      </c>
      <c r="V123">
        <f>$Z$122</f>
        <v>0</v>
      </c>
      <c r="W123">
        <f>ROUND(IF($V$123&lt;=0,0,$V$123*$V$3/12),2)</f>
        <v>0</v>
      </c>
      <c r="X123">
        <f>ROUND(IF($V$123&lt;=0,0,MIN($V$4,$V$123+$W$123)),2)</f>
        <v>0</v>
      </c>
      <c r="Y123">
        <f>ROUND(IF($V$123&lt;=0,0,MIN(MAX(0,$V$123+$W$123-$X$123),MAX(0,$F$123-$J$123-$O$123-$T$123))),2)</f>
        <v>0</v>
      </c>
      <c r="Z123">
        <f>ROUND(MAX(0,$V$123+$W$123-$X$123-$Y$123),2)</f>
        <v>0</v>
      </c>
      <c r="AA123">
        <f>$AE$122</f>
        <v>0</v>
      </c>
      <c r="AB123">
        <f>ROUND(IF($AA$123&lt;=0,0,$AA$123*$AA$3/12),2)</f>
        <v>0</v>
      </c>
      <c r="AC123">
        <f>ROUND(IF($AA$123&lt;=0,0,MIN($AA$4,$AA$123+$AB$123)),2)</f>
        <v>0</v>
      </c>
      <c r="AD123">
        <f>ROUND(IF($AA$123&lt;=0,0,MIN(MAX(0,$AA$123+$AB$123-$AC$123),MAX(0,$F$123-$J$123-$O$123-$T$123-$Y$123))),2)</f>
        <v>0</v>
      </c>
      <c r="AE123">
        <f>ROUND(MAX(0,$AA$123+$AB$123-$AC$123-$AD$123),2)</f>
        <v>0</v>
      </c>
      <c r="AF123">
        <f>$AJ$122</f>
        <v>0</v>
      </c>
      <c r="AG123">
        <f>ROUND(IF($AF$123&lt;=0,0,$AF$123*$AF$3/12),2)</f>
        <v>0</v>
      </c>
      <c r="AH123">
        <f>ROUND(IF($AF$123&lt;=0,0,MIN($AF$4,$AF$123+$AG$123)),2)</f>
        <v>0</v>
      </c>
      <c r="AI123">
        <f>ROUND(IF($AF$123&lt;=0,0,MIN(MAX(0,$AF$123+$AG$123-$AH$123),MAX(0,$F$123-$J$123-$O$123-$T$123-$Y$123-$AD$123))),2)</f>
        <v>0</v>
      </c>
      <c r="AJ123">
        <f>ROUND(MAX(0,$AF$123+$AG$123-$AH$123-$AI$123),2)</f>
        <v>0</v>
      </c>
      <c r="AK123">
        <f>$AO$122</f>
        <v>0</v>
      </c>
      <c r="AL123">
        <f>ROUND(IF($AK$123&lt;=0,0,$AK$123*$AK$3/12),2)</f>
        <v>0</v>
      </c>
      <c r="AM123">
        <f>ROUND(IF($AK$123&lt;=0,0,MIN($AK$4,$AK$123+$AL$123)),2)</f>
        <v>0</v>
      </c>
      <c r="AN123">
        <f>ROUND(IF($AK$123&lt;=0,0,MIN(MAX(0,$AK$123+$AL$123-$AM$123),MAX(0,$F$123-$J$123-$O$123-$T$123-$Y$123-$AD$123-$AI$123))),2)</f>
        <v>0</v>
      </c>
      <c r="AO123">
        <f>ROUND(MAX(0,$AK$123+$AL$123-$AM$123-$AN$123),2)</f>
        <v>0</v>
      </c>
      <c r="AP123">
        <f>$AT$122</f>
        <v>0</v>
      </c>
      <c r="AQ123">
        <f>ROUND(IF($AP$123&lt;=0,0,$AP$123*$AP$3/12),2)</f>
        <v>0</v>
      </c>
      <c r="AR123">
        <f>ROUND(IF($AP$123&lt;=0,0,MIN($AP$4,$AP$123+$AQ$123)),2)</f>
        <v>0</v>
      </c>
      <c r="AS123">
        <f>ROUND(IF($AP$123&lt;=0,0,MIN(MAX(0,$AP$123+$AQ$123-$AR$123),MAX(0,$F$123-$J$123-$O$123-$T$123-$Y$123-$AD$123-$AI$123-$AN$123))),2)</f>
        <v>0</v>
      </c>
      <c r="AT123">
        <f>ROUND(MAX(0,$AP$123+$AQ$123-$AR$123-$AS$123),2)</f>
        <v>0</v>
      </c>
      <c r="AU123">
        <f>$AY$122</f>
        <v>0</v>
      </c>
      <c r="AV123">
        <f>ROUND(IF($AU$123&lt;=0,0,$AU$123*$AU$3/12),2)</f>
        <v>0</v>
      </c>
      <c r="AW123">
        <f>ROUND(IF($AU$123&lt;=0,0,MIN($AU$4,$AU$123+$AV$123)),2)</f>
        <v>0</v>
      </c>
      <c r="AX123">
        <f>ROUND(IF($AU$123&lt;=0,0,MIN(MAX(0,$AU$123+$AV$123-$AW$123),MAX(0,$F$123-$J$123-$O$123-$T$123-$Y$123-$AD$123-$AI$123-$AN$123-$AS$123))),2)</f>
        <v>0</v>
      </c>
      <c r="AY123">
        <f>ROUND(MAX(0,$AU$123+$AV$123-$AW$123-$AX$123),2)</f>
        <v>0</v>
      </c>
      <c r="AZ123">
        <f>$BD$122</f>
        <v>0</v>
      </c>
      <c r="BA123">
        <f>ROUND(IF($AZ$123&lt;=0,0,$AZ$123*$AZ$3/12),2)</f>
        <v>0</v>
      </c>
      <c r="BB123">
        <f>ROUND(IF($AZ$123&lt;=0,0,MIN($AZ$4,$AZ$123+$BA$123)),2)</f>
        <v>0</v>
      </c>
      <c r="BC123">
        <f>ROUND(IF($AZ$123&lt;=0,0,MIN(MAX(0,$AZ$123+$BA$123-$BB$123),MAX(0,$F$123-$J$123-$O$123-$T$123-$Y$123-$AD$123-$AI$123-$AN$123-$AS$123-$AX$123))),2)</f>
        <v>0</v>
      </c>
      <c r="BD123">
        <f>ROUND(MAX(0,$AZ$123+$BA$123-$BB$123-$BC$123),2)</f>
        <v>0</v>
      </c>
    </row>
    <row r="124" spans="1:56">
      <c r="A124">
        <f>ROW()-7</f>
        <v>117</v>
      </c>
      <c r="B124">
        <f>EDATE(StartDate,A124-1)</f>
        <v>0</v>
      </c>
      <c r="C124">
        <f>ROUND(SUM($G$124,$L$124,$Q$124,$V$124,$AA$124,$AF$124,$AK$124,$AP$124,$AU$124,$AZ$124)-SUM($K$124,$P$124,$U$124,$Z$124,$AE$124,$AJ$124,$AO$124,$AT$124,$AY$124,$BD$124),2)</f>
        <v>0</v>
      </c>
      <c r="D124">
        <f>ROUND(SUM($H$124,$M$124,$R$124,$W$124,$AB$124,$AG$124,$AL$124,$AQ$124,$AV$124,$BA$124),2)</f>
        <v>0</v>
      </c>
      <c r="E124">
        <f>ROUND(SUM($K$124,$P$124,$U$124,$Z$124,$AE$124,$AJ$124,$AO$124,$AT$124,$AY$124,$BD$124),2)</f>
        <v>0</v>
      </c>
      <c r="F124">
        <f>ROUND(MAX(MonthlyBudget-SUM($I$124,$N$124,$S$124,$X$124,$AC$124,$AH$124,$AM$124,$AR$124,$AW$124,$BB$124),0),2)</f>
        <v>0</v>
      </c>
      <c r="G124">
        <f>$K$123</f>
        <v>0</v>
      </c>
      <c r="H124">
        <f>ROUND(IF($G$124&lt;=0,0,$G$124*$G$3/12),2)</f>
        <v>0</v>
      </c>
      <c r="I124">
        <f>ROUND(IF($G$124&lt;=0,0,MIN($G$4,$G$124+$H$124)),2)</f>
        <v>0</v>
      </c>
      <c r="J124">
        <f>ROUND(IF($G$124&lt;=0,0,MIN(MAX(0,$G$124+$H$124-$I$124),$F$124)),2)</f>
        <v>0</v>
      </c>
      <c r="K124">
        <f>ROUND(MAX(0,$G$124+$H$124-$I$124-$J$124),2)</f>
        <v>0</v>
      </c>
      <c r="L124">
        <f>$P$123</f>
        <v>0</v>
      </c>
      <c r="M124">
        <f>ROUND(IF($L$124&lt;=0,0,$L$124*$L$3/12),2)</f>
        <v>0</v>
      </c>
      <c r="N124">
        <f>ROUND(IF($L$124&lt;=0,0,MIN($L$4,$L$124+$M$124)),2)</f>
        <v>0</v>
      </c>
      <c r="O124">
        <f>ROUND(IF($L$124&lt;=0,0,MIN(MAX(0,$L$124+$M$124-$N$124),MAX(0,$F$124-$J$124))),2)</f>
        <v>0</v>
      </c>
      <c r="P124">
        <f>ROUND(MAX(0,$L$124+$M$124-$N$124-$O$124),2)</f>
        <v>0</v>
      </c>
      <c r="Q124">
        <f>$U$123</f>
        <v>0</v>
      </c>
      <c r="R124">
        <f>ROUND(IF($Q$124&lt;=0,0,$Q$124*$Q$3/12),2)</f>
        <v>0</v>
      </c>
      <c r="S124">
        <f>ROUND(IF($Q$124&lt;=0,0,MIN($Q$4,$Q$124+$R$124)),2)</f>
        <v>0</v>
      </c>
      <c r="T124">
        <f>ROUND(IF($Q$124&lt;=0,0,MIN(MAX(0,$Q$124+$R$124-$S$124),MAX(0,$F$124-$J$124-$O$124))),2)</f>
        <v>0</v>
      </c>
      <c r="U124">
        <f>ROUND(MAX(0,$Q$124+$R$124-$S$124-$T$124),2)</f>
        <v>0</v>
      </c>
      <c r="V124">
        <f>$Z$123</f>
        <v>0</v>
      </c>
      <c r="W124">
        <f>ROUND(IF($V$124&lt;=0,0,$V$124*$V$3/12),2)</f>
        <v>0</v>
      </c>
      <c r="X124">
        <f>ROUND(IF($V$124&lt;=0,0,MIN($V$4,$V$124+$W$124)),2)</f>
        <v>0</v>
      </c>
      <c r="Y124">
        <f>ROUND(IF($V$124&lt;=0,0,MIN(MAX(0,$V$124+$W$124-$X$124),MAX(0,$F$124-$J$124-$O$124-$T$124))),2)</f>
        <v>0</v>
      </c>
      <c r="Z124">
        <f>ROUND(MAX(0,$V$124+$W$124-$X$124-$Y$124),2)</f>
        <v>0</v>
      </c>
      <c r="AA124">
        <f>$AE$123</f>
        <v>0</v>
      </c>
      <c r="AB124">
        <f>ROUND(IF($AA$124&lt;=0,0,$AA$124*$AA$3/12),2)</f>
        <v>0</v>
      </c>
      <c r="AC124">
        <f>ROUND(IF($AA$124&lt;=0,0,MIN($AA$4,$AA$124+$AB$124)),2)</f>
        <v>0</v>
      </c>
      <c r="AD124">
        <f>ROUND(IF($AA$124&lt;=0,0,MIN(MAX(0,$AA$124+$AB$124-$AC$124),MAX(0,$F$124-$J$124-$O$124-$T$124-$Y$124))),2)</f>
        <v>0</v>
      </c>
      <c r="AE124">
        <f>ROUND(MAX(0,$AA$124+$AB$124-$AC$124-$AD$124),2)</f>
        <v>0</v>
      </c>
      <c r="AF124">
        <f>$AJ$123</f>
        <v>0</v>
      </c>
      <c r="AG124">
        <f>ROUND(IF($AF$124&lt;=0,0,$AF$124*$AF$3/12),2)</f>
        <v>0</v>
      </c>
      <c r="AH124">
        <f>ROUND(IF($AF$124&lt;=0,0,MIN($AF$4,$AF$124+$AG$124)),2)</f>
        <v>0</v>
      </c>
      <c r="AI124">
        <f>ROUND(IF($AF$124&lt;=0,0,MIN(MAX(0,$AF$124+$AG$124-$AH$124),MAX(0,$F$124-$J$124-$O$124-$T$124-$Y$124-$AD$124))),2)</f>
        <v>0</v>
      </c>
      <c r="AJ124">
        <f>ROUND(MAX(0,$AF$124+$AG$124-$AH$124-$AI$124),2)</f>
        <v>0</v>
      </c>
      <c r="AK124">
        <f>$AO$123</f>
        <v>0</v>
      </c>
      <c r="AL124">
        <f>ROUND(IF($AK$124&lt;=0,0,$AK$124*$AK$3/12),2)</f>
        <v>0</v>
      </c>
      <c r="AM124">
        <f>ROUND(IF($AK$124&lt;=0,0,MIN($AK$4,$AK$124+$AL$124)),2)</f>
        <v>0</v>
      </c>
      <c r="AN124">
        <f>ROUND(IF($AK$124&lt;=0,0,MIN(MAX(0,$AK$124+$AL$124-$AM$124),MAX(0,$F$124-$J$124-$O$124-$T$124-$Y$124-$AD$124-$AI$124))),2)</f>
        <v>0</v>
      </c>
      <c r="AO124">
        <f>ROUND(MAX(0,$AK$124+$AL$124-$AM$124-$AN$124),2)</f>
        <v>0</v>
      </c>
      <c r="AP124">
        <f>$AT$123</f>
        <v>0</v>
      </c>
      <c r="AQ124">
        <f>ROUND(IF($AP$124&lt;=0,0,$AP$124*$AP$3/12),2)</f>
        <v>0</v>
      </c>
      <c r="AR124">
        <f>ROUND(IF($AP$124&lt;=0,0,MIN($AP$4,$AP$124+$AQ$124)),2)</f>
        <v>0</v>
      </c>
      <c r="AS124">
        <f>ROUND(IF($AP$124&lt;=0,0,MIN(MAX(0,$AP$124+$AQ$124-$AR$124),MAX(0,$F$124-$J$124-$O$124-$T$124-$Y$124-$AD$124-$AI$124-$AN$124))),2)</f>
        <v>0</v>
      </c>
      <c r="AT124">
        <f>ROUND(MAX(0,$AP$124+$AQ$124-$AR$124-$AS$124),2)</f>
        <v>0</v>
      </c>
      <c r="AU124">
        <f>$AY$123</f>
        <v>0</v>
      </c>
      <c r="AV124">
        <f>ROUND(IF($AU$124&lt;=0,0,$AU$124*$AU$3/12),2)</f>
        <v>0</v>
      </c>
      <c r="AW124">
        <f>ROUND(IF($AU$124&lt;=0,0,MIN($AU$4,$AU$124+$AV$124)),2)</f>
        <v>0</v>
      </c>
      <c r="AX124">
        <f>ROUND(IF($AU$124&lt;=0,0,MIN(MAX(0,$AU$124+$AV$124-$AW$124),MAX(0,$F$124-$J$124-$O$124-$T$124-$Y$124-$AD$124-$AI$124-$AN$124-$AS$124))),2)</f>
        <v>0</v>
      </c>
      <c r="AY124">
        <f>ROUND(MAX(0,$AU$124+$AV$124-$AW$124-$AX$124),2)</f>
        <v>0</v>
      </c>
      <c r="AZ124">
        <f>$BD$123</f>
        <v>0</v>
      </c>
      <c r="BA124">
        <f>ROUND(IF($AZ$124&lt;=0,0,$AZ$124*$AZ$3/12),2)</f>
        <v>0</v>
      </c>
      <c r="BB124">
        <f>ROUND(IF($AZ$124&lt;=0,0,MIN($AZ$4,$AZ$124+$BA$124)),2)</f>
        <v>0</v>
      </c>
      <c r="BC124">
        <f>ROUND(IF($AZ$124&lt;=0,0,MIN(MAX(0,$AZ$124+$BA$124-$BB$124),MAX(0,$F$124-$J$124-$O$124-$T$124-$Y$124-$AD$124-$AI$124-$AN$124-$AS$124-$AX$124))),2)</f>
        <v>0</v>
      </c>
      <c r="BD124">
        <f>ROUND(MAX(0,$AZ$124+$BA$124-$BB$124-$BC$124),2)</f>
        <v>0</v>
      </c>
    </row>
    <row r="125" spans="1:56">
      <c r="A125">
        <f>ROW()-7</f>
        <v>118</v>
      </c>
      <c r="B125">
        <f>EDATE(StartDate,A125-1)</f>
        <v>0</v>
      </c>
      <c r="C125">
        <f>ROUND(SUM($G$125,$L$125,$Q$125,$V$125,$AA$125,$AF$125,$AK$125,$AP$125,$AU$125,$AZ$125)-SUM($K$125,$P$125,$U$125,$Z$125,$AE$125,$AJ$125,$AO$125,$AT$125,$AY$125,$BD$125),2)</f>
        <v>0</v>
      </c>
      <c r="D125">
        <f>ROUND(SUM($H$125,$M$125,$R$125,$W$125,$AB$125,$AG$125,$AL$125,$AQ$125,$AV$125,$BA$125),2)</f>
        <v>0</v>
      </c>
      <c r="E125">
        <f>ROUND(SUM($K$125,$P$125,$U$125,$Z$125,$AE$125,$AJ$125,$AO$125,$AT$125,$AY$125,$BD$125),2)</f>
        <v>0</v>
      </c>
      <c r="F125">
        <f>ROUND(MAX(MonthlyBudget-SUM($I$125,$N$125,$S$125,$X$125,$AC$125,$AH$125,$AM$125,$AR$125,$AW$125,$BB$125),0),2)</f>
        <v>0</v>
      </c>
      <c r="G125">
        <f>$K$124</f>
        <v>0</v>
      </c>
      <c r="H125">
        <f>ROUND(IF($G$125&lt;=0,0,$G$125*$G$3/12),2)</f>
        <v>0</v>
      </c>
      <c r="I125">
        <f>ROUND(IF($G$125&lt;=0,0,MIN($G$4,$G$125+$H$125)),2)</f>
        <v>0</v>
      </c>
      <c r="J125">
        <f>ROUND(IF($G$125&lt;=0,0,MIN(MAX(0,$G$125+$H$125-$I$125),$F$125)),2)</f>
        <v>0</v>
      </c>
      <c r="K125">
        <f>ROUND(MAX(0,$G$125+$H$125-$I$125-$J$125),2)</f>
        <v>0</v>
      </c>
      <c r="L125">
        <f>$P$124</f>
        <v>0</v>
      </c>
      <c r="M125">
        <f>ROUND(IF($L$125&lt;=0,0,$L$125*$L$3/12),2)</f>
        <v>0</v>
      </c>
      <c r="N125">
        <f>ROUND(IF($L$125&lt;=0,0,MIN($L$4,$L$125+$M$125)),2)</f>
        <v>0</v>
      </c>
      <c r="O125">
        <f>ROUND(IF($L$125&lt;=0,0,MIN(MAX(0,$L$125+$M$125-$N$125),MAX(0,$F$125-$J$125))),2)</f>
        <v>0</v>
      </c>
      <c r="P125">
        <f>ROUND(MAX(0,$L$125+$M$125-$N$125-$O$125),2)</f>
        <v>0</v>
      </c>
      <c r="Q125">
        <f>$U$124</f>
        <v>0</v>
      </c>
      <c r="R125">
        <f>ROUND(IF($Q$125&lt;=0,0,$Q$125*$Q$3/12),2)</f>
        <v>0</v>
      </c>
      <c r="S125">
        <f>ROUND(IF($Q$125&lt;=0,0,MIN($Q$4,$Q$125+$R$125)),2)</f>
        <v>0</v>
      </c>
      <c r="T125">
        <f>ROUND(IF($Q$125&lt;=0,0,MIN(MAX(0,$Q$125+$R$125-$S$125),MAX(0,$F$125-$J$125-$O$125))),2)</f>
        <v>0</v>
      </c>
      <c r="U125">
        <f>ROUND(MAX(0,$Q$125+$R$125-$S$125-$T$125),2)</f>
        <v>0</v>
      </c>
      <c r="V125">
        <f>$Z$124</f>
        <v>0</v>
      </c>
      <c r="W125">
        <f>ROUND(IF($V$125&lt;=0,0,$V$125*$V$3/12),2)</f>
        <v>0</v>
      </c>
      <c r="X125">
        <f>ROUND(IF($V$125&lt;=0,0,MIN($V$4,$V$125+$W$125)),2)</f>
        <v>0</v>
      </c>
      <c r="Y125">
        <f>ROUND(IF($V$125&lt;=0,0,MIN(MAX(0,$V$125+$W$125-$X$125),MAX(0,$F$125-$J$125-$O$125-$T$125))),2)</f>
        <v>0</v>
      </c>
      <c r="Z125">
        <f>ROUND(MAX(0,$V$125+$W$125-$X$125-$Y$125),2)</f>
        <v>0</v>
      </c>
      <c r="AA125">
        <f>$AE$124</f>
        <v>0</v>
      </c>
      <c r="AB125">
        <f>ROUND(IF($AA$125&lt;=0,0,$AA$125*$AA$3/12),2)</f>
        <v>0</v>
      </c>
      <c r="AC125">
        <f>ROUND(IF($AA$125&lt;=0,0,MIN($AA$4,$AA$125+$AB$125)),2)</f>
        <v>0</v>
      </c>
      <c r="AD125">
        <f>ROUND(IF($AA$125&lt;=0,0,MIN(MAX(0,$AA$125+$AB$125-$AC$125),MAX(0,$F$125-$J$125-$O$125-$T$125-$Y$125))),2)</f>
        <v>0</v>
      </c>
      <c r="AE125">
        <f>ROUND(MAX(0,$AA$125+$AB$125-$AC$125-$AD$125),2)</f>
        <v>0</v>
      </c>
      <c r="AF125">
        <f>$AJ$124</f>
        <v>0</v>
      </c>
      <c r="AG125">
        <f>ROUND(IF($AF$125&lt;=0,0,$AF$125*$AF$3/12),2)</f>
        <v>0</v>
      </c>
      <c r="AH125">
        <f>ROUND(IF($AF$125&lt;=0,0,MIN($AF$4,$AF$125+$AG$125)),2)</f>
        <v>0</v>
      </c>
      <c r="AI125">
        <f>ROUND(IF($AF$125&lt;=0,0,MIN(MAX(0,$AF$125+$AG$125-$AH$125),MAX(0,$F$125-$J$125-$O$125-$T$125-$Y$125-$AD$125))),2)</f>
        <v>0</v>
      </c>
      <c r="AJ125">
        <f>ROUND(MAX(0,$AF$125+$AG$125-$AH$125-$AI$125),2)</f>
        <v>0</v>
      </c>
      <c r="AK125">
        <f>$AO$124</f>
        <v>0</v>
      </c>
      <c r="AL125">
        <f>ROUND(IF($AK$125&lt;=0,0,$AK$125*$AK$3/12),2)</f>
        <v>0</v>
      </c>
      <c r="AM125">
        <f>ROUND(IF($AK$125&lt;=0,0,MIN($AK$4,$AK$125+$AL$125)),2)</f>
        <v>0</v>
      </c>
      <c r="AN125">
        <f>ROUND(IF($AK$125&lt;=0,0,MIN(MAX(0,$AK$125+$AL$125-$AM$125),MAX(0,$F$125-$J$125-$O$125-$T$125-$Y$125-$AD$125-$AI$125))),2)</f>
        <v>0</v>
      </c>
      <c r="AO125">
        <f>ROUND(MAX(0,$AK$125+$AL$125-$AM$125-$AN$125),2)</f>
        <v>0</v>
      </c>
      <c r="AP125">
        <f>$AT$124</f>
        <v>0</v>
      </c>
      <c r="AQ125">
        <f>ROUND(IF($AP$125&lt;=0,0,$AP$125*$AP$3/12),2)</f>
        <v>0</v>
      </c>
      <c r="AR125">
        <f>ROUND(IF($AP$125&lt;=0,0,MIN($AP$4,$AP$125+$AQ$125)),2)</f>
        <v>0</v>
      </c>
      <c r="AS125">
        <f>ROUND(IF($AP$125&lt;=0,0,MIN(MAX(0,$AP$125+$AQ$125-$AR$125),MAX(0,$F$125-$J$125-$O$125-$T$125-$Y$125-$AD$125-$AI$125-$AN$125))),2)</f>
        <v>0</v>
      </c>
      <c r="AT125">
        <f>ROUND(MAX(0,$AP$125+$AQ$125-$AR$125-$AS$125),2)</f>
        <v>0</v>
      </c>
      <c r="AU125">
        <f>$AY$124</f>
        <v>0</v>
      </c>
      <c r="AV125">
        <f>ROUND(IF($AU$125&lt;=0,0,$AU$125*$AU$3/12),2)</f>
        <v>0</v>
      </c>
      <c r="AW125">
        <f>ROUND(IF($AU$125&lt;=0,0,MIN($AU$4,$AU$125+$AV$125)),2)</f>
        <v>0</v>
      </c>
      <c r="AX125">
        <f>ROUND(IF($AU$125&lt;=0,0,MIN(MAX(0,$AU$125+$AV$125-$AW$125),MAX(0,$F$125-$J$125-$O$125-$T$125-$Y$125-$AD$125-$AI$125-$AN$125-$AS$125))),2)</f>
        <v>0</v>
      </c>
      <c r="AY125">
        <f>ROUND(MAX(0,$AU$125+$AV$125-$AW$125-$AX$125),2)</f>
        <v>0</v>
      </c>
      <c r="AZ125">
        <f>$BD$124</f>
        <v>0</v>
      </c>
      <c r="BA125">
        <f>ROUND(IF($AZ$125&lt;=0,0,$AZ$125*$AZ$3/12),2)</f>
        <v>0</v>
      </c>
      <c r="BB125">
        <f>ROUND(IF($AZ$125&lt;=0,0,MIN($AZ$4,$AZ$125+$BA$125)),2)</f>
        <v>0</v>
      </c>
      <c r="BC125">
        <f>ROUND(IF($AZ$125&lt;=0,0,MIN(MAX(0,$AZ$125+$BA$125-$BB$125),MAX(0,$F$125-$J$125-$O$125-$T$125-$Y$125-$AD$125-$AI$125-$AN$125-$AS$125-$AX$125))),2)</f>
        <v>0</v>
      </c>
      <c r="BD125">
        <f>ROUND(MAX(0,$AZ$125+$BA$125-$BB$125-$BC$125),2)</f>
        <v>0</v>
      </c>
    </row>
    <row r="126" spans="1:56">
      <c r="A126">
        <f>ROW()-7</f>
        <v>119</v>
      </c>
      <c r="B126">
        <f>EDATE(StartDate,A126-1)</f>
        <v>0</v>
      </c>
      <c r="C126">
        <f>ROUND(SUM($G$126,$L$126,$Q$126,$V$126,$AA$126,$AF$126,$AK$126,$AP$126,$AU$126,$AZ$126)-SUM($K$126,$P$126,$U$126,$Z$126,$AE$126,$AJ$126,$AO$126,$AT$126,$AY$126,$BD$126),2)</f>
        <v>0</v>
      </c>
      <c r="D126">
        <f>ROUND(SUM($H$126,$M$126,$R$126,$W$126,$AB$126,$AG$126,$AL$126,$AQ$126,$AV$126,$BA$126),2)</f>
        <v>0</v>
      </c>
      <c r="E126">
        <f>ROUND(SUM($K$126,$P$126,$U$126,$Z$126,$AE$126,$AJ$126,$AO$126,$AT$126,$AY$126,$BD$126),2)</f>
        <v>0</v>
      </c>
      <c r="F126">
        <f>ROUND(MAX(MonthlyBudget-SUM($I$126,$N$126,$S$126,$X$126,$AC$126,$AH$126,$AM$126,$AR$126,$AW$126,$BB$126),0),2)</f>
        <v>0</v>
      </c>
      <c r="G126">
        <f>$K$125</f>
        <v>0</v>
      </c>
      <c r="H126">
        <f>ROUND(IF($G$126&lt;=0,0,$G$126*$G$3/12),2)</f>
        <v>0</v>
      </c>
      <c r="I126">
        <f>ROUND(IF($G$126&lt;=0,0,MIN($G$4,$G$126+$H$126)),2)</f>
        <v>0</v>
      </c>
      <c r="J126">
        <f>ROUND(IF($G$126&lt;=0,0,MIN(MAX(0,$G$126+$H$126-$I$126),$F$126)),2)</f>
        <v>0</v>
      </c>
      <c r="K126">
        <f>ROUND(MAX(0,$G$126+$H$126-$I$126-$J$126),2)</f>
        <v>0</v>
      </c>
      <c r="L126">
        <f>$P$125</f>
        <v>0</v>
      </c>
      <c r="M126">
        <f>ROUND(IF($L$126&lt;=0,0,$L$126*$L$3/12),2)</f>
        <v>0</v>
      </c>
      <c r="N126">
        <f>ROUND(IF($L$126&lt;=0,0,MIN($L$4,$L$126+$M$126)),2)</f>
        <v>0</v>
      </c>
      <c r="O126">
        <f>ROUND(IF($L$126&lt;=0,0,MIN(MAX(0,$L$126+$M$126-$N$126),MAX(0,$F$126-$J$126))),2)</f>
        <v>0</v>
      </c>
      <c r="P126">
        <f>ROUND(MAX(0,$L$126+$M$126-$N$126-$O$126),2)</f>
        <v>0</v>
      </c>
      <c r="Q126">
        <f>$U$125</f>
        <v>0</v>
      </c>
      <c r="R126">
        <f>ROUND(IF($Q$126&lt;=0,0,$Q$126*$Q$3/12),2)</f>
        <v>0</v>
      </c>
      <c r="S126">
        <f>ROUND(IF($Q$126&lt;=0,0,MIN($Q$4,$Q$126+$R$126)),2)</f>
        <v>0</v>
      </c>
      <c r="T126">
        <f>ROUND(IF($Q$126&lt;=0,0,MIN(MAX(0,$Q$126+$R$126-$S$126),MAX(0,$F$126-$J$126-$O$126))),2)</f>
        <v>0</v>
      </c>
      <c r="U126">
        <f>ROUND(MAX(0,$Q$126+$R$126-$S$126-$T$126),2)</f>
        <v>0</v>
      </c>
      <c r="V126">
        <f>$Z$125</f>
        <v>0</v>
      </c>
      <c r="W126">
        <f>ROUND(IF($V$126&lt;=0,0,$V$126*$V$3/12),2)</f>
        <v>0</v>
      </c>
      <c r="X126">
        <f>ROUND(IF($V$126&lt;=0,0,MIN($V$4,$V$126+$W$126)),2)</f>
        <v>0</v>
      </c>
      <c r="Y126">
        <f>ROUND(IF($V$126&lt;=0,0,MIN(MAX(0,$V$126+$W$126-$X$126),MAX(0,$F$126-$J$126-$O$126-$T$126))),2)</f>
        <v>0</v>
      </c>
      <c r="Z126">
        <f>ROUND(MAX(0,$V$126+$W$126-$X$126-$Y$126),2)</f>
        <v>0</v>
      </c>
      <c r="AA126">
        <f>$AE$125</f>
        <v>0</v>
      </c>
      <c r="AB126">
        <f>ROUND(IF($AA$126&lt;=0,0,$AA$126*$AA$3/12),2)</f>
        <v>0</v>
      </c>
      <c r="AC126">
        <f>ROUND(IF($AA$126&lt;=0,0,MIN($AA$4,$AA$126+$AB$126)),2)</f>
        <v>0</v>
      </c>
      <c r="AD126">
        <f>ROUND(IF($AA$126&lt;=0,0,MIN(MAX(0,$AA$126+$AB$126-$AC$126),MAX(0,$F$126-$J$126-$O$126-$T$126-$Y$126))),2)</f>
        <v>0</v>
      </c>
      <c r="AE126">
        <f>ROUND(MAX(0,$AA$126+$AB$126-$AC$126-$AD$126),2)</f>
        <v>0</v>
      </c>
      <c r="AF126">
        <f>$AJ$125</f>
        <v>0</v>
      </c>
      <c r="AG126">
        <f>ROUND(IF($AF$126&lt;=0,0,$AF$126*$AF$3/12),2)</f>
        <v>0</v>
      </c>
      <c r="AH126">
        <f>ROUND(IF($AF$126&lt;=0,0,MIN($AF$4,$AF$126+$AG$126)),2)</f>
        <v>0</v>
      </c>
      <c r="AI126">
        <f>ROUND(IF($AF$126&lt;=0,0,MIN(MAX(0,$AF$126+$AG$126-$AH$126),MAX(0,$F$126-$J$126-$O$126-$T$126-$Y$126-$AD$126))),2)</f>
        <v>0</v>
      </c>
      <c r="AJ126">
        <f>ROUND(MAX(0,$AF$126+$AG$126-$AH$126-$AI$126),2)</f>
        <v>0</v>
      </c>
      <c r="AK126">
        <f>$AO$125</f>
        <v>0</v>
      </c>
      <c r="AL126">
        <f>ROUND(IF($AK$126&lt;=0,0,$AK$126*$AK$3/12),2)</f>
        <v>0</v>
      </c>
      <c r="AM126">
        <f>ROUND(IF($AK$126&lt;=0,0,MIN($AK$4,$AK$126+$AL$126)),2)</f>
        <v>0</v>
      </c>
      <c r="AN126">
        <f>ROUND(IF($AK$126&lt;=0,0,MIN(MAX(0,$AK$126+$AL$126-$AM$126),MAX(0,$F$126-$J$126-$O$126-$T$126-$Y$126-$AD$126-$AI$126))),2)</f>
        <v>0</v>
      </c>
      <c r="AO126">
        <f>ROUND(MAX(0,$AK$126+$AL$126-$AM$126-$AN$126),2)</f>
        <v>0</v>
      </c>
      <c r="AP126">
        <f>$AT$125</f>
        <v>0</v>
      </c>
      <c r="AQ126">
        <f>ROUND(IF($AP$126&lt;=0,0,$AP$126*$AP$3/12),2)</f>
        <v>0</v>
      </c>
      <c r="AR126">
        <f>ROUND(IF($AP$126&lt;=0,0,MIN($AP$4,$AP$126+$AQ$126)),2)</f>
        <v>0</v>
      </c>
      <c r="AS126">
        <f>ROUND(IF($AP$126&lt;=0,0,MIN(MAX(0,$AP$126+$AQ$126-$AR$126),MAX(0,$F$126-$J$126-$O$126-$T$126-$Y$126-$AD$126-$AI$126-$AN$126))),2)</f>
        <v>0</v>
      </c>
      <c r="AT126">
        <f>ROUND(MAX(0,$AP$126+$AQ$126-$AR$126-$AS$126),2)</f>
        <v>0</v>
      </c>
      <c r="AU126">
        <f>$AY$125</f>
        <v>0</v>
      </c>
      <c r="AV126">
        <f>ROUND(IF($AU$126&lt;=0,0,$AU$126*$AU$3/12),2)</f>
        <v>0</v>
      </c>
      <c r="AW126">
        <f>ROUND(IF($AU$126&lt;=0,0,MIN($AU$4,$AU$126+$AV$126)),2)</f>
        <v>0</v>
      </c>
      <c r="AX126">
        <f>ROUND(IF($AU$126&lt;=0,0,MIN(MAX(0,$AU$126+$AV$126-$AW$126),MAX(0,$F$126-$J$126-$O$126-$T$126-$Y$126-$AD$126-$AI$126-$AN$126-$AS$126))),2)</f>
        <v>0</v>
      </c>
      <c r="AY126">
        <f>ROUND(MAX(0,$AU$126+$AV$126-$AW$126-$AX$126),2)</f>
        <v>0</v>
      </c>
      <c r="AZ126">
        <f>$BD$125</f>
        <v>0</v>
      </c>
      <c r="BA126">
        <f>ROUND(IF($AZ$126&lt;=0,0,$AZ$126*$AZ$3/12),2)</f>
        <v>0</v>
      </c>
      <c r="BB126">
        <f>ROUND(IF($AZ$126&lt;=0,0,MIN($AZ$4,$AZ$126+$BA$126)),2)</f>
        <v>0</v>
      </c>
      <c r="BC126">
        <f>ROUND(IF($AZ$126&lt;=0,0,MIN(MAX(0,$AZ$126+$BA$126-$BB$126),MAX(0,$F$126-$J$126-$O$126-$T$126-$Y$126-$AD$126-$AI$126-$AN$126-$AS$126-$AX$126))),2)</f>
        <v>0</v>
      </c>
      <c r="BD126">
        <f>ROUND(MAX(0,$AZ$126+$BA$126-$BB$126-$BC$126),2)</f>
        <v>0</v>
      </c>
    </row>
    <row r="127" spans="1:56">
      <c r="A127">
        <f>ROW()-7</f>
        <v>120</v>
      </c>
      <c r="B127">
        <f>EDATE(StartDate,A127-1)</f>
        <v>0</v>
      </c>
      <c r="C127">
        <f>ROUND(SUM($G$127,$L$127,$Q$127,$V$127,$AA$127,$AF$127,$AK$127,$AP$127,$AU$127,$AZ$127)-SUM($K$127,$P$127,$U$127,$Z$127,$AE$127,$AJ$127,$AO$127,$AT$127,$AY$127,$BD$127),2)</f>
        <v>0</v>
      </c>
      <c r="D127">
        <f>ROUND(SUM($H$127,$M$127,$R$127,$W$127,$AB$127,$AG$127,$AL$127,$AQ$127,$AV$127,$BA$127),2)</f>
        <v>0</v>
      </c>
      <c r="E127">
        <f>ROUND(SUM($K$127,$P$127,$U$127,$Z$127,$AE$127,$AJ$127,$AO$127,$AT$127,$AY$127,$BD$127),2)</f>
        <v>0</v>
      </c>
      <c r="F127">
        <f>ROUND(MAX(MonthlyBudget-SUM($I$127,$N$127,$S$127,$X$127,$AC$127,$AH$127,$AM$127,$AR$127,$AW$127,$BB$127),0),2)</f>
        <v>0</v>
      </c>
      <c r="G127">
        <f>$K$126</f>
        <v>0</v>
      </c>
      <c r="H127">
        <f>ROUND(IF($G$127&lt;=0,0,$G$127*$G$3/12),2)</f>
        <v>0</v>
      </c>
      <c r="I127">
        <f>ROUND(IF($G$127&lt;=0,0,MIN($G$4,$G$127+$H$127)),2)</f>
        <v>0</v>
      </c>
      <c r="J127">
        <f>ROUND(IF($G$127&lt;=0,0,MIN(MAX(0,$G$127+$H$127-$I$127),$F$127)),2)</f>
        <v>0</v>
      </c>
      <c r="K127">
        <f>ROUND(MAX(0,$G$127+$H$127-$I$127-$J$127),2)</f>
        <v>0</v>
      </c>
      <c r="L127">
        <f>$P$126</f>
        <v>0</v>
      </c>
      <c r="M127">
        <f>ROUND(IF($L$127&lt;=0,0,$L$127*$L$3/12),2)</f>
        <v>0</v>
      </c>
      <c r="N127">
        <f>ROUND(IF($L$127&lt;=0,0,MIN($L$4,$L$127+$M$127)),2)</f>
        <v>0</v>
      </c>
      <c r="O127">
        <f>ROUND(IF($L$127&lt;=0,0,MIN(MAX(0,$L$127+$M$127-$N$127),MAX(0,$F$127-$J$127))),2)</f>
        <v>0</v>
      </c>
      <c r="P127">
        <f>ROUND(MAX(0,$L$127+$M$127-$N$127-$O$127),2)</f>
        <v>0</v>
      </c>
      <c r="Q127">
        <f>$U$126</f>
        <v>0</v>
      </c>
      <c r="R127">
        <f>ROUND(IF($Q$127&lt;=0,0,$Q$127*$Q$3/12),2)</f>
        <v>0</v>
      </c>
      <c r="S127">
        <f>ROUND(IF($Q$127&lt;=0,0,MIN($Q$4,$Q$127+$R$127)),2)</f>
        <v>0</v>
      </c>
      <c r="T127">
        <f>ROUND(IF($Q$127&lt;=0,0,MIN(MAX(0,$Q$127+$R$127-$S$127),MAX(0,$F$127-$J$127-$O$127))),2)</f>
        <v>0</v>
      </c>
      <c r="U127">
        <f>ROUND(MAX(0,$Q$127+$R$127-$S$127-$T$127),2)</f>
        <v>0</v>
      </c>
      <c r="V127">
        <f>$Z$126</f>
        <v>0</v>
      </c>
      <c r="W127">
        <f>ROUND(IF($V$127&lt;=0,0,$V$127*$V$3/12),2)</f>
        <v>0</v>
      </c>
      <c r="X127">
        <f>ROUND(IF($V$127&lt;=0,0,MIN($V$4,$V$127+$W$127)),2)</f>
        <v>0</v>
      </c>
      <c r="Y127">
        <f>ROUND(IF($V$127&lt;=0,0,MIN(MAX(0,$V$127+$W$127-$X$127),MAX(0,$F$127-$J$127-$O$127-$T$127))),2)</f>
        <v>0</v>
      </c>
      <c r="Z127">
        <f>ROUND(MAX(0,$V$127+$W$127-$X$127-$Y$127),2)</f>
        <v>0</v>
      </c>
      <c r="AA127">
        <f>$AE$126</f>
        <v>0</v>
      </c>
      <c r="AB127">
        <f>ROUND(IF($AA$127&lt;=0,0,$AA$127*$AA$3/12),2)</f>
        <v>0</v>
      </c>
      <c r="AC127">
        <f>ROUND(IF($AA$127&lt;=0,0,MIN($AA$4,$AA$127+$AB$127)),2)</f>
        <v>0</v>
      </c>
      <c r="AD127">
        <f>ROUND(IF($AA$127&lt;=0,0,MIN(MAX(0,$AA$127+$AB$127-$AC$127),MAX(0,$F$127-$J$127-$O$127-$T$127-$Y$127))),2)</f>
        <v>0</v>
      </c>
      <c r="AE127">
        <f>ROUND(MAX(0,$AA$127+$AB$127-$AC$127-$AD$127),2)</f>
        <v>0</v>
      </c>
      <c r="AF127">
        <f>$AJ$126</f>
        <v>0</v>
      </c>
      <c r="AG127">
        <f>ROUND(IF($AF$127&lt;=0,0,$AF$127*$AF$3/12),2)</f>
        <v>0</v>
      </c>
      <c r="AH127">
        <f>ROUND(IF($AF$127&lt;=0,0,MIN($AF$4,$AF$127+$AG$127)),2)</f>
        <v>0</v>
      </c>
      <c r="AI127">
        <f>ROUND(IF($AF$127&lt;=0,0,MIN(MAX(0,$AF$127+$AG$127-$AH$127),MAX(0,$F$127-$J$127-$O$127-$T$127-$Y$127-$AD$127))),2)</f>
        <v>0</v>
      </c>
      <c r="AJ127">
        <f>ROUND(MAX(0,$AF$127+$AG$127-$AH$127-$AI$127),2)</f>
        <v>0</v>
      </c>
      <c r="AK127">
        <f>$AO$126</f>
        <v>0</v>
      </c>
      <c r="AL127">
        <f>ROUND(IF($AK$127&lt;=0,0,$AK$127*$AK$3/12),2)</f>
        <v>0</v>
      </c>
      <c r="AM127">
        <f>ROUND(IF($AK$127&lt;=0,0,MIN($AK$4,$AK$127+$AL$127)),2)</f>
        <v>0</v>
      </c>
      <c r="AN127">
        <f>ROUND(IF($AK$127&lt;=0,0,MIN(MAX(0,$AK$127+$AL$127-$AM$127),MAX(0,$F$127-$J$127-$O$127-$T$127-$Y$127-$AD$127-$AI$127))),2)</f>
        <v>0</v>
      </c>
      <c r="AO127">
        <f>ROUND(MAX(0,$AK$127+$AL$127-$AM$127-$AN$127),2)</f>
        <v>0</v>
      </c>
      <c r="AP127">
        <f>$AT$126</f>
        <v>0</v>
      </c>
      <c r="AQ127">
        <f>ROUND(IF($AP$127&lt;=0,0,$AP$127*$AP$3/12),2)</f>
        <v>0</v>
      </c>
      <c r="AR127">
        <f>ROUND(IF($AP$127&lt;=0,0,MIN($AP$4,$AP$127+$AQ$127)),2)</f>
        <v>0</v>
      </c>
      <c r="AS127">
        <f>ROUND(IF($AP$127&lt;=0,0,MIN(MAX(0,$AP$127+$AQ$127-$AR$127),MAX(0,$F$127-$J$127-$O$127-$T$127-$Y$127-$AD$127-$AI$127-$AN$127))),2)</f>
        <v>0</v>
      </c>
      <c r="AT127">
        <f>ROUND(MAX(0,$AP$127+$AQ$127-$AR$127-$AS$127),2)</f>
        <v>0</v>
      </c>
      <c r="AU127">
        <f>$AY$126</f>
        <v>0</v>
      </c>
      <c r="AV127">
        <f>ROUND(IF($AU$127&lt;=0,0,$AU$127*$AU$3/12),2)</f>
        <v>0</v>
      </c>
      <c r="AW127">
        <f>ROUND(IF($AU$127&lt;=0,0,MIN($AU$4,$AU$127+$AV$127)),2)</f>
        <v>0</v>
      </c>
      <c r="AX127">
        <f>ROUND(IF($AU$127&lt;=0,0,MIN(MAX(0,$AU$127+$AV$127-$AW$127),MAX(0,$F$127-$J$127-$O$127-$T$127-$Y$127-$AD$127-$AI$127-$AN$127-$AS$127))),2)</f>
        <v>0</v>
      </c>
      <c r="AY127">
        <f>ROUND(MAX(0,$AU$127+$AV$127-$AW$127-$AX$127),2)</f>
        <v>0</v>
      </c>
      <c r="AZ127">
        <f>$BD$126</f>
        <v>0</v>
      </c>
      <c r="BA127">
        <f>ROUND(IF($AZ$127&lt;=0,0,$AZ$127*$AZ$3/12),2)</f>
        <v>0</v>
      </c>
      <c r="BB127">
        <f>ROUND(IF($AZ$127&lt;=0,0,MIN($AZ$4,$AZ$127+$BA$127)),2)</f>
        <v>0</v>
      </c>
      <c r="BC127">
        <f>ROUND(IF($AZ$127&lt;=0,0,MIN(MAX(0,$AZ$127+$BA$127-$BB$127),MAX(0,$F$127-$J$127-$O$127-$T$127-$Y$127-$AD$127-$AI$127-$AN$127-$AS$127-$AX$127))),2)</f>
        <v>0</v>
      </c>
      <c r="BD127">
        <f>ROUND(MAX(0,$AZ$127+$BA$127-$BB$127-$BC$127),2)</f>
        <v>0</v>
      </c>
    </row>
    <row r="128" spans="1:56">
      <c r="A128">
        <f>ROW()-7</f>
        <v>121</v>
      </c>
      <c r="B128">
        <f>EDATE(StartDate,A128-1)</f>
        <v>0</v>
      </c>
      <c r="C128">
        <f>ROUND(SUM($G$128,$L$128,$Q$128,$V$128,$AA$128,$AF$128,$AK$128,$AP$128,$AU$128,$AZ$128)-SUM($K$128,$P$128,$U$128,$Z$128,$AE$128,$AJ$128,$AO$128,$AT$128,$AY$128,$BD$128),2)</f>
        <v>0</v>
      </c>
      <c r="D128">
        <f>ROUND(SUM($H$128,$M$128,$R$128,$W$128,$AB$128,$AG$128,$AL$128,$AQ$128,$AV$128,$BA$128),2)</f>
        <v>0</v>
      </c>
      <c r="E128">
        <f>ROUND(SUM($K$128,$P$128,$U$128,$Z$128,$AE$128,$AJ$128,$AO$128,$AT$128,$AY$128,$BD$128),2)</f>
        <v>0</v>
      </c>
      <c r="F128">
        <f>ROUND(MAX(MonthlyBudget-SUM($I$128,$N$128,$S$128,$X$128,$AC$128,$AH$128,$AM$128,$AR$128,$AW$128,$BB$128),0),2)</f>
        <v>0</v>
      </c>
      <c r="G128">
        <f>$K$127</f>
        <v>0</v>
      </c>
      <c r="H128">
        <f>ROUND(IF($G$128&lt;=0,0,$G$128*$G$3/12),2)</f>
        <v>0</v>
      </c>
      <c r="I128">
        <f>ROUND(IF($G$128&lt;=0,0,MIN($G$4,$G$128+$H$128)),2)</f>
        <v>0</v>
      </c>
      <c r="J128">
        <f>ROUND(IF($G$128&lt;=0,0,MIN(MAX(0,$G$128+$H$128-$I$128),$F$128)),2)</f>
        <v>0</v>
      </c>
      <c r="K128">
        <f>ROUND(MAX(0,$G$128+$H$128-$I$128-$J$128),2)</f>
        <v>0</v>
      </c>
      <c r="L128">
        <f>$P$127</f>
        <v>0</v>
      </c>
      <c r="M128">
        <f>ROUND(IF($L$128&lt;=0,0,$L$128*$L$3/12),2)</f>
        <v>0</v>
      </c>
      <c r="N128">
        <f>ROUND(IF($L$128&lt;=0,0,MIN($L$4,$L$128+$M$128)),2)</f>
        <v>0</v>
      </c>
      <c r="O128">
        <f>ROUND(IF($L$128&lt;=0,0,MIN(MAX(0,$L$128+$M$128-$N$128),MAX(0,$F$128-$J$128))),2)</f>
        <v>0</v>
      </c>
      <c r="P128">
        <f>ROUND(MAX(0,$L$128+$M$128-$N$128-$O$128),2)</f>
        <v>0</v>
      </c>
      <c r="Q128">
        <f>$U$127</f>
        <v>0</v>
      </c>
      <c r="R128">
        <f>ROUND(IF($Q$128&lt;=0,0,$Q$128*$Q$3/12),2)</f>
        <v>0</v>
      </c>
      <c r="S128">
        <f>ROUND(IF($Q$128&lt;=0,0,MIN($Q$4,$Q$128+$R$128)),2)</f>
        <v>0</v>
      </c>
      <c r="T128">
        <f>ROUND(IF($Q$128&lt;=0,0,MIN(MAX(0,$Q$128+$R$128-$S$128),MAX(0,$F$128-$J$128-$O$128))),2)</f>
        <v>0</v>
      </c>
      <c r="U128">
        <f>ROUND(MAX(0,$Q$128+$R$128-$S$128-$T$128),2)</f>
        <v>0</v>
      </c>
      <c r="V128">
        <f>$Z$127</f>
        <v>0</v>
      </c>
      <c r="W128">
        <f>ROUND(IF($V$128&lt;=0,0,$V$128*$V$3/12),2)</f>
        <v>0</v>
      </c>
      <c r="X128">
        <f>ROUND(IF($V$128&lt;=0,0,MIN($V$4,$V$128+$W$128)),2)</f>
        <v>0</v>
      </c>
      <c r="Y128">
        <f>ROUND(IF($V$128&lt;=0,0,MIN(MAX(0,$V$128+$W$128-$X$128),MAX(0,$F$128-$J$128-$O$128-$T$128))),2)</f>
        <v>0</v>
      </c>
      <c r="Z128">
        <f>ROUND(MAX(0,$V$128+$W$128-$X$128-$Y$128),2)</f>
        <v>0</v>
      </c>
      <c r="AA128">
        <f>$AE$127</f>
        <v>0</v>
      </c>
      <c r="AB128">
        <f>ROUND(IF($AA$128&lt;=0,0,$AA$128*$AA$3/12),2)</f>
        <v>0</v>
      </c>
      <c r="AC128">
        <f>ROUND(IF($AA$128&lt;=0,0,MIN($AA$4,$AA$128+$AB$128)),2)</f>
        <v>0</v>
      </c>
      <c r="AD128">
        <f>ROUND(IF($AA$128&lt;=0,0,MIN(MAX(0,$AA$128+$AB$128-$AC$128),MAX(0,$F$128-$J$128-$O$128-$T$128-$Y$128))),2)</f>
        <v>0</v>
      </c>
      <c r="AE128">
        <f>ROUND(MAX(0,$AA$128+$AB$128-$AC$128-$AD$128),2)</f>
        <v>0</v>
      </c>
      <c r="AF128">
        <f>$AJ$127</f>
        <v>0</v>
      </c>
      <c r="AG128">
        <f>ROUND(IF($AF$128&lt;=0,0,$AF$128*$AF$3/12),2)</f>
        <v>0</v>
      </c>
      <c r="AH128">
        <f>ROUND(IF($AF$128&lt;=0,0,MIN($AF$4,$AF$128+$AG$128)),2)</f>
        <v>0</v>
      </c>
      <c r="AI128">
        <f>ROUND(IF($AF$128&lt;=0,0,MIN(MAX(0,$AF$128+$AG$128-$AH$128),MAX(0,$F$128-$J$128-$O$128-$T$128-$Y$128-$AD$128))),2)</f>
        <v>0</v>
      </c>
      <c r="AJ128">
        <f>ROUND(MAX(0,$AF$128+$AG$128-$AH$128-$AI$128),2)</f>
        <v>0</v>
      </c>
      <c r="AK128">
        <f>$AO$127</f>
        <v>0</v>
      </c>
      <c r="AL128">
        <f>ROUND(IF($AK$128&lt;=0,0,$AK$128*$AK$3/12),2)</f>
        <v>0</v>
      </c>
      <c r="AM128">
        <f>ROUND(IF($AK$128&lt;=0,0,MIN($AK$4,$AK$128+$AL$128)),2)</f>
        <v>0</v>
      </c>
      <c r="AN128">
        <f>ROUND(IF($AK$128&lt;=0,0,MIN(MAX(0,$AK$128+$AL$128-$AM$128),MAX(0,$F$128-$J$128-$O$128-$T$128-$Y$128-$AD$128-$AI$128))),2)</f>
        <v>0</v>
      </c>
      <c r="AO128">
        <f>ROUND(MAX(0,$AK$128+$AL$128-$AM$128-$AN$128),2)</f>
        <v>0</v>
      </c>
      <c r="AP128">
        <f>$AT$127</f>
        <v>0</v>
      </c>
      <c r="AQ128">
        <f>ROUND(IF($AP$128&lt;=0,0,$AP$128*$AP$3/12),2)</f>
        <v>0</v>
      </c>
      <c r="AR128">
        <f>ROUND(IF($AP$128&lt;=0,0,MIN($AP$4,$AP$128+$AQ$128)),2)</f>
        <v>0</v>
      </c>
      <c r="AS128">
        <f>ROUND(IF($AP$128&lt;=0,0,MIN(MAX(0,$AP$128+$AQ$128-$AR$128),MAX(0,$F$128-$J$128-$O$128-$T$128-$Y$128-$AD$128-$AI$128-$AN$128))),2)</f>
        <v>0</v>
      </c>
      <c r="AT128">
        <f>ROUND(MAX(0,$AP$128+$AQ$128-$AR$128-$AS$128),2)</f>
        <v>0</v>
      </c>
      <c r="AU128">
        <f>$AY$127</f>
        <v>0</v>
      </c>
      <c r="AV128">
        <f>ROUND(IF($AU$128&lt;=0,0,$AU$128*$AU$3/12),2)</f>
        <v>0</v>
      </c>
      <c r="AW128">
        <f>ROUND(IF($AU$128&lt;=0,0,MIN($AU$4,$AU$128+$AV$128)),2)</f>
        <v>0</v>
      </c>
      <c r="AX128">
        <f>ROUND(IF($AU$128&lt;=0,0,MIN(MAX(0,$AU$128+$AV$128-$AW$128),MAX(0,$F$128-$J$128-$O$128-$T$128-$Y$128-$AD$128-$AI$128-$AN$128-$AS$128))),2)</f>
        <v>0</v>
      </c>
      <c r="AY128">
        <f>ROUND(MAX(0,$AU$128+$AV$128-$AW$128-$AX$128),2)</f>
        <v>0</v>
      </c>
      <c r="AZ128">
        <f>$BD$127</f>
        <v>0</v>
      </c>
      <c r="BA128">
        <f>ROUND(IF($AZ$128&lt;=0,0,$AZ$128*$AZ$3/12),2)</f>
        <v>0</v>
      </c>
      <c r="BB128">
        <f>ROUND(IF($AZ$128&lt;=0,0,MIN($AZ$4,$AZ$128+$BA$128)),2)</f>
        <v>0</v>
      </c>
      <c r="BC128">
        <f>ROUND(IF($AZ$128&lt;=0,0,MIN(MAX(0,$AZ$128+$BA$128-$BB$128),MAX(0,$F$128-$J$128-$O$128-$T$128-$Y$128-$AD$128-$AI$128-$AN$128-$AS$128-$AX$128))),2)</f>
        <v>0</v>
      </c>
      <c r="BD128">
        <f>ROUND(MAX(0,$AZ$128+$BA$128-$BB$128-$BC$128),2)</f>
        <v>0</v>
      </c>
    </row>
    <row r="129" spans="1:56">
      <c r="A129">
        <f>ROW()-7</f>
        <v>122</v>
      </c>
      <c r="B129">
        <f>EDATE(StartDate,A129-1)</f>
        <v>0</v>
      </c>
      <c r="C129">
        <f>ROUND(SUM($G$129,$L$129,$Q$129,$V$129,$AA$129,$AF$129,$AK$129,$AP$129,$AU$129,$AZ$129)-SUM($K$129,$P$129,$U$129,$Z$129,$AE$129,$AJ$129,$AO$129,$AT$129,$AY$129,$BD$129),2)</f>
        <v>0</v>
      </c>
      <c r="D129">
        <f>ROUND(SUM($H$129,$M$129,$R$129,$W$129,$AB$129,$AG$129,$AL$129,$AQ$129,$AV$129,$BA$129),2)</f>
        <v>0</v>
      </c>
      <c r="E129">
        <f>ROUND(SUM($K$129,$P$129,$U$129,$Z$129,$AE$129,$AJ$129,$AO$129,$AT$129,$AY$129,$BD$129),2)</f>
        <v>0</v>
      </c>
      <c r="F129">
        <f>ROUND(MAX(MonthlyBudget-SUM($I$129,$N$129,$S$129,$X$129,$AC$129,$AH$129,$AM$129,$AR$129,$AW$129,$BB$129),0),2)</f>
        <v>0</v>
      </c>
      <c r="G129">
        <f>$K$128</f>
        <v>0</v>
      </c>
      <c r="H129">
        <f>ROUND(IF($G$129&lt;=0,0,$G$129*$G$3/12),2)</f>
        <v>0</v>
      </c>
      <c r="I129">
        <f>ROUND(IF($G$129&lt;=0,0,MIN($G$4,$G$129+$H$129)),2)</f>
        <v>0</v>
      </c>
      <c r="J129">
        <f>ROUND(IF($G$129&lt;=0,0,MIN(MAX(0,$G$129+$H$129-$I$129),$F$129)),2)</f>
        <v>0</v>
      </c>
      <c r="K129">
        <f>ROUND(MAX(0,$G$129+$H$129-$I$129-$J$129),2)</f>
        <v>0</v>
      </c>
      <c r="L129">
        <f>$P$128</f>
        <v>0</v>
      </c>
      <c r="M129">
        <f>ROUND(IF($L$129&lt;=0,0,$L$129*$L$3/12),2)</f>
        <v>0</v>
      </c>
      <c r="N129">
        <f>ROUND(IF($L$129&lt;=0,0,MIN($L$4,$L$129+$M$129)),2)</f>
        <v>0</v>
      </c>
      <c r="O129">
        <f>ROUND(IF($L$129&lt;=0,0,MIN(MAX(0,$L$129+$M$129-$N$129),MAX(0,$F$129-$J$129))),2)</f>
        <v>0</v>
      </c>
      <c r="P129">
        <f>ROUND(MAX(0,$L$129+$M$129-$N$129-$O$129),2)</f>
        <v>0</v>
      </c>
      <c r="Q129">
        <f>$U$128</f>
        <v>0</v>
      </c>
      <c r="R129">
        <f>ROUND(IF($Q$129&lt;=0,0,$Q$129*$Q$3/12),2)</f>
        <v>0</v>
      </c>
      <c r="S129">
        <f>ROUND(IF($Q$129&lt;=0,0,MIN($Q$4,$Q$129+$R$129)),2)</f>
        <v>0</v>
      </c>
      <c r="T129">
        <f>ROUND(IF($Q$129&lt;=0,0,MIN(MAX(0,$Q$129+$R$129-$S$129),MAX(0,$F$129-$J$129-$O$129))),2)</f>
        <v>0</v>
      </c>
      <c r="U129">
        <f>ROUND(MAX(0,$Q$129+$R$129-$S$129-$T$129),2)</f>
        <v>0</v>
      </c>
      <c r="V129">
        <f>$Z$128</f>
        <v>0</v>
      </c>
      <c r="W129">
        <f>ROUND(IF($V$129&lt;=0,0,$V$129*$V$3/12),2)</f>
        <v>0</v>
      </c>
      <c r="X129">
        <f>ROUND(IF($V$129&lt;=0,0,MIN($V$4,$V$129+$W$129)),2)</f>
        <v>0</v>
      </c>
      <c r="Y129">
        <f>ROUND(IF($V$129&lt;=0,0,MIN(MAX(0,$V$129+$W$129-$X$129),MAX(0,$F$129-$J$129-$O$129-$T$129))),2)</f>
        <v>0</v>
      </c>
      <c r="Z129">
        <f>ROUND(MAX(0,$V$129+$W$129-$X$129-$Y$129),2)</f>
        <v>0</v>
      </c>
      <c r="AA129">
        <f>$AE$128</f>
        <v>0</v>
      </c>
      <c r="AB129">
        <f>ROUND(IF($AA$129&lt;=0,0,$AA$129*$AA$3/12),2)</f>
        <v>0</v>
      </c>
      <c r="AC129">
        <f>ROUND(IF($AA$129&lt;=0,0,MIN($AA$4,$AA$129+$AB$129)),2)</f>
        <v>0</v>
      </c>
      <c r="AD129">
        <f>ROUND(IF($AA$129&lt;=0,0,MIN(MAX(0,$AA$129+$AB$129-$AC$129),MAX(0,$F$129-$J$129-$O$129-$T$129-$Y$129))),2)</f>
        <v>0</v>
      </c>
      <c r="AE129">
        <f>ROUND(MAX(0,$AA$129+$AB$129-$AC$129-$AD$129),2)</f>
        <v>0</v>
      </c>
      <c r="AF129">
        <f>$AJ$128</f>
        <v>0</v>
      </c>
      <c r="AG129">
        <f>ROUND(IF($AF$129&lt;=0,0,$AF$129*$AF$3/12),2)</f>
        <v>0</v>
      </c>
      <c r="AH129">
        <f>ROUND(IF($AF$129&lt;=0,0,MIN($AF$4,$AF$129+$AG$129)),2)</f>
        <v>0</v>
      </c>
      <c r="AI129">
        <f>ROUND(IF($AF$129&lt;=0,0,MIN(MAX(0,$AF$129+$AG$129-$AH$129),MAX(0,$F$129-$J$129-$O$129-$T$129-$Y$129-$AD$129))),2)</f>
        <v>0</v>
      </c>
      <c r="AJ129">
        <f>ROUND(MAX(0,$AF$129+$AG$129-$AH$129-$AI$129),2)</f>
        <v>0</v>
      </c>
      <c r="AK129">
        <f>$AO$128</f>
        <v>0</v>
      </c>
      <c r="AL129">
        <f>ROUND(IF($AK$129&lt;=0,0,$AK$129*$AK$3/12),2)</f>
        <v>0</v>
      </c>
      <c r="AM129">
        <f>ROUND(IF($AK$129&lt;=0,0,MIN($AK$4,$AK$129+$AL$129)),2)</f>
        <v>0</v>
      </c>
      <c r="AN129">
        <f>ROUND(IF($AK$129&lt;=0,0,MIN(MAX(0,$AK$129+$AL$129-$AM$129),MAX(0,$F$129-$J$129-$O$129-$T$129-$Y$129-$AD$129-$AI$129))),2)</f>
        <v>0</v>
      </c>
      <c r="AO129">
        <f>ROUND(MAX(0,$AK$129+$AL$129-$AM$129-$AN$129),2)</f>
        <v>0</v>
      </c>
      <c r="AP129">
        <f>$AT$128</f>
        <v>0</v>
      </c>
      <c r="AQ129">
        <f>ROUND(IF($AP$129&lt;=0,0,$AP$129*$AP$3/12),2)</f>
        <v>0</v>
      </c>
      <c r="AR129">
        <f>ROUND(IF($AP$129&lt;=0,0,MIN($AP$4,$AP$129+$AQ$129)),2)</f>
        <v>0</v>
      </c>
      <c r="AS129">
        <f>ROUND(IF($AP$129&lt;=0,0,MIN(MAX(0,$AP$129+$AQ$129-$AR$129),MAX(0,$F$129-$J$129-$O$129-$T$129-$Y$129-$AD$129-$AI$129-$AN$129))),2)</f>
        <v>0</v>
      </c>
      <c r="AT129">
        <f>ROUND(MAX(0,$AP$129+$AQ$129-$AR$129-$AS$129),2)</f>
        <v>0</v>
      </c>
      <c r="AU129">
        <f>$AY$128</f>
        <v>0</v>
      </c>
      <c r="AV129">
        <f>ROUND(IF($AU$129&lt;=0,0,$AU$129*$AU$3/12),2)</f>
        <v>0</v>
      </c>
      <c r="AW129">
        <f>ROUND(IF($AU$129&lt;=0,0,MIN($AU$4,$AU$129+$AV$129)),2)</f>
        <v>0</v>
      </c>
      <c r="AX129">
        <f>ROUND(IF($AU$129&lt;=0,0,MIN(MAX(0,$AU$129+$AV$129-$AW$129),MAX(0,$F$129-$J$129-$O$129-$T$129-$Y$129-$AD$129-$AI$129-$AN$129-$AS$129))),2)</f>
        <v>0</v>
      </c>
      <c r="AY129">
        <f>ROUND(MAX(0,$AU$129+$AV$129-$AW$129-$AX$129),2)</f>
        <v>0</v>
      </c>
      <c r="AZ129">
        <f>$BD$128</f>
        <v>0</v>
      </c>
      <c r="BA129">
        <f>ROUND(IF($AZ$129&lt;=0,0,$AZ$129*$AZ$3/12),2)</f>
        <v>0</v>
      </c>
      <c r="BB129">
        <f>ROUND(IF($AZ$129&lt;=0,0,MIN($AZ$4,$AZ$129+$BA$129)),2)</f>
        <v>0</v>
      </c>
      <c r="BC129">
        <f>ROUND(IF($AZ$129&lt;=0,0,MIN(MAX(0,$AZ$129+$BA$129-$BB$129),MAX(0,$F$129-$J$129-$O$129-$T$129-$Y$129-$AD$129-$AI$129-$AN$129-$AS$129-$AX$129))),2)</f>
        <v>0</v>
      </c>
      <c r="BD129">
        <f>ROUND(MAX(0,$AZ$129+$BA$129-$BB$129-$BC$129),2)</f>
        <v>0</v>
      </c>
    </row>
    <row r="130" spans="1:56">
      <c r="A130">
        <f>ROW()-7</f>
        <v>123</v>
      </c>
      <c r="B130">
        <f>EDATE(StartDate,A130-1)</f>
        <v>0</v>
      </c>
      <c r="C130">
        <f>ROUND(SUM($G$130,$L$130,$Q$130,$V$130,$AA$130,$AF$130,$AK$130,$AP$130,$AU$130,$AZ$130)-SUM($K$130,$P$130,$U$130,$Z$130,$AE$130,$AJ$130,$AO$130,$AT$130,$AY$130,$BD$130),2)</f>
        <v>0</v>
      </c>
      <c r="D130">
        <f>ROUND(SUM($H$130,$M$130,$R$130,$W$130,$AB$130,$AG$130,$AL$130,$AQ$130,$AV$130,$BA$130),2)</f>
        <v>0</v>
      </c>
      <c r="E130">
        <f>ROUND(SUM($K$130,$P$130,$U$130,$Z$130,$AE$130,$AJ$130,$AO$130,$AT$130,$AY$130,$BD$130),2)</f>
        <v>0</v>
      </c>
      <c r="F130">
        <f>ROUND(MAX(MonthlyBudget-SUM($I$130,$N$130,$S$130,$X$130,$AC$130,$AH$130,$AM$130,$AR$130,$AW$130,$BB$130),0),2)</f>
        <v>0</v>
      </c>
      <c r="G130">
        <f>$K$129</f>
        <v>0</v>
      </c>
      <c r="H130">
        <f>ROUND(IF($G$130&lt;=0,0,$G$130*$G$3/12),2)</f>
        <v>0</v>
      </c>
      <c r="I130">
        <f>ROUND(IF($G$130&lt;=0,0,MIN($G$4,$G$130+$H$130)),2)</f>
        <v>0</v>
      </c>
      <c r="J130">
        <f>ROUND(IF($G$130&lt;=0,0,MIN(MAX(0,$G$130+$H$130-$I$130),$F$130)),2)</f>
        <v>0</v>
      </c>
      <c r="K130">
        <f>ROUND(MAX(0,$G$130+$H$130-$I$130-$J$130),2)</f>
        <v>0</v>
      </c>
      <c r="L130">
        <f>$P$129</f>
        <v>0</v>
      </c>
      <c r="M130">
        <f>ROUND(IF($L$130&lt;=0,0,$L$130*$L$3/12),2)</f>
        <v>0</v>
      </c>
      <c r="N130">
        <f>ROUND(IF($L$130&lt;=0,0,MIN($L$4,$L$130+$M$130)),2)</f>
        <v>0</v>
      </c>
      <c r="O130">
        <f>ROUND(IF($L$130&lt;=0,0,MIN(MAX(0,$L$130+$M$130-$N$130),MAX(0,$F$130-$J$130))),2)</f>
        <v>0</v>
      </c>
      <c r="P130">
        <f>ROUND(MAX(0,$L$130+$M$130-$N$130-$O$130),2)</f>
        <v>0</v>
      </c>
      <c r="Q130">
        <f>$U$129</f>
        <v>0</v>
      </c>
      <c r="R130">
        <f>ROUND(IF($Q$130&lt;=0,0,$Q$130*$Q$3/12),2)</f>
        <v>0</v>
      </c>
      <c r="S130">
        <f>ROUND(IF($Q$130&lt;=0,0,MIN($Q$4,$Q$130+$R$130)),2)</f>
        <v>0</v>
      </c>
      <c r="T130">
        <f>ROUND(IF($Q$130&lt;=0,0,MIN(MAX(0,$Q$130+$R$130-$S$130),MAX(0,$F$130-$J$130-$O$130))),2)</f>
        <v>0</v>
      </c>
      <c r="U130">
        <f>ROUND(MAX(0,$Q$130+$R$130-$S$130-$T$130),2)</f>
        <v>0</v>
      </c>
      <c r="V130">
        <f>$Z$129</f>
        <v>0</v>
      </c>
      <c r="W130">
        <f>ROUND(IF($V$130&lt;=0,0,$V$130*$V$3/12),2)</f>
        <v>0</v>
      </c>
      <c r="X130">
        <f>ROUND(IF($V$130&lt;=0,0,MIN($V$4,$V$130+$W$130)),2)</f>
        <v>0</v>
      </c>
      <c r="Y130">
        <f>ROUND(IF($V$130&lt;=0,0,MIN(MAX(0,$V$130+$W$130-$X$130),MAX(0,$F$130-$J$130-$O$130-$T$130))),2)</f>
        <v>0</v>
      </c>
      <c r="Z130">
        <f>ROUND(MAX(0,$V$130+$W$130-$X$130-$Y$130),2)</f>
        <v>0</v>
      </c>
      <c r="AA130">
        <f>$AE$129</f>
        <v>0</v>
      </c>
      <c r="AB130">
        <f>ROUND(IF($AA$130&lt;=0,0,$AA$130*$AA$3/12),2)</f>
        <v>0</v>
      </c>
      <c r="AC130">
        <f>ROUND(IF($AA$130&lt;=0,0,MIN($AA$4,$AA$130+$AB$130)),2)</f>
        <v>0</v>
      </c>
      <c r="AD130">
        <f>ROUND(IF($AA$130&lt;=0,0,MIN(MAX(0,$AA$130+$AB$130-$AC$130),MAX(0,$F$130-$J$130-$O$130-$T$130-$Y$130))),2)</f>
        <v>0</v>
      </c>
      <c r="AE130">
        <f>ROUND(MAX(0,$AA$130+$AB$130-$AC$130-$AD$130),2)</f>
        <v>0</v>
      </c>
      <c r="AF130">
        <f>$AJ$129</f>
        <v>0</v>
      </c>
      <c r="AG130">
        <f>ROUND(IF($AF$130&lt;=0,0,$AF$130*$AF$3/12),2)</f>
        <v>0</v>
      </c>
      <c r="AH130">
        <f>ROUND(IF($AF$130&lt;=0,0,MIN($AF$4,$AF$130+$AG$130)),2)</f>
        <v>0</v>
      </c>
      <c r="AI130">
        <f>ROUND(IF($AF$130&lt;=0,0,MIN(MAX(0,$AF$130+$AG$130-$AH$130),MAX(0,$F$130-$J$130-$O$130-$T$130-$Y$130-$AD$130))),2)</f>
        <v>0</v>
      </c>
      <c r="AJ130">
        <f>ROUND(MAX(0,$AF$130+$AG$130-$AH$130-$AI$130),2)</f>
        <v>0</v>
      </c>
      <c r="AK130">
        <f>$AO$129</f>
        <v>0</v>
      </c>
      <c r="AL130">
        <f>ROUND(IF($AK$130&lt;=0,0,$AK$130*$AK$3/12),2)</f>
        <v>0</v>
      </c>
      <c r="AM130">
        <f>ROUND(IF($AK$130&lt;=0,0,MIN($AK$4,$AK$130+$AL$130)),2)</f>
        <v>0</v>
      </c>
      <c r="AN130">
        <f>ROUND(IF($AK$130&lt;=0,0,MIN(MAX(0,$AK$130+$AL$130-$AM$130),MAX(0,$F$130-$J$130-$O$130-$T$130-$Y$130-$AD$130-$AI$130))),2)</f>
        <v>0</v>
      </c>
      <c r="AO130">
        <f>ROUND(MAX(0,$AK$130+$AL$130-$AM$130-$AN$130),2)</f>
        <v>0</v>
      </c>
      <c r="AP130">
        <f>$AT$129</f>
        <v>0</v>
      </c>
      <c r="AQ130">
        <f>ROUND(IF($AP$130&lt;=0,0,$AP$130*$AP$3/12),2)</f>
        <v>0</v>
      </c>
      <c r="AR130">
        <f>ROUND(IF($AP$130&lt;=0,0,MIN($AP$4,$AP$130+$AQ$130)),2)</f>
        <v>0</v>
      </c>
      <c r="AS130">
        <f>ROUND(IF($AP$130&lt;=0,0,MIN(MAX(0,$AP$130+$AQ$130-$AR$130),MAX(0,$F$130-$J$130-$O$130-$T$130-$Y$130-$AD$130-$AI$130-$AN$130))),2)</f>
        <v>0</v>
      </c>
      <c r="AT130">
        <f>ROUND(MAX(0,$AP$130+$AQ$130-$AR$130-$AS$130),2)</f>
        <v>0</v>
      </c>
      <c r="AU130">
        <f>$AY$129</f>
        <v>0</v>
      </c>
      <c r="AV130">
        <f>ROUND(IF($AU$130&lt;=0,0,$AU$130*$AU$3/12),2)</f>
        <v>0</v>
      </c>
      <c r="AW130">
        <f>ROUND(IF($AU$130&lt;=0,0,MIN($AU$4,$AU$130+$AV$130)),2)</f>
        <v>0</v>
      </c>
      <c r="AX130">
        <f>ROUND(IF($AU$130&lt;=0,0,MIN(MAX(0,$AU$130+$AV$130-$AW$130),MAX(0,$F$130-$J$130-$O$130-$T$130-$Y$130-$AD$130-$AI$130-$AN$130-$AS$130))),2)</f>
        <v>0</v>
      </c>
      <c r="AY130">
        <f>ROUND(MAX(0,$AU$130+$AV$130-$AW$130-$AX$130),2)</f>
        <v>0</v>
      </c>
      <c r="AZ130">
        <f>$BD$129</f>
        <v>0</v>
      </c>
      <c r="BA130">
        <f>ROUND(IF($AZ$130&lt;=0,0,$AZ$130*$AZ$3/12),2)</f>
        <v>0</v>
      </c>
      <c r="BB130">
        <f>ROUND(IF($AZ$130&lt;=0,0,MIN($AZ$4,$AZ$130+$BA$130)),2)</f>
        <v>0</v>
      </c>
      <c r="BC130">
        <f>ROUND(IF($AZ$130&lt;=0,0,MIN(MAX(0,$AZ$130+$BA$130-$BB$130),MAX(0,$F$130-$J$130-$O$130-$T$130-$Y$130-$AD$130-$AI$130-$AN$130-$AS$130-$AX$130))),2)</f>
        <v>0</v>
      </c>
      <c r="BD130">
        <f>ROUND(MAX(0,$AZ$130+$BA$130-$BB$130-$BC$130),2)</f>
        <v>0</v>
      </c>
    </row>
    <row r="131" spans="1:56">
      <c r="A131">
        <f>ROW()-7</f>
        <v>124</v>
      </c>
      <c r="B131">
        <f>EDATE(StartDate,A131-1)</f>
        <v>0</v>
      </c>
      <c r="C131">
        <f>ROUND(SUM($G$131,$L$131,$Q$131,$V$131,$AA$131,$AF$131,$AK$131,$AP$131,$AU$131,$AZ$131)-SUM($K$131,$P$131,$U$131,$Z$131,$AE$131,$AJ$131,$AO$131,$AT$131,$AY$131,$BD$131),2)</f>
        <v>0</v>
      </c>
      <c r="D131">
        <f>ROUND(SUM($H$131,$M$131,$R$131,$W$131,$AB$131,$AG$131,$AL$131,$AQ$131,$AV$131,$BA$131),2)</f>
        <v>0</v>
      </c>
      <c r="E131">
        <f>ROUND(SUM($K$131,$P$131,$U$131,$Z$131,$AE$131,$AJ$131,$AO$131,$AT$131,$AY$131,$BD$131),2)</f>
        <v>0</v>
      </c>
      <c r="F131">
        <f>ROUND(MAX(MonthlyBudget-SUM($I$131,$N$131,$S$131,$X$131,$AC$131,$AH$131,$AM$131,$AR$131,$AW$131,$BB$131),0),2)</f>
        <v>0</v>
      </c>
      <c r="G131">
        <f>$K$130</f>
        <v>0</v>
      </c>
      <c r="H131">
        <f>ROUND(IF($G$131&lt;=0,0,$G$131*$G$3/12),2)</f>
        <v>0</v>
      </c>
      <c r="I131">
        <f>ROUND(IF($G$131&lt;=0,0,MIN($G$4,$G$131+$H$131)),2)</f>
        <v>0</v>
      </c>
      <c r="J131">
        <f>ROUND(IF($G$131&lt;=0,0,MIN(MAX(0,$G$131+$H$131-$I$131),$F$131)),2)</f>
        <v>0</v>
      </c>
      <c r="K131">
        <f>ROUND(MAX(0,$G$131+$H$131-$I$131-$J$131),2)</f>
        <v>0</v>
      </c>
      <c r="L131">
        <f>$P$130</f>
        <v>0</v>
      </c>
      <c r="M131">
        <f>ROUND(IF($L$131&lt;=0,0,$L$131*$L$3/12),2)</f>
        <v>0</v>
      </c>
      <c r="N131">
        <f>ROUND(IF($L$131&lt;=0,0,MIN($L$4,$L$131+$M$131)),2)</f>
        <v>0</v>
      </c>
      <c r="O131">
        <f>ROUND(IF($L$131&lt;=0,0,MIN(MAX(0,$L$131+$M$131-$N$131),MAX(0,$F$131-$J$131))),2)</f>
        <v>0</v>
      </c>
      <c r="P131">
        <f>ROUND(MAX(0,$L$131+$M$131-$N$131-$O$131),2)</f>
        <v>0</v>
      </c>
      <c r="Q131">
        <f>$U$130</f>
        <v>0</v>
      </c>
      <c r="R131">
        <f>ROUND(IF($Q$131&lt;=0,0,$Q$131*$Q$3/12),2)</f>
        <v>0</v>
      </c>
      <c r="S131">
        <f>ROUND(IF($Q$131&lt;=0,0,MIN($Q$4,$Q$131+$R$131)),2)</f>
        <v>0</v>
      </c>
      <c r="T131">
        <f>ROUND(IF($Q$131&lt;=0,0,MIN(MAX(0,$Q$131+$R$131-$S$131),MAX(0,$F$131-$J$131-$O$131))),2)</f>
        <v>0</v>
      </c>
      <c r="U131">
        <f>ROUND(MAX(0,$Q$131+$R$131-$S$131-$T$131),2)</f>
        <v>0</v>
      </c>
      <c r="V131">
        <f>$Z$130</f>
        <v>0</v>
      </c>
      <c r="W131">
        <f>ROUND(IF($V$131&lt;=0,0,$V$131*$V$3/12),2)</f>
        <v>0</v>
      </c>
      <c r="X131">
        <f>ROUND(IF($V$131&lt;=0,0,MIN($V$4,$V$131+$W$131)),2)</f>
        <v>0</v>
      </c>
      <c r="Y131">
        <f>ROUND(IF($V$131&lt;=0,0,MIN(MAX(0,$V$131+$W$131-$X$131),MAX(0,$F$131-$J$131-$O$131-$T$131))),2)</f>
        <v>0</v>
      </c>
      <c r="Z131">
        <f>ROUND(MAX(0,$V$131+$W$131-$X$131-$Y$131),2)</f>
        <v>0</v>
      </c>
      <c r="AA131">
        <f>$AE$130</f>
        <v>0</v>
      </c>
      <c r="AB131">
        <f>ROUND(IF($AA$131&lt;=0,0,$AA$131*$AA$3/12),2)</f>
        <v>0</v>
      </c>
      <c r="AC131">
        <f>ROUND(IF($AA$131&lt;=0,0,MIN($AA$4,$AA$131+$AB$131)),2)</f>
        <v>0</v>
      </c>
      <c r="AD131">
        <f>ROUND(IF($AA$131&lt;=0,0,MIN(MAX(0,$AA$131+$AB$131-$AC$131),MAX(0,$F$131-$J$131-$O$131-$T$131-$Y$131))),2)</f>
        <v>0</v>
      </c>
      <c r="AE131">
        <f>ROUND(MAX(0,$AA$131+$AB$131-$AC$131-$AD$131),2)</f>
        <v>0</v>
      </c>
      <c r="AF131">
        <f>$AJ$130</f>
        <v>0</v>
      </c>
      <c r="AG131">
        <f>ROUND(IF($AF$131&lt;=0,0,$AF$131*$AF$3/12),2)</f>
        <v>0</v>
      </c>
      <c r="AH131">
        <f>ROUND(IF($AF$131&lt;=0,0,MIN($AF$4,$AF$131+$AG$131)),2)</f>
        <v>0</v>
      </c>
      <c r="AI131">
        <f>ROUND(IF($AF$131&lt;=0,0,MIN(MAX(0,$AF$131+$AG$131-$AH$131),MAX(0,$F$131-$J$131-$O$131-$T$131-$Y$131-$AD$131))),2)</f>
        <v>0</v>
      </c>
      <c r="AJ131">
        <f>ROUND(MAX(0,$AF$131+$AG$131-$AH$131-$AI$131),2)</f>
        <v>0</v>
      </c>
      <c r="AK131">
        <f>$AO$130</f>
        <v>0</v>
      </c>
      <c r="AL131">
        <f>ROUND(IF($AK$131&lt;=0,0,$AK$131*$AK$3/12),2)</f>
        <v>0</v>
      </c>
      <c r="AM131">
        <f>ROUND(IF($AK$131&lt;=0,0,MIN($AK$4,$AK$131+$AL$131)),2)</f>
        <v>0</v>
      </c>
      <c r="AN131">
        <f>ROUND(IF($AK$131&lt;=0,0,MIN(MAX(0,$AK$131+$AL$131-$AM$131),MAX(0,$F$131-$J$131-$O$131-$T$131-$Y$131-$AD$131-$AI$131))),2)</f>
        <v>0</v>
      </c>
      <c r="AO131">
        <f>ROUND(MAX(0,$AK$131+$AL$131-$AM$131-$AN$131),2)</f>
        <v>0</v>
      </c>
      <c r="AP131">
        <f>$AT$130</f>
        <v>0</v>
      </c>
      <c r="AQ131">
        <f>ROUND(IF($AP$131&lt;=0,0,$AP$131*$AP$3/12),2)</f>
        <v>0</v>
      </c>
      <c r="AR131">
        <f>ROUND(IF($AP$131&lt;=0,0,MIN($AP$4,$AP$131+$AQ$131)),2)</f>
        <v>0</v>
      </c>
      <c r="AS131">
        <f>ROUND(IF($AP$131&lt;=0,0,MIN(MAX(0,$AP$131+$AQ$131-$AR$131),MAX(0,$F$131-$J$131-$O$131-$T$131-$Y$131-$AD$131-$AI$131-$AN$131))),2)</f>
        <v>0</v>
      </c>
      <c r="AT131">
        <f>ROUND(MAX(0,$AP$131+$AQ$131-$AR$131-$AS$131),2)</f>
        <v>0</v>
      </c>
      <c r="AU131">
        <f>$AY$130</f>
        <v>0</v>
      </c>
      <c r="AV131">
        <f>ROUND(IF($AU$131&lt;=0,0,$AU$131*$AU$3/12),2)</f>
        <v>0</v>
      </c>
      <c r="AW131">
        <f>ROUND(IF($AU$131&lt;=0,0,MIN($AU$4,$AU$131+$AV$131)),2)</f>
        <v>0</v>
      </c>
      <c r="AX131">
        <f>ROUND(IF($AU$131&lt;=0,0,MIN(MAX(0,$AU$131+$AV$131-$AW$131),MAX(0,$F$131-$J$131-$O$131-$T$131-$Y$131-$AD$131-$AI$131-$AN$131-$AS$131))),2)</f>
        <v>0</v>
      </c>
      <c r="AY131">
        <f>ROUND(MAX(0,$AU$131+$AV$131-$AW$131-$AX$131),2)</f>
        <v>0</v>
      </c>
      <c r="AZ131">
        <f>$BD$130</f>
        <v>0</v>
      </c>
      <c r="BA131">
        <f>ROUND(IF($AZ$131&lt;=0,0,$AZ$131*$AZ$3/12),2)</f>
        <v>0</v>
      </c>
      <c r="BB131">
        <f>ROUND(IF($AZ$131&lt;=0,0,MIN($AZ$4,$AZ$131+$BA$131)),2)</f>
        <v>0</v>
      </c>
      <c r="BC131">
        <f>ROUND(IF($AZ$131&lt;=0,0,MIN(MAX(0,$AZ$131+$BA$131-$BB$131),MAX(0,$F$131-$J$131-$O$131-$T$131-$Y$131-$AD$131-$AI$131-$AN$131-$AS$131-$AX$131))),2)</f>
        <v>0</v>
      </c>
      <c r="BD131">
        <f>ROUND(MAX(0,$AZ$131+$BA$131-$BB$131-$BC$131),2)</f>
        <v>0</v>
      </c>
    </row>
    <row r="132" spans="1:56">
      <c r="A132">
        <f>ROW()-7</f>
        <v>125</v>
      </c>
      <c r="B132">
        <f>EDATE(StartDate,A132-1)</f>
        <v>0</v>
      </c>
      <c r="C132">
        <f>ROUND(SUM($G$132,$L$132,$Q$132,$V$132,$AA$132,$AF$132,$AK$132,$AP$132,$AU$132,$AZ$132)-SUM($K$132,$P$132,$U$132,$Z$132,$AE$132,$AJ$132,$AO$132,$AT$132,$AY$132,$BD$132),2)</f>
        <v>0</v>
      </c>
      <c r="D132">
        <f>ROUND(SUM($H$132,$M$132,$R$132,$W$132,$AB$132,$AG$132,$AL$132,$AQ$132,$AV$132,$BA$132),2)</f>
        <v>0</v>
      </c>
      <c r="E132">
        <f>ROUND(SUM($K$132,$P$132,$U$132,$Z$132,$AE$132,$AJ$132,$AO$132,$AT$132,$AY$132,$BD$132),2)</f>
        <v>0</v>
      </c>
      <c r="F132">
        <f>ROUND(MAX(MonthlyBudget-SUM($I$132,$N$132,$S$132,$X$132,$AC$132,$AH$132,$AM$132,$AR$132,$AW$132,$BB$132),0),2)</f>
        <v>0</v>
      </c>
      <c r="G132">
        <f>$K$131</f>
        <v>0</v>
      </c>
      <c r="H132">
        <f>ROUND(IF($G$132&lt;=0,0,$G$132*$G$3/12),2)</f>
        <v>0</v>
      </c>
      <c r="I132">
        <f>ROUND(IF($G$132&lt;=0,0,MIN($G$4,$G$132+$H$132)),2)</f>
        <v>0</v>
      </c>
      <c r="J132">
        <f>ROUND(IF($G$132&lt;=0,0,MIN(MAX(0,$G$132+$H$132-$I$132),$F$132)),2)</f>
        <v>0</v>
      </c>
      <c r="K132">
        <f>ROUND(MAX(0,$G$132+$H$132-$I$132-$J$132),2)</f>
        <v>0</v>
      </c>
      <c r="L132">
        <f>$P$131</f>
        <v>0</v>
      </c>
      <c r="M132">
        <f>ROUND(IF($L$132&lt;=0,0,$L$132*$L$3/12),2)</f>
        <v>0</v>
      </c>
      <c r="N132">
        <f>ROUND(IF($L$132&lt;=0,0,MIN($L$4,$L$132+$M$132)),2)</f>
        <v>0</v>
      </c>
      <c r="O132">
        <f>ROUND(IF($L$132&lt;=0,0,MIN(MAX(0,$L$132+$M$132-$N$132),MAX(0,$F$132-$J$132))),2)</f>
        <v>0</v>
      </c>
      <c r="P132">
        <f>ROUND(MAX(0,$L$132+$M$132-$N$132-$O$132),2)</f>
        <v>0</v>
      </c>
      <c r="Q132">
        <f>$U$131</f>
        <v>0</v>
      </c>
      <c r="R132">
        <f>ROUND(IF($Q$132&lt;=0,0,$Q$132*$Q$3/12),2)</f>
        <v>0</v>
      </c>
      <c r="S132">
        <f>ROUND(IF($Q$132&lt;=0,0,MIN($Q$4,$Q$132+$R$132)),2)</f>
        <v>0</v>
      </c>
      <c r="T132">
        <f>ROUND(IF($Q$132&lt;=0,0,MIN(MAX(0,$Q$132+$R$132-$S$132),MAX(0,$F$132-$J$132-$O$132))),2)</f>
        <v>0</v>
      </c>
      <c r="U132">
        <f>ROUND(MAX(0,$Q$132+$R$132-$S$132-$T$132),2)</f>
        <v>0</v>
      </c>
      <c r="V132">
        <f>$Z$131</f>
        <v>0</v>
      </c>
      <c r="W132">
        <f>ROUND(IF($V$132&lt;=0,0,$V$132*$V$3/12),2)</f>
        <v>0</v>
      </c>
      <c r="X132">
        <f>ROUND(IF($V$132&lt;=0,0,MIN($V$4,$V$132+$W$132)),2)</f>
        <v>0</v>
      </c>
      <c r="Y132">
        <f>ROUND(IF($V$132&lt;=0,0,MIN(MAX(0,$V$132+$W$132-$X$132),MAX(0,$F$132-$J$132-$O$132-$T$132))),2)</f>
        <v>0</v>
      </c>
      <c r="Z132">
        <f>ROUND(MAX(0,$V$132+$W$132-$X$132-$Y$132),2)</f>
        <v>0</v>
      </c>
      <c r="AA132">
        <f>$AE$131</f>
        <v>0</v>
      </c>
      <c r="AB132">
        <f>ROUND(IF($AA$132&lt;=0,0,$AA$132*$AA$3/12),2)</f>
        <v>0</v>
      </c>
      <c r="AC132">
        <f>ROUND(IF($AA$132&lt;=0,0,MIN($AA$4,$AA$132+$AB$132)),2)</f>
        <v>0</v>
      </c>
      <c r="AD132">
        <f>ROUND(IF($AA$132&lt;=0,0,MIN(MAX(0,$AA$132+$AB$132-$AC$132),MAX(0,$F$132-$J$132-$O$132-$T$132-$Y$132))),2)</f>
        <v>0</v>
      </c>
      <c r="AE132">
        <f>ROUND(MAX(0,$AA$132+$AB$132-$AC$132-$AD$132),2)</f>
        <v>0</v>
      </c>
      <c r="AF132">
        <f>$AJ$131</f>
        <v>0</v>
      </c>
      <c r="AG132">
        <f>ROUND(IF($AF$132&lt;=0,0,$AF$132*$AF$3/12),2)</f>
        <v>0</v>
      </c>
      <c r="AH132">
        <f>ROUND(IF($AF$132&lt;=0,0,MIN($AF$4,$AF$132+$AG$132)),2)</f>
        <v>0</v>
      </c>
      <c r="AI132">
        <f>ROUND(IF($AF$132&lt;=0,0,MIN(MAX(0,$AF$132+$AG$132-$AH$132),MAX(0,$F$132-$J$132-$O$132-$T$132-$Y$132-$AD$132))),2)</f>
        <v>0</v>
      </c>
      <c r="AJ132">
        <f>ROUND(MAX(0,$AF$132+$AG$132-$AH$132-$AI$132),2)</f>
        <v>0</v>
      </c>
      <c r="AK132">
        <f>$AO$131</f>
        <v>0</v>
      </c>
      <c r="AL132">
        <f>ROUND(IF($AK$132&lt;=0,0,$AK$132*$AK$3/12),2)</f>
        <v>0</v>
      </c>
      <c r="AM132">
        <f>ROUND(IF($AK$132&lt;=0,0,MIN($AK$4,$AK$132+$AL$132)),2)</f>
        <v>0</v>
      </c>
      <c r="AN132">
        <f>ROUND(IF($AK$132&lt;=0,0,MIN(MAX(0,$AK$132+$AL$132-$AM$132),MAX(0,$F$132-$J$132-$O$132-$T$132-$Y$132-$AD$132-$AI$132))),2)</f>
        <v>0</v>
      </c>
      <c r="AO132">
        <f>ROUND(MAX(0,$AK$132+$AL$132-$AM$132-$AN$132),2)</f>
        <v>0</v>
      </c>
      <c r="AP132">
        <f>$AT$131</f>
        <v>0</v>
      </c>
      <c r="AQ132">
        <f>ROUND(IF($AP$132&lt;=0,0,$AP$132*$AP$3/12),2)</f>
        <v>0</v>
      </c>
      <c r="AR132">
        <f>ROUND(IF($AP$132&lt;=0,0,MIN($AP$4,$AP$132+$AQ$132)),2)</f>
        <v>0</v>
      </c>
      <c r="AS132">
        <f>ROUND(IF($AP$132&lt;=0,0,MIN(MAX(0,$AP$132+$AQ$132-$AR$132),MAX(0,$F$132-$J$132-$O$132-$T$132-$Y$132-$AD$132-$AI$132-$AN$132))),2)</f>
        <v>0</v>
      </c>
      <c r="AT132">
        <f>ROUND(MAX(0,$AP$132+$AQ$132-$AR$132-$AS$132),2)</f>
        <v>0</v>
      </c>
      <c r="AU132">
        <f>$AY$131</f>
        <v>0</v>
      </c>
      <c r="AV132">
        <f>ROUND(IF($AU$132&lt;=0,0,$AU$132*$AU$3/12),2)</f>
        <v>0</v>
      </c>
      <c r="AW132">
        <f>ROUND(IF($AU$132&lt;=0,0,MIN($AU$4,$AU$132+$AV$132)),2)</f>
        <v>0</v>
      </c>
      <c r="AX132">
        <f>ROUND(IF($AU$132&lt;=0,0,MIN(MAX(0,$AU$132+$AV$132-$AW$132),MAX(0,$F$132-$J$132-$O$132-$T$132-$Y$132-$AD$132-$AI$132-$AN$132-$AS$132))),2)</f>
        <v>0</v>
      </c>
      <c r="AY132">
        <f>ROUND(MAX(0,$AU$132+$AV$132-$AW$132-$AX$132),2)</f>
        <v>0</v>
      </c>
      <c r="AZ132">
        <f>$BD$131</f>
        <v>0</v>
      </c>
      <c r="BA132">
        <f>ROUND(IF($AZ$132&lt;=0,0,$AZ$132*$AZ$3/12),2)</f>
        <v>0</v>
      </c>
      <c r="BB132">
        <f>ROUND(IF($AZ$132&lt;=0,0,MIN($AZ$4,$AZ$132+$BA$132)),2)</f>
        <v>0</v>
      </c>
      <c r="BC132">
        <f>ROUND(IF($AZ$132&lt;=0,0,MIN(MAX(0,$AZ$132+$BA$132-$BB$132),MAX(0,$F$132-$J$132-$O$132-$T$132-$Y$132-$AD$132-$AI$132-$AN$132-$AS$132-$AX$132))),2)</f>
        <v>0</v>
      </c>
      <c r="BD132">
        <f>ROUND(MAX(0,$AZ$132+$BA$132-$BB$132-$BC$132),2)</f>
        <v>0</v>
      </c>
    </row>
    <row r="133" spans="1:56">
      <c r="A133">
        <f>ROW()-7</f>
        <v>126</v>
      </c>
      <c r="B133">
        <f>EDATE(StartDate,A133-1)</f>
        <v>0</v>
      </c>
      <c r="C133">
        <f>ROUND(SUM($G$133,$L$133,$Q$133,$V$133,$AA$133,$AF$133,$AK$133,$AP$133,$AU$133,$AZ$133)-SUM($K$133,$P$133,$U$133,$Z$133,$AE$133,$AJ$133,$AO$133,$AT$133,$AY$133,$BD$133),2)</f>
        <v>0</v>
      </c>
      <c r="D133">
        <f>ROUND(SUM($H$133,$M$133,$R$133,$W$133,$AB$133,$AG$133,$AL$133,$AQ$133,$AV$133,$BA$133),2)</f>
        <v>0</v>
      </c>
      <c r="E133">
        <f>ROUND(SUM($K$133,$P$133,$U$133,$Z$133,$AE$133,$AJ$133,$AO$133,$AT$133,$AY$133,$BD$133),2)</f>
        <v>0</v>
      </c>
      <c r="F133">
        <f>ROUND(MAX(MonthlyBudget-SUM($I$133,$N$133,$S$133,$X$133,$AC$133,$AH$133,$AM$133,$AR$133,$AW$133,$BB$133),0),2)</f>
        <v>0</v>
      </c>
      <c r="G133">
        <f>$K$132</f>
        <v>0</v>
      </c>
      <c r="H133">
        <f>ROUND(IF($G$133&lt;=0,0,$G$133*$G$3/12),2)</f>
        <v>0</v>
      </c>
      <c r="I133">
        <f>ROUND(IF($G$133&lt;=0,0,MIN($G$4,$G$133+$H$133)),2)</f>
        <v>0</v>
      </c>
      <c r="J133">
        <f>ROUND(IF($G$133&lt;=0,0,MIN(MAX(0,$G$133+$H$133-$I$133),$F$133)),2)</f>
        <v>0</v>
      </c>
      <c r="K133">
        <f>ROUND(MAX(0,$G$133+$H$133-$I$133-$J$133),2)</f>
        <v>0</v>
      </c>
      <c r="L133">
        <f>$P$132</f>
        <v>0</v>
      </c>
      <c r="M133">
        <f>ROUND(IF($L$133&lt;=0,0,$L$133*$L$3/12),2)</f>
        <v>0</v>
      </c>
      <c r="N133">
        <f>ROUND(IF($L$133&lt;=0,0,MIN($L$4,$L$133+$M$133)),2)</f>
        <v>0</v>
      </c>
      <c r="O133">
        <f>ROUND(IF($L$133&lt;=0,0,MIN(MAX(0,$L$133+$M$133-$N$133),MAX(0,$F$133-$J$133))),2)</f>
        <v>0</v>
      </c>
      <c r="P133">
        <f>ROUND(MAX(0,$L$133+$M$133-$N$133-$O$133),2)</f>
        <v>0</v>
      </c>
      <c r="Q133">
        <f>$U$132</f>
        <v>0</v>
      </c>
      <c r="R133">
        <f>ROUND(IF($Q$133&lt;=0,0,$Q$133*$Q$3/12),2)</f>
        <v>0</v>
      </c>
      <c r="S133">
        <f>ROUND(IF($Q$133&lt;=0,0,MIN($Q$4,$Q$133+$R$133)),2)</f>
        <v>0</v>
      </c>
      <c r="T133">
        <f>ROUND(IF($Q$133&lt;=0,0,MIN(MAX(0,$Q$133+$R$133-$S$133),MAX(0,$F$133-$J$133-$O$133))),2)</f>
        <v>0</v>
      </c>
      <c r="U133">
        <f>ROUND(MAX(0,$Q$133+$R$133-$S$133-$T$133),2)</f>
        <v>0</v>
      </c>
      <c r="V133">
        <f>$Z$132</f>
        <v>0</v>
      </c>
      <c r="W133">
        <f>ROUND(IF($V$133&lt;=0,0,$V$133*$V$3/12),2)</f>
        <v>0</v>
      </c>
      <c r="X133">
        <f>ROUND(IF($V$133&lt;=0,0,MIN($V$4,$V$133+$W$133)),2)</f>
        <v>0</v>
      </c>
      <c r="Y133">
        <f>ROUND(IF($V$133&lt;=0,0,MIN(MAX(0,$V$133+$W$133-$X$133),MAX(0,$F$133-$J$133-$O$133-$T$133))),2)</f>
        <v>0</v>
      </c>
      <c r="Z133">
        <f>ROUND(MAX(0,$V$133+$W$133-$X$133-$Y$133),2)</f>
        <v>0</v>
      </c>
      <c r="AA133">
        <f>$AE$132</f>
        <v>0</v>
      </c>
      <c r="AB133">
        <f>ROUND(IF($AA$133&lt;=0,0,$AA$133*$AA$3/12),2)</f>
        <v>0</v>
      </c>
      <c r="AC133">
        <f>ROUND(IF($AA$133&lt;=0,0,MIN($AA$4,$AA$133+$AB$133)),2)</f>
        <v>0</v>
      </c>
      <c r="AD133">
        <f>ROUND(IF($AA$133&lt;=0,0,MIN(MAX(0,$AA$133+$AB$133-$AC$133),MAX(0,$F$133-$J$133-$O$133-$T$133-$Y$133))),2)</f>
        <v>0</v>
      </c>
      <c r="AE133">
        <f>ROUND(MAX(0,$AA$133+$AB$133-$AC$133-$AD$133),2)</f>
        <v>0</v>
      </c>
      <c r="AF133">
        <f>$AJ$132</f>
        <v>0</v>
      </c>
      <c r="AG133">
        <f>ROUND(IF($AF$133&lt;=0,0,$AF$133*$AF$3/12),2)</f>
        <v>0</v>
      </c>
      <c r="AH133">
        <f>ROUND(IF($AF$133&lt;=0,0,MIN($AF$4,$AF$133+$AG$133)),2)</f>
        <v>0</v>
      </c>
      <c r="AI133">
        <f>ROUND(IF($AF$133&lt;=0,0,MIN(MAX(0,$AF$133+$AG$133-$AH$133),MAX(0,$F$133-$J$133-$O$133-$T$133-$Y$133-$AD$133))),2)</f>
        <v>0</v>
      </c>
      <c r="AJ133">
        <f>ROUND(MAX(0,$AF$133+$AG$133-$AH$133-$AI$133),2)</f>
        <v>0</v>
      </c>
      <c r="AK133">
        <f>$AO$132</f>
        <v>0</v>
      </c>
      <c r="AL133">
        <f>ROUND(IF($AK$133&lt;=0,0,$AK$133*$AK$3/12),2)</f>
        <v>0</v>
      </c>
      <c r="AM133">
        <f>ROUND(IF($AK$133&lt;=0,0,MIN($AK$4,$AK$133+$AL$133)),2)</f>
        <v>0</v>
      </c>
      <c r="AN133">
        <f>ROUND(IF($AK$133&lt;=0,0,MIN(MAX(0,$AK$133+$AL$133-$AM$133),MAX(0,$F$133-$J$133-$O$133-$T$133-$Y$133-$AD$133-$AI$133))),2)</f>
        <v>0</v>
      </c>
      <c r="AO133">
        <f>ROUND(MAX(0,$AK$133+$AL$133-$AM$133-$AN$133),2)</f>
        <v>0</v>
      </c>
      <c r="AP133">
        <f>$AT$132</f>
        <v>0</v>
      </c>
      <c r="AQ133">
        <f>ROUND(IF($AP$133&lt;=0,0,$AP$133*$AP$3/12),2)</f>
        <v>0</v>
      </c>
      <c r="AR133">
        <f>ROUND(IF($AP$133&lt;=0,0,MIN($AP$4,$AP$133+$AQ$133)),2)</f>
        <v>0</v>
      </c>
      <c r="AS133">
        <f>ROUND(IF($AP$133&lt;=0,0,MIN(MAX(0,$AP$133+$AQ$133-$AR$133),MAX(0,$F$133-$J$133-$O$133-$T$133-$Y$133-$AD$133-$AI$133-$AN$133))),2)</f>
        <v>0</v>
      </c>
      <c r="AT133">
        <f>ROUND(MAX(0,$AP$133+$AQ$133-$AR$133-$AS$133),2)</f>
        <v>0</v>
      </c>
      <c r="AU133">
        <f>$AY$132</f>
        <v>0</v>
      </c>
      <c r="AV133">
        <f>ROUND(IF($AU$133&lt;=0,0,$AU$133*$AU$3/12),2)</f>
        <v>0</v>
      </c>
      <c r="AW133">
        <f>ROUND(IF($AU$133&lt;=0,0,MIN($AU$4,$AU$133+$AV$133)),2)</f>
        <v>0</v>
      </c>
      <c r="AX133">
        <f>ROUND(IF($AU$133&lt;=0,0,MIN(MAX(0,$AU$133+$AV$133-$AW$133),MAX(0,$F$133-$J$133-$O$133-$T$133-$Y$133-$AD$133-$AI$133-$AN$133-$AS$133))),2)</f>
        <v>0</v>
      </c>
      <c r="AY133">
        <f>ROUND(MAX(0,$AU$133+$AV$133-$AW$133-$AX$133),2)</f>
        <v>0</v>
      </c>
      <c r="AZ133">
        <f>$BD$132</f>
        <v>0</v>
      </c>
      <c r="BA133">
        <f>ROUND(IF($AZ$133&lt;=0,0,$AZ$133*$AZ$3/12),2)</f>
        <v>0</v>
      </c>
      <c r="BB133">
        <f>ROUND(IF($AZ$133&lt;=0,0,MIN($AZ$4,$AZ$133+$BA$133)),2)</f>
        <v>0</v>
      </c>
      <c r="BC133">
        <f>ROUND(IF($AZ$133&lt;=0,0,MIN(MAX(0,$AZ$133+$BA$133-$BB$133),MAX(0,$F$133-$J$133-$O$133-$T$133-$Y$133-$AD$133-$AI$133-$AN$133-$AS$133-$AX$133))),2)</f>
        <v>0</v>
      </c>
      <c r="BD133">
        <f>ROUND(MAX(0,$AZ$133+$BA$133-$BB$133-$BC$133),2)</f>
        <v>0</v>
      </c>
    </row>
    <row r="134" spans="1:56">
      <c r="A134">
        <f>ROW()-7</f>
        <v>127</v>
      </c>
      <c r="B134">
        <f>EDATE(StartDate,A134-1)</f>
        <v>0</v>
      </c>
      <c r="C134">
        <f>ROUND(SUM($G$134,$L$134,$Q$134,$V$134,$AA$134,$AF$134,$AK$134,$AP$134,$AU$134,$AZ$134)-SUM($K$134,$P$134,$U$134,$Z$134,$AE$134,$AJ$134,$AO$134,$AT$134,$AY$134,$BD$134),2)</f>
        <v>0</v>
      </c>
      <c r="D134">
        <f>ROUND(SUM($H$134,$M$134,$R$134,$W$134,$AB$134,$AG$134,$AL$134,$AQ$134,$AV$134,$BA$134),2)</f>
        <v>0</v>
      </c>
      <c r="E134">
        <f>ROUND(SUM($K$134,$P$134,$U$134,$Z$134,$AE$134,$AJ$134,$AO$134,$AT$134,$AY$134,$BD$134),2)</f>
        <v>0</v>
      </c>
      <c r="F134">
        <f>ROUND(MAX(MonthlyBudget-SUM($I$134,$N$134,$S$134,$X$134,$AC$134,$AH$134,$AM$134,$AR$134,$AW$134,$BB$134),0),2)</f>
        <v>0</v>
      </c>
      <c r="G134">
        <f>$K$133</f>
        <v>0</v>
      </c>
      <c r="H134">
        <f>ROUND(IF($G$134&lt;=0,0,$G$134*$G$3/12),2)</f>
        <v>0</v>
      </c>
      <c r="I134">
        <f>ROUND(IF($G$134&lt;=0,0,MIN($G$4,$G$134+$H$134)),2)</f>
        <v>0</v>
      </c>
      <c r="J134">
        <f>ROUND(IF($G$134&lt;=0,0,MIN(MAX(0,$G$134+$H$134-$I$134),$F$134)),2)</f>
        <v>0</v>
      </c>
      <c r="K134">
        <f>ROUND(MAX(0,$G$134+$H$134-$I$134-$J$134),2)</f>
        <v>0</v>
      </c>
      <c r="L134">
        <f>$P$133</f>
        <v>0</v>
      </c>
      <c r="M134">
        <f>ROUND(IF($L$134&lt;=0,0,$L$134*$L$3/12),2)</f>
        <v>0</v>
      </c>
      <c r="N134">
        <f>ROUND(IF($L$134&lt;=0,0,MIN($L$4,$L$134+$M$134)),2)</f>
        <v>0</v>
      </c>
      <c r="O134">
        <f>ROUND(IF($L$134&lt;=0,0,MIN(MAX(0,$L$134+$M$134-$N$134),MAX(0,$F$134-$J$134))),2)</f>
        <v>0</v>
      </c>
      <c r="P134">
        <f>ROUND(MAX(0,$L$134+$M$134-$N$134-$O$134),2)</f>
        <v>0</v>
      </c>
      <c r="Q134">
        <f>$U$133</f>
        <v>0</v>
      </c>
      <c r="R134">
        <f>ROUND(IF($Q$134&lt;=0,0,$Q$134*$Q$3/12),2)</f>
        <v>0</v>
      </c>
      <c r="S134">
        <f>ROUND(IF($Q$134&lt;=0,0,MIN($Q$4,$Q$134+$R$134)),2)</f>
        <v>0</v>
      </c>
      <c r="T134">
        <f>ROUND(IF($Q$134&lt;=0,0,MIN(MAX(0,$Q$134+$R$134-$S$134),MAX(0,$F$134-$J$134-$O$134))),2)</f>
        <v>0</v>
      </c>
      <c r="U134">
        <f>ROUND(MAX(0,$Q$134+$R$134-$S$134-$T$134),2)</f>
        <v>0</v>
      </c>
      <c r="V134">
        <f>$Z$133</f>
        <v>0</v>
      </c>
      <c r="W134">
        <f>ROUND(IF($V$134&lt;=0,0,$V$134*$V$3/12),2)</f>
        <v>0</v>
      </c>
      <c r="X134">
        <f>ROUND(IF($V$134&lt;=0,0,MIN($V$4,$V$134+$W$134)),2)</f>
        <v>0</v>
      </c>
      <c r="Y134">
        <f>ROUND(IF($V$134&lt;=0,0,MIN(MAX(0,$V$134+$W$134-$X$134),MAX(0,$F$134-$J$134-$O$134-$T$134))),2)</f>
        <v>0</v>
      </c>
      <c r="Z134">
        <f>ROUND(MAX(0,$V$134+$W$134-$X$134-$Y$134),2)</f>
        <v>0</v>
      </c>
      <c r="AA134">
        <f>$AE$133</f>
        <v>0</v>
      </c>
      <c r="AB134">
        <f>ROUND(IF($AA$134&lt;=0,0,$AA$134*$AA$3/12),2)</f>
        <v>0</v>
      </c>
      <c r="AC134">
        <f>ROUND(IF($AA$134&lt;=0,0,MIN($AA$4,$AA$134+$AB$134)),2)</f>
        <v>0</v>
      </c>
      <c r="AD134">
        <f>ROUND(IF($AA$134&lt;=0,0,MIN(MAX(0,$AA$134+$AB$134-$AC$134),MAX(0,$F$134-$J$134-$O$134-$T$134-$Y$134))),2)</f>
        <v>0</v>
      </c>
      <c r="AE134">
        <f>ROUND(MAX(0,$AA$134+$AB$134-$AC$134-$AD$134),2)</f>
        <v>0</v>
      </c>
      <c r="AF134">
        <f>$AJ$133</f>
        <v>0</v>
      </c>
      <c r="AG134">
        <f>ROUND(IF($AF$134&lt;=0,0,$AF$134*$AF$3/12),2)</f>
        <v>0</v>
      </c>
      <c r="AH134">
        <f>ROUND(IF($AF$134&lt;=0,0,MIN($AF$4,$AF$134+$AG$134)),2)</f>
        <v>0</v>
      </c>
      <c r="AI134">
        <f>ROUND(IF($AF$134&lt;=0,0,MIN(MAX(0,$AF$134+$AG$134-$AH$134),MAX(0,$F$134-$J$134-$O$134-$T$134-$Y$134-$AD$134))),2)</f>
        <v>0</v>
      </c>
      <c r="AJ134">
        <f>ROUND(MAX(0,$AF$134+$AG$134-$AH$134-$AI$134),2)</f>
        <v>0</v>
      </c>
      <c r="AK134">
        <f>$AO$133</f>
        <v>0</v>
      </c>
      <c r="AL134">
        <f>ROUND(IF($AK$134&lt;=0,0,$AK$134*$AK$3/12),2)</f>
        <v>0</v>
      </c>
      <c r="AM134">
        <f>ROUND(IF($AK$134&lt;=0,0,MIN($AK$4,$AK$134+$AL$134)),2)</f>
        <v>0</v>
      </c>
      <c r="AN134">
        <f>ROUND(IF($AK$134&lt;=0,0,MIN(MAX(0,$AK$134+$AL$134-$AM$134),MAX(0,$F$134-$J$134-$O$134-$T$134-$Y$134-$AD$134-$AI$134))),2)</f>
        <v>0</v>
      </c>
      <c r="AO134">
        <f>ROUND(MAX(0,$AK$134+$AL$134-$AM$134-$AN$134),2)</f>
        <v>0</v>
      </c>
      <c r="AP134">
        <f>$AT$133</f>
        <v>0</v>
      </c>
      <c r="AQ134">
        <f>ROUND(IF($AP$134&lt;=0,0,$AP$134*$AP$3/12),2)</f>
        <v>0</v>
      </c>
      <c r="AR134">
        <f>ROUND(IF($AP$134&lt;=0,0,MIN($AP$4,$AP$134+$AQ$134)),2)</f>
        <v>0</v>
      </c>
      <c r="AS134">
        <f>ROUND(IF($AP$134&lt;=0,0,MIN(MAX(0,$AP$134+$AQ$134-$AR$134),MAX(0,$F$134-$J$134-$O$134-$T$134-$Y$134-$AD$134-$AI$134-$AN$134))),2)</f>
        <v>0</v>
      </c>
      <c r="AT134">
        <f>ROUND(MAX(0,$AP$134+$AQ$134-$AR$134-$AS$134),2)</f>
        <v>0</v>
      </c>
      <c r="AU134">
        <f>$AY$133</f>
        <v>0</v>
      </c>
      <c r="AV134">
        <f>ROUND(IF($AU$134&lt;=0,0,$AU$134*$AU$3/12),2)</f>
        <v>0</v>
      </c>
      <c r="AW134">
        <f>ROUND(IF($AU$134&lt;=0,0,MIN($AU$4,$AU$134+$AV$134)),2)</f>
        <v>0</v>
      </c>
      <c r="AX134">
        <f>ROUND(IF($AU$134&lt;=0,0,MIN(MAX(0,$AU$134+$AV$134-$AW$134),MAX(0,$F$134-$J$134-$O$134-$T$134-$Y$134-$AD$134-$AI$134-$AN$134-$AS$134))),2)</f>
        <v>0</v>
      </c>
      <c r="AY134">
        <f>ROUND(MAX(0,$AU$134+$AV$134-$AW$134-$AX$134),2)</f>
        <v>0</v>
      </c>
      <c r="AZ134">
        <f>$BD$133</f>
        <v>0</v>
      </c>
      <c r="BA134">
        <f>ROUND(IF($AZ$134&lt;=0,0,$AZ$134*$AZ$3/12),2)</f>
        <v>0</v>
      </c>
      <c r="BB134">
        <f>ROUND(IF($AZ$134&lt;=0,0,MIN($AZ$4,$AZ$134+$BA$134)),2)</f>
        <v>0</v>
      </c>
      <c r="BC134">
        <f>ROUND(IF($AZ$134&lt;=0,0,MIN(MAX(0,$AZ$134+$BA$134-$BB$134),MAX(0,$F$134-$J$134-$O$134-$T$134-$Y$134-$AD$134-$AI$134-$AN$134-$AS$134-$AX$134))),2)</f>
        <v>0</v>
      </c>
      <c r="BD134">
        <f>ROUND(MAX(0,$AZ$134+$BA$134-$BB$134-$BC$134),2)</f>
        <v>0</v>
      </c>
    </row>
    <row r="135" spans="1:56">
      <c r="A135">
        <f>ROW()-7</f>
        <v>128</v>
      </c>
      <c r="B135">
        <f>EDATE(StartDate,A135-1)</f>
        <v>0</v>
      </c>
      <c r="C135">
        <f>ROUND(SUM($G$135,$L$135,$Q$135,$V$135,$AA$135,$AF$135,$AK$135,$AP$135,$AU$135,$AZ$135)-SUM($K$135,$P$135,$U$135,$Z$135,$AE$135,$AJ$135,$AO$135,$AT$135,$AY$135,$BD$135),2)</f>
        <v>0</v>
      </c>
      <c r="D135">
        <f>ROUND(SUM($H$135,$M$135,$R$135,$W$135,$AB$135,$AG$135,$AL$135,$AQ$135,$AV$135,$BA$135),2)</f>
        <v>0</v>
      </c>
      <c r="E135">
        <f>ROUND(SUM($K$135,$P$135,$U$135,$Z$135,$AE$135,$AJ$135,$AO$135,$AT$135,$AY$135,$BD$135),2)</f>
        <v>0</v>
      </c>
      <c r="F135">
        <f>ROUND(MAX(MonthlyBudget-SUM($I$135,$N$135,$S$135,$X$135,$AC$135,$AH$135,$AM$135,$AR$135,$AW$135,$BB$135),0),2)</f>
        <v>0</v>
      </c>
      <c r="G135">
        <f>$K$134</f>
        <v>0</v>
      </c>
      <c r="H135">
        <f>ROUND(IF($G$135&lt;=0,0,$G$135*$G$3/12),2)</f>
        <v>0</v>
      </c>
      <c r="I135">
        <f>ROUND(IF($G$135&lt;=0,0,MIN($G$4,$G$135+$H$135)),2)</f>
        <v>0</v>
      </c>
      <c r="J135">
        <f>ROUND(IF($G$135&lt;=0,0,MIN(MAX(0,$G$135+$H$135-$I$135),$F$135)),2)</f>
        <v>0</v>
      </c>
      <c r="K135">
        <f>ROUND(MAX(0,$G$135+$H$135-$I$135-$J$135),2)</f>
        <v>0</v>
      </c>
      <c r="L135">
        <f>$P$134</f>
        <v>0</v>
      </c>
      <c r="M135">
        <f>ROUND(IF($L$135&lt;=0,0,$L$135*$L$3/12),2)</f>
        <v>0</v>
      </c>
      <c r="N135">
        <f>ROUND(IF($L$135&lt;=0,0,MIN($L$4,$L$135+$M$135)),2)</f>
        <v>0</v>
      </c>
      <c r="O135">
        <f>ROUND(IF($L$135&lt;=0,0,MIN(MAX(0,$L$135+$M$135-$N$135),MAX(0,$F$135-$J$135))),2)</f>
        <v>0</v>
      </c>
      <c r="P135">
        <f>ROUND(MAX(0,$L$135+$M$135-$N$135-$O$135),2)</f>
        <v>0</v>
      </c>
      <c r="Q135">
        <f>$U$134</f>
        <v>0</v>
      </c>
      <c r="R135">
        <f>ROUND(IF($Q$135&lt;=0,0,$Q$135*$Q$3/12),2)</f>
        <v>0</v>
      </c>
      <c r="S135">
        <f>ROUND(IF($Q$135&lt;=0,0,MIN($Q$4,$Q$135+$R$135)),2)</f>
        <v>0</v>
      </c>
      <c r="T135">
        <f>ROUND(IF($Q$135&lt;=0,0,MIN(MAX(0,$Q$135+$R$135-$S$135),MAX(0,$F$135-$J$135-$O$135))),2)</f>
        <v>0</v>
      </c>
      <c r="U135">
        <f>ROUND(MAX(0,$Q$135+$R$135-$S$135-$T$135),2)</f>
        <v>0</v>
      </c>
      <c r="V135">
        <f>$Z$134</f>
        <v>0</v>
      </c>
      <c r="W135">
        <f>ROUND(IF($V$135&lt;=0,0,$V$135*$V$3/12),2)</f>
        <v>0</v>
      </c>
      <c r="X135">
        <f>ROUND(IF($V$135&lt;=0,0,MIN($V$4,$V$135+$W$135)),2)</f>
        <v>0</v>
      </c>
      <c r="Y135">
        <f>ROUND(IF($V$135&lt;=0,0,MIN(MAX(0,$V$135+$W$135-$X$135),MAX(0,$F$135-$J$135-$O$135-$T$135))),2)</f>
        <v>0</v>
      </c>
      <c r="Z135">
        <f>ROUND(MAX(0,$V$135+$W$135-$X$135-$Y$135),2)</f>
        <v>0</v>
      </c>
      <c r="AA135">
        <f>$AE$134</f>
        <v>0</v>
      </c>
      <c r="AB135">
        <f>ROUND(IF($AA$135&lt;=0,0,$AA$135*$AA$3/12),2)</f>
        <v>0</v>
      </c>
      <c r="AC135">
        <f>ROUND(IF($AA$135&lt;=0,0,MIN($AA$4,$AA$135+$AB$135)),2)</f>
        <v>0</v>
      </c>
      <c r="AD135">
        <f>ROUND(IF($AA$135&lt;=0,0,MIN(MAX(0,$AA$135+$AB$135-$AC$135),MAX(0,$F$135-$J$135-$O$135-$T$135-$Y$135))),2)</f>
        <v>0</v>
      </c>
      <c r="AE135">
        <f>ROUND(MAX(0,$AA$135+$AB$135-$AC$135-$AD$135),2)</f>
        <v>0</v>
      </c>
      <c r="AF135">
        <f>$AJ$134</f>
        <v>0</v>
      </c>
      <c r="AG135">
        <f>ROUND(IF($AF$135&lt;=0,0,$AF$135*$AF$3/12),2)</f>
        <v>0</v>
      </c>
      <c r="AH135">
        <f>ROUND(IF($AF$135&lt;=0,0,MIN($AF$4,$AF$135+$AG$135)),2)</f>
        <v>0</v>
      </c>
      <c r="AI135">
        <f>ROUND(IF($AF$135&lt;=0,0,MIN(MAX(0,$AF$135+$AG$135-$AH$135),MAX(0,$F$135-$J$135-$O$135-$T$135-$Y$135-$AD$135))),2)</f>
        <v>0</v>
      </c>
      <c r="AJ135">
        <f>ROUND(MAX(0,$AF$135+$AG$135-$AH$135-$AI$135),2)</f>
        <v>0</v>
      </c>
      <c r="AK135">
        <f>$AO$134</f>
        <v>0</v>
      </c>
      <c r="AL135">
        <f>ROUND(IF($AK$135&lt;=0,0,$AK$135*$AK$3/12),2)</f>
        <v>0</v>
      </c>
      <c r="AM135">
        <f>ROUND(IF($AK$135&lt;=0,0,MIN($AK$4,$AK$135+$AL$135)),2)</f>
        <v>0</v>
      </c>
      <c r="AN135">
        <f>ROUND(IF($AK$135&lt;=0,0,MIN(MAX(0,$AK$135+$AL$135-$AM$135),MAX(0,$F$135-$J$135-$O$135-$T$135-$Y$135-$AD$135-$AI$135))),2)</f>
        <v>0</v>
      </c>
      <c r="AO135">
        <f>ROUND(MAX(0,$AK$135+$AL$135-$AM$135-$AN$135),2)</f>
        <v>0</v>
      </c>
      <c r="AP135">
        <f>$AT$134</f>
        <v>0</v>
      </c>
      <c r="AQ135">
        <f>ROUND(IF($AP$135&lt;=0,0,$AP$135*$AP$3/12),2)</f>
        <v>0</v>
      </c>
      <c r="AR135">
        <f>ROUND(IF($AP$135&lt;=0,0,MIN($AP$4,$AP$135+$AQ$135)),2)</f>
        <v>0</v>
      </c>
      <c r="AS135">
        <f>ROUND(IF($AP$135&lt;=0,0,MIN(MAX(0,$AP$135+$AQ$135-$AR$135),MAX(0,$F$135-$J$135-$O$135-$T$135-$Y$135-$AD$135-$AI$135-$AN$135))),2)</f>
        <v>0</v>
      </c>
      <c r="AT135">
        <f>ROUND(MAX(0,$AP$135+$AQ$135-$AR$135-$AS$135),2)</f>
        <v>0</v>
      </c>
      <c r="AU135">
        <f>$AY$134</f>
        <v>0</v>
      </c>
      <c r="AV135">
        <f>ROUND(IF($AU$135&lt;=0,0,$AU$135*$AU$3/12),2)</f>
        <v>0</v>
      </c>
      <c r="AW135">
        <f>ROUND(IF($AU$135&lt;=0,0,MIN($AU$4,$AU$135+$AV$135)),2)</f>
        <v>0</v>
      </c>
      <c r="AX135">
        <f>ROUND(IF($AU$135&lt;=0,0,MIN(MAX(0,$AU$135+$AV$135-$AW$135),MAX(0,$F$135-$J$135-$O$135-$T$135-$Y$135-$AD$135-$AI$135-$AN$135-$AS$135))),2)</f>
        <v>0</v>
      </c>
      <c r="AY135">
        <f>ROUND(MAX(0,$AU$135+$AV$135-$AW$135-$AX$135),2)</f>
        <v>0</v>
      </c>
      <c r="AZ135">
        <f>$BD$134</f>
        <v>0</v>
      </c>
      <c r="BA135">
        <f>ROUND(IF($AZ$135&lt;=0,0,$AZ$135*$AZ$3/12),2)</f>
        <v>0</v>
      </c>
      <c r="BB135">
        <f>ROUND(IF($AZ$135&lt;=0,0,MIN($AZ$4,$AZ$135+$BA$135)),2)</f>
        <v>0</v>
      </c>
      <c r="BC135">
        <f>ROUND(IF($AZ$135&lt;=0,0,MIN(MAX(0,$AZ$135+$BA$135-$BB$135),MAX(0,$F$135-$J$135-$O$135-$T$135-$Y$135-$AD$135-$AI$135-$AN$135-$AS$135-$AX$135))),2)</f>
        <v>0</v>
      </c>
      <c r="BD135">
        <f>ROUND(MAX(0,$AZ$135+$BA$135-$BB$135-$BC$135),2)</f>
        <v>0</v>
      </c>
    </row>
    <row r="136" spans="1:56">
      <c r="A136">
        <f>ROW()-7</f>
        <v>129</v>
      </c>
      <c r="B136">
        <f>EDATE(StartDate,A136-1)</f>
        <v>0</v>
      </c>
      <c r="C136">
        <f>ROUND(SUM($G$136,$L$136,$Q$136,$V$136,$AA$136,$AF$136,$AK$136,$AP$136,$AU$136,$AZ$136)-SUM($K$136,$P$136,$U$136,$Z$136,$AE$136,$AJ$136,$AO$136,$AT$136,$AY$136,$BD$136),2)</f>
        <v>0</v>
      </c>
      <c r="D136">
        <f>ROUND(SUM($H$136,$M$136,$R$136,$W$136,$AB$136,$AG$136,$AL$136,$AQ$136,$AV$136,$BA$136),2)</f>
        <v>0</v>
      </c>
      <c r="E136">
        <f>ROUND(SUM($K$136,$P$136,$U$136,$Z$136,$AE$136,$AJ$136,$AO$136,$AT$136,$AY$136,$BD$136),2)</f>
        <v>0</v>
      </c>
      <c r="F136">
        <f>ROUND(MAX(MonthlyBudget-SUM($I$136,$N$136,$S$136,$X$136,$AC$136,$AH$136,$AM$136,$AR$136,$AW$136,$BB$136),0),2)</f>
        <v>0</v>
      </c>
      <c r="G136">
        <f>$K$135</f>
        <v>0</v>
      </c>
      <c r="H136">
        <f>ROUND(IF($G$136&lt;=0,0,$G$136*$G$3/12),2)</f>
        <v>0</v>
      </c>
      <c r="I136">
        <f>ROUND(IF($G$136&lt;=0,0,MIN($G$4,$G$136+$H$136)),2)</f>
        <v>0</v>
      </c>
      <c r="J136">
        <f>ROUND(IF($G$136&lt;=0,0,MIN(MAX(0,$G$136+$H$136-$I$136),$F$136)),2)</f>
        <v>0</v>
      </c>
      <c r="K136">
        <f>ROUND(MAX(0,$G$136+$H$136-$I$136-$J$136),2)</f>
        <v>0</v>
      </c>
      <c r="L136">
        <f>$P$135</f>
        <v>0</v>
      </c>
      <c r="M136">
        <f>ROUND(IF($L$136&lt;=0,0,$L$136*$L$3/12),2)</f>
        <v>0</v>
      </c>
      <c r="N136">
        <f>ROUND(IF($L$136&lt;=0,0,MIN($L$4,$L$136+$M$136)),2)</f>
        <v>0</v>
      </c>
      <c r="O136">
        <f>ROUND(IF($L$136&lt;=0,0,MIN(MAX(0,$L$136+$M$136-$N$136),MAX(0,$F$136-$J$136))),2)</f>
        <v>0</v>
      </c>
      <c r="P136">
        <f>ROUND(MAX(0,$L$136+$M$136-$N$136-$O$136),2)</f>
        <v>0</v>
      </c>
      <c r="Q136">
        <f>$U$135</f>
        <v>0</v>
      </c>
      <c r="R136">
        <f>ROUND(IF($Q$136&lt;=0,0,$Q$136*$Q$3/12),2)</f>
        <v>0</v>
      </c>
      <c r="S136">
        <f>ROUND(IF($Q$136&lt;=0,0,MIN($Q$4,$Q$136+$R$136)),2)</f>
        <v>0</v>
      </c>
      <c r="T136">
        <f>ROUND(IF($Q$136&lt;=0,0,MIN(MAX(0,$Q$136+$R$136-$S$136),MAX(0,$F$136-$J$136-$O$136))),2)</f>
        <v>0</v>
      </c>
      <c r="U136">
        <f>ROUND(MAX(0,$Q$136+$R$136-$S$136-$T$136),2)</f>
        <v>0</v>
      </c>
      <c r="V136">
        <f>$Z$135</f>
        <v>0</v>
      </c>
      <c r="W136">
        <f>ROUND(IF($V$136&lt;=0,0,$V$136*$V$3/12),2)</f>
        <v>0</v>
      </c>
      <c r="X136">
        <f>ROUND(IF($V$136&lt;=0,0,MIN($V$4,$V$136+$W$136)),2)</f>
        <v>0</v>
      </c>
      <c r="Y136">
        <f>ROUND(IF($V$136&lt;=0,0,MIN(MAX(0,$V$136+$W$136-$X$136),MAX(0,$F$136-$J$136-$O$136-$T$136))),2)</f>
        <v>0</v>
      </c>
      <c r="Z136">
        <f>ROUND(MAX(0,$V$136+$W$136-$X$136-$Y$136),2)</f>
        <v>0</v>
      </c>
      <c r="AA136">
        <f>$AE$135</f>
        <v>0</v>
      </c>
      <c r="AB136">
        <f>ROUND(IF($AA$136&lt;=0,0,$AA$136*$AA$3/12),2)</f>
        <v>0</v>
      </c>
      <c r="AC136">
        <f>ROUND(IF($AA$136&lt;=0,0,MIN($AA$4,$AA$136+$AB$136)),2)</f>
        <v>0</v>
      </c>
      <c r="AD136">
        <f>ROUND(IF($AA$136&lt;=0,0,MIN(MAX(0,$AA$136+$AB$136-$AC$136),MAX(0,$F$136-$J$136-$O$136-$T$136-$Y$136))),2)</f>
        <v>0</v>
      </c>
      <c r="AE136">
        <f>ROUND(MAX(0,$AA$136+$AB$136-$AC$136-$AD$136),2)</f>
        <v>0</v>
      </c>
      <c r="AF136">
        <f>$AJ$135</f>
        <v>0</v>
      </c>
      <c r="AG136">
        <f>ROUND(IF($AF$136&lt;=0,0,$AF$136*$AF$3/12),2)</f>
        <v>0</v>
      </c>
      <c r="AH136">
        <f>ROUND(IF($AF$136&lt;=0,0,MIN($AF$4,$AF$136+$AG$136)),2)</f>
        <v>0</v>
      </c>
      <c r="AI136">
        <f>ROUND(IF($AF$136&lt;=0,0,MIN(MAX(0,$AF$136+$AG$136-$AH$136),MAX(0,$F$136-$J$136-$O$136-$T$136-$Y$136-$AD$136))),2)</f>
        <v>0</v>
      </c>
      <c r="AJ136">
        <f>ROUND(MAX(0,$AF$136+$AG$136-$AH$136-$AI$136),2)</f>
        <v>0</v>
      </c>
      <c r="AK136">
        <f>$AO$135</f>
        <v>0</v>
      </c>
      <c r="AL136">
        <f>ROUND(IF($AK$136&lt;=0,0,$AK$136*$AK$3/12),2)</f>
        <v>0</v>
      </c>
      <c r="AM136">
        <f>ROUND(IF($AK$136&lt;=0,0,MIN($AK$4,$AK$136+$AL$136)),2)</f>
        <v>0</v>
      </c>
      <c r="AN136">
        <f>ROUND(IF($AK$136&lt;=0,0,MIN(MAX(0,$AK$136+$AL$136-$AM$136),MAX(0,$F$136-$J$136-$O$136-$T$136-$Y$136-$AD$136-$AI$136))),2)</f>
        <v>0</v>
      </c>
      <c r="AO136">
        <f>ROUND(MAX(0,$AK$136+$AL$136-$AM$136-$AN$136),2)</f>
        <v>0</v>
      </c>
      <c r="AP136">
        <f>$AT$135</f>
        <v>0</v>
      </c>
      <c r="AQ136">
        <f>ROUND(IF($AP$136&lt;=0,0,$AP$136*$AP$3/12),2)</f>
        <v>0</v>
      </c>
      <c r="AR136">
        <f>ROUND(IF($AP$136&lt;=0,0,MIN($AP$4,$AP$136+$AQ$136)),2)</f>
        <v>0</v>
      </c>
      <c r="AS136">
        <f>ROUND(IF($AP$136&lt;=0,0,MIN(MAX(0,$AP$136+$AQ$136-$AR$136),MAX(0,$F$136-$J$136-$O$136-$T$136-$Y$136-$AD$136-$AI$136-$AN$136))),2)</f>
        <v>0</v>
      </c>
      <c r="AT136">
        <f>ROUND(MAX(0,$AP$136+$AQ$136-$AR$136-$AS$136),2)</f>
        <v>0</v>
      </c>
      <c r="AU136">
        <f>$AY$135</f>
        <v>0</v>
      </c>
      <c r="AV136">
        <f>ROUND(IF($AU$136&lt;=0,0,$AU$136*$AU$3/12),2)</f>
        <v>0</v>
      </c>
      <c r="AW136">
        <f>ROUND(IF($AU$136&lt;=0,0,MIN($AU$4,$AU$136+$AV$136)),2)</f>
        <v>0</v>
      </c>
      <c r="AX136">
        <f>ROUND(IF($AU$136&lt;=0,0,MIN(MAX(0,$AU$136+$AV$136-$AW$136),MAX(0,$F$136-$J$136-$O$136-$T$136-$Y$136-$AD$136-$AI$136-$AN$136-$AS$136))),2)</f>
        <v>0</v>
      </c>
      <c r="AY136">
        <f>ROUND(MAX(0,$AU$136+$AV$136-$AW$136-$AX$136),2)</f>
        <v>0</v>
      </c>
      <c r="AZ136">
        <f>$BD$135</f>
        <v>0</v>
      </c>
      <c r="BA136">
        <f>ROUND(IF($AZ$136&lt;=0,0,$AZ$136*$AZ$3/12),2)</f>
        <v>0</v>
      </c>
      <c r="BB136">
        <f>ROUND(IF($AZ$136&lt;=0,0,MIN($AZ$4,$AZ$136+$BA$136)),2)</f>
        <v>0</v>
      </c>
      <c r="BC136">
        <f>ROUND(IF($AZ$136&lt;=0,0,MIN(MAX(0,$AZ$136+$BA$136-$BB$136),MAX(0,$F$136-$J$136-$O$136-$T$136-$Y$136-$AD$136-$AI$136-$AN$136-$AS$136-$AX$136))),2)</f>
        <v>0</v>
      </c>
      <c r="BD136">
        <f>ROUND(MAX(0,$AZ$136+$BA$136-$BB$136-$BC$136),2)</f>
        <v>0</v>
      </c>
    </row>
    <row r="137" spans="1:56">
      <c r="A137">
        <f>ROW()-7</f>
        <v>130</v>
      </c>
      <c r="B137">
        <f>EDATE(StartDate,A137-1)</f>
        <v>0</v>
      </c>
      <c r="C137">
        <f>ROUND(SUM($G$137,$L$137,$Q$137,$V$137,$AA$137,$AF$137,$AK$137,$AP$137,$AU$137,$AZ$137)-SUM($K$137,$P$137,$U$137,$Z$137,$AE$137,$AJ$137,$AO$137,$AT$137,$AY$137,$BD$137),2)</f>
        <v>0</v>
      </c>
      <c r="D137">
        <f>ROUND(SUM($H$137,$M$137,$R$137,$W$137,$AB$137,$AG$137,$AL$137,$AQ$137,$AV$137,$BA$137),2)</f>
        <v>0</v>
      </c>
      <c r="E137">
        <f>ROUND(SUM($K$137,$P$137,$U$137,$Z$137,$AE$137,$AJ$137,$AO$137,$AT$137,$AY$137,$BD$137),2)</f>
        <v>0</v>
      </c>
      <c r="F137">
        <f>ROUND(MAX(MonthlyBudget-SUM($I$137,$N$137,$S$137,$X$137,$AC$137,$AH$137,$AM$137,$AR$137,$AW$137,$BB$137),0),2)</f>
        <v>0</v>
      </c>
      <c r="G137">
        <f>$K$136</f>
        <v>0</v>
      </c>
      <c r="H137">
        <f>ROUND(IF($G$137&lt;=0,0,$G$137*$G$3/12),2)</f>
        <v>0</v>
      </c>
      <c r="I137">
        <f>ROUND(IF($G$137&lt;=0,0,MIN($G$4,$G$137+$H$137)),2)</f>
        <v>0</v>
      </c>
      <c r="J137">
        <f>ROUND(IF($G$137&lt;=0,0,MIN(MAX(0,$G$137+$H$137-$I$137),$F$137)),2)</f>
        <v>0</v>
      </c>
      <c r="K137">
        <f>ROUND(MAX(0,$G$137+$H$137-$I$137-$J$137),2)</f>
        <v>0</v>
      </c>
      <c r="L137">
        <f>$P$136</f>
        <v>0</v>
      </c>
      <c r="M137">
        <f>ROUND(IF($L$137&lt;=0,0,$L$137*$L$3/12),2)</f>
        <v>0</v>
      </c>
      <c r="N137">
        <f>ROUND(IF($L$137&lt;=0,0,MIN($L$4,$L$137+$M$137)),2)</f>
        <v>0</v>
      </c>
      <c r="O137">
        <f>ROUND(IF($L$137&lt;=0,0,MIN(MAX(0,$L$137+$M$137-$N$137),MAX(0,$F$137-$J$137))),2)</f>
        <v>0</v>
      </c>
      <c r="P137">
        <f>ROUND(MAX(0,$L$137+$M$137-$N$137-$O$137),2)</f>
        <v>0</v>
      </c>
      <c r="Q137">
        <f>$U$136</f>
        <v>0</v>
      </c>
      <c r="R137">
        <f>ROUND(IF($Q$137&lt;=0,0,$Q$137*$Q$3/12),2)</f>
        <v>0</v>
      </c>
      <c r="S137">
        <f>ROUND(IF($Q$137&lt;=0,0,MIN($Q$4,$Q$137+$R$137)),2)</f>
        <v>0</v>
      </c>
      <c r="T137">
        <f>ROUND(IF($Q$137&lt;=0,0,MIN(MAX(0,$Q$137+$R$137-$S$137),MAX(0,$F$137-$J$137-$O$137))),2)</f>
        <v>0</v>
      </c>
      <c r="U137">
        <f>ROUND(MAX(0,$Q$137+$R$137-$S$137-$T$137),2)</f>
        <v>0</v>
      </c>
      <c r="V137">
        <f>$Z$136</f>
        <v>0</v>
      </c>
      <c r="W137">
        <f>ROUND(IF($V$137&lt;=0,0,$V$137*$V$3/12),2)</f>
        <v>0</v>
      </c>
      <c r="X137">
        <f>ROUND(IF($V$137&lt;=0,0,MIN($V$4,$V$137+$W$137)),2)</f>
        <v>0</v>
      </c>
      <c r="Y137">
        <f>ROUND(IF($V$137&lt;=0,0,MIN(MAX(0,$V$137+$W$137-$X$137),MAX(0,$F$137-$J$137-$O$137-$T$137))),2)</f>
        <v>0</v>
      </c>
      <c r="Z137">
        <f>ROUND(MAX(0,$V$137+$W$137-$X$137-$Y$137),2)</f>
        <v>0</v>
      </c>
      <c r="AA137">
        <f>$AE$136</f>
        <v>0</v>
      </c>
      <c r="AB137">
        <f>ROUND(IF($AA$137&lt;=0,0,$AA$137*$AA$3/12),2)</f>
        <v>0</v>
      </c>
      <c r="AC137">
        <f>ROUND(IF($AA$137&lt;=0,0,MIN($AA$4,$AA$137+$AB$137)),2)</f>
        <v>0</v>
      </c>
      <c r="AD137">
        <f>ROUND(IF($AA$137&lt;=0,0,MIN(MAX(0,$AA$137+$AB$137-$AC$137),MAX(0,$F$137-$J$137-$O$137-$T$137-$Y$137))),2)</f>
        <v>0</v>
      </c>
      <c r="AE137">
        <f>ROUND(MAX(0,$AA$137+$AB$137-$AC$137-$AD$137),2)</f>
        <v>0</v>
      </c>
      <c r="AF137">
        <f>$AJ$136</f>
        <v>0</v>
      </c>
      <c r="AG137">
        <f>ROUND(IF($AF$137&lt;=0,0,$AF$137*$AF$3/12),2)</f>
        <v>0</v>
      </c>
      <c r="AH137">
        <f>ROUND(IF($AF$137&lt;=0,0,MIN($AF$4,$AF$137+$AG$137)),2)</f>
        <v>0</v>
      </c>
      <c r="AI137">
        <f>ROUND(IF($AF$137&lt;=0,0,MIN(MAX(0,$AF$137+$AG$137-$AH$137),MAX(0,$F$137-$J$137-$O$137-$T$137-$Y$137-$AD$137))),2)</f>
        <v>0</v>
      </c>
      <c r="AJ137">
        <f>ROUND(MAX(0,$AF$137+$AG$137-$AH$137-$AI$137),2)</f>
        <v>0</v>
      </c>
      <c r="AK137">
        <f>$AO$136</f>
        <v>0</v>
      </c>
      <c r="AL137">
        <f>ROUND(IF($AK$137&lt;=0,0,$AK$137*$AK$3/12),2)</f>
        <v>0</v>
      </c>
      <c r="AM137">
        <f>ROUND(IF($AK$137&lt;=0,0,MIN($AK$4,$AK$137+$AL$137)),2)</f>
        <v>0</v>
      </c>
      <c r="AN137">
        <f>ROUND(IF($AK$137&lt;=0,0,MIN(MAX(0,$AK$137+$AL$137-$AM$137),MAX(0,$F$137-$J$137-$O$137-$T$137-$Y$137-$AD$137-$AI$137))),2)</f>
        <v>0</v>
      </c>
      <c r="AO137">
        <f>ROUND(MAX(0,$AK$137+$AL$137-$AM$137-$AN$137),2)</f>
        <v>0</v>
      </c>
      <c r="AP137">
        <f>$AT$136</f>
        <v>0</v>
      </c>
      <c r="AQ137">
        <f>ROUND(IF($AP$137&lt;=0,0,$AP$137*$AP$3/12),2)</f>
        <v>0</v>
      </c>
      <c r="AR137">
        <f>ROUND(IF($AP$137&lt;=0,0,MIN($AP$4,$AP$137+$AQ$137)),2)</f>
        <v>0</v>
      </c>
      <c r="AS137">
        <f>ROUND(IF($AP$137&lt;=0,0,MIN(MAX(0,$AP$137+$AQ$137-$AR$137),MAX(0,$F$137-$J$137-$O$137-$T$137-$Y$137-$AD$137-$AI$137-$AN$137))),2)</f>
        <v>0</v>
      </c>
      <c r="AT137">
        <f>ROUND(MAX(0,$AP$137+$AQ$137-$AR$137-$AS$137),2)</f>
        <v>0</v>
      </c>
      <c r="AU137">
        <f>$AY$136</f>
        <v>0</v>
      </c>
      <c r="AV137">
        <f>ROUND(IF($AU$137&lt;=0,0,$AU$137*$AU$3/12),2)</f>
        <v>0</v>
      </c>
      <c r="AW137">
        <f>ROUND(IF($AU$137&lt;=0,0,MIN($AU$4,$AU$137+$AV$137)),2)</f>
        <v>0</v>
      </c>
      <c r="AX137">
        <f>ROUND(IF($AU$137&lt;=0,0,MIN(MAX(0,$AU$137+$AV$137-$AW$137),MAX(0,$F$137-$J$137-$O$137-$T$137-$Y$137-$AD$137-$AI$137-$AN$137-$AS$137))),2)</f>
        <v>0</v>
      </c>
      <c r="AY137">
        <f>ROUND(MAX(0,$AU$137+$AV$137-$AW$137-$AX$137),2)</f>
        <v>0</v>
      </c>
      <c r="AZ137">
        <f>$BD$136</f>
        <v>0</v>
      </c>
      <c r="BA137">
        <f>ROUND(IF($AZ$137&lt;=0,0,$AZ$137*$AZ$3/12),2)</f>
        <v>0</v>
      </c>
      <c r="BB137">
        <f>ROUND(IF($AZ$137&lt;=0,0,MIN($AZ$4,$AZ$137+$BA$137)),2)</f>
        <v>0</v>
      </c>
      <c r="BC137">
        <f>ROUND(IF($AZ$137&lt;=0,0,MIN(MAX(0,$AZ$137+$BA$137-$BB$137),MAX(0,$F$137-$J$137-$O$137-$T$137-$Y$137-$AD$137-$AI$137-$AN$137-$AS$137-$AX$137))),2)</f>
        <v>0</v>
      </c>
      <c r="BD137">
        <f>ROUND(MAX(0,$AZ$137+$BA$137-$BB$137-$BC$137),2)</f>
        <v>0</v>
      </c>
    </row>
    <row r="138" spans="1:56">
      <c r="A138">
        <f>ROW()-7</f>
        <v>131</v>
      </c>
      <c r="B138">
        <f>EDATE(StartDate,A138-1)</f>
        <v>0</v>
      </c>
      <c r="C138">
        <f>ROUND(SUM($G$138,$L$138,$Q$138,$V$138,$AA$138,$AF$138,$AK$138,$AP$138,$AU$138,$AZ$138)-SUM($K$138,$P$138,$U$138,$Z$138,$AE$138,$AJ$138,$AO$138,$AT$138,$AY$138,$BD$138),2)</f>
        <v>0</v>
      </c>
      <c r="D138">
        <f>ROUND(SUM($H$138,$M$138,$R$138,$W$138,$AB$138,$AG$138,$AL$138,$AQ$138,$AV$138,$BA$138),2)</f>
        <v>0</v>
      </c>
      <c r="E138">
        <f>ROUND(SUM($K$138,$P$138,$U$138,$Z$138,$AE$138,$AJ$138,$AO$138,$AT$138,$AY$138,$BD$138),2)</f>
        <v>0</v>
      </c>
      <c r="F138">
        <f>ROUND(MAX(MonthlyBudget-SUM($I$138,$N$138,$S$138,$X$138,$AC$138,$AH$138,$AM$138,$AR$138,$AW$138,$BB$138),0),2)</f>
        <v>0</v>
      </c>
      <c r="G138">
        <f>$K$137</f>
        <v>0</v>
      </c>
      <c r="H138">
        <f>ROUND(IF($G$138&lt;=0,0,$G$138*$G$3/12),2)</f>
        <v>0</v>
      </c>
      <c r="I138">
        <f>ROUND(IF($G$138&lt;=0,0,MIN($G$4,$G$138+$H$138)),2)</f>
        <v>0</v>
      </c>
      <c r="J138">
        <f>ROUND(IF($G$138&lt;=0,0,MIN(MAX(0,$G$138+$H$138-$I$138),$F$138)),2)</f>
        <v>0</v>
      </c>
      <c r="K138">
        <f>ROUND(MAX(0,$G$138+$H$138-$I$138-$J$138),2)</f>
        <v>0</v>
      </c>
      <c r="L138">
        <f>$P$137</f>
        <v>0</v>
      </c>
      <c r="M138">
        <f>ROUND(IF($L$138&lt;=0,0,$L$138*$L$3/12),2)</f>
        <v>0</v>
      </c>
      <c r="N138">
        <f>ROUND(IF($L$138&lt;=0,0,MIN($L$4,$L$138+$M$138)),2)</f>
        <v>0</v>
      </c>
      <c r="O138">
        <f>ROUND(IF($L$138&lt;=0,0,MIN(MAX(0,$L$138+$M$138-$N$138),MAX(0,$F$138-$J$138))),2)</f>
        <v>0</v>
      </c>
      <c r="P138">
        <f>ROUND(MAX(0,$L$138+$M$138-$N$138-$O$138),2)</f>
        <v>0</v>
      </c>
      <c r="Q138">
        <f>$U$137</f>
        <v>0</v>
      </c>
      <c r="R138">
        <f>ROUND(IF($Q$138&lt;=0,0,$Q$138*$Q$3/12),2)</f>
        <v>0</v>
      </c>
      <c r="S138">
        <f>ROUND(IF($Q$138&lt;=0,0,MIN($Q$4,$Q$138+$R$138)),2)</f>
        <v>0</v>
      </c>
      <c r="T138">
        <f>ROUND(IF($Q$138&lt;=0,0,MIN(MAX(0,$Q$138+$R$138-$S$138),MAX(0,$F$138-$J$138-$O$138))),2)</f>
        <v>0</v>
      </c>
      <c r="U138">
        <f>ROUND(MAX(0,$Q$138+$R$138-$S$138-$T$138),2)</f>
        <v>0</v>
      </c>
      <c r="V138">
        <f>$Z$137</f>
        <v>0</v>
      </c>
      <c r="W138">
        <f>ROUND(IF($V$138&lt;=0,0,$V$138*$V$3/12),2)</f>
        <v>0</v>
      </c>
      <c r="X138">
        <f>ROUND(IF($V$138&lt;=0,0,MIN($V$4,$V$138+$W$138)),2)</f>
        <v>0</v>
      </c>
      <c r="Y138">
        <f>ROUND(IF($V$138&lt;=0,0,MIN(MAX(0,$V$138+$W$138-$X$138),MAX(0,$F$138-$J$138-$O$138-$T$138))),2)</f>
        <v>0</v>
      </c>
      <c r="Z138">
        <f>ROUND(MAX(0,$V$138+$W$138-$X$138-$Y$138),2)</f>
        <v>0</v>
      </c>
      <c r="AA138">
        <f>$AE$137</f>
        <v>0</v>
      </c>
      <c r="AB138">
        <f>ROUND(IF($AA$138&lt;=0,0,$AA$138*$AA$3/12),2)</f>
        <v>0</v>
      </c>
      <c r="AC138">
        <f>ROUND(IF($AA$138&lt;=0,0,MIN($AA$4,$AA$138+$AB$138)),2)</f>
        <v>0</v>
      </c>
      <c r="AD138">
        <f>ROUND(IF($AA$138&lt;=0,0,MIN(MAX(0,$AA$138+$AB$138-$AC$138),MAX(0,$F$138-$J$138-$O$138-$T$138-$Y$138))),2)</f>
        <v>0</v>
      </c>
      <c r="AE138">
        <f>ROUND(MAX(0,$AA$138+$AB$138-$AC$138-$AD$138),2)</f>
        <v>0</v>
      </c>
      <c r="AF138">
        <f>$AJ$137</f>
        <v>0</v>
      </c>
      <c r="AG138">
        <f>ROUND(IF($AF$138&lt;=0,0,$AF$138*$AF$3/12),2)</f>
        <v>0</v>
      </c>
      <c r="AH138">
        <f>ROUND(IF($AF$138&lt;=0,0,MIN($AF$4,$AF$138+$AG$138)),2)</f>
        <v>0</v>
      </c>
      <c r="AI138">
        <f>ROUND(IF($AF$138&lt;=0,0,MIN(MAX(0,$AF$138+$AG$138-$AH$138),MAX(0,$F$138-$J$138-$O$138-$T$138-$Y$138-$AD$138))),2)</f>
        <v>0</v>
      </c>
      <c r="AJ138">
        <f>ROUND(MAX(0,$AF$138+$AG$138-$AH$138-$AI$138),2)</f>
        <v>0</v>
      </c>
      <c r="AK138">
        <f>$AO$137</f>
        <v>0</v>
      </c>
      <c r="AL138">
        <f>ROUND(IF($AK$138&lt;=0,0,$AK$138*$AK$3/12),2)</f>
        <v>0</v>
      </c>
      <c r="AM138">
        <f>ROUND(IF($AK$138&lt;=0,0,MIN($AK$4,$AK$138+$AL$138)),2)</f>
        <v>0</v>
      </c>
      <c r="AN138">
        <f>ROUND(IF($AK$138&lt;=0,0,MIN(MAX(0,$AK$138+$AL$138-$AM$138),MAX(0,$F$138-$J$138-$O$138-$T$138-$Y$138-$AD$138-$AI$138))),2)</f>
        <v>0</v>
      </c>
      <c r="AO138">
        <f>ROUND(MAX(0,$AK$138+$AL$138-$AM$138-$AN$138),2)</f>
        <v>0</v>
      </c>
      <c r="AP138">
        <f>$AT$137</f>
        <v>0</v>
      </c>
      <c r="AQ138">
        <f>ROUND(IF($AP$138&lt;=0,0,$AP$138*$AP$3/12),2)</f>
        <v>0</v>
      </c>
      <c r="AR138">
        <f>ROUND(IF($AP$138&lt;=0,0,MIN($AP$4,$AP$138+$AQ$138)),2)</f>
        <v>0</v>
      </c>
      <c r="AS138">
        <f>ROUND(IF($AP$138&lt;=0,0,MIN(MAX(0,$AP$138+$AQ$138-$AR$138),MAX(0,$F$138-$J$138-$O$138-$T$138-$Y$138-$AD$138-$AI$138-$AN$138))),2)</f>
        <v>0</v>
      </c>
      <c r="AT138">
        <f>ROUND(MAX(0,$AP$138+$AQ$138-$AR$138-$AS$138),2)</f>
        <v>0</v>
      </c>
      <c r="AU138">
        <f>$AY$137</f>
        <v>0</v>
      </c>
      <c r="AV138">
        <f>ROUND(IF($AU$138&lt;=0,0,$AU$138*$AU$3/12),2)</f>
        <v>0</v>
      </c>
      <c r="AW138">
        <f>ROUND(IF($AU$138&lt;=0,0,MIN($AU$4,$AU$138+$AV$138)),2)</f>
        <v>0</v>
      </c>
      <c r="AX138">
        <f>ROUND(IF($AU$138&lt;=0,0,MIN(MAX(0,$AU$138+$AV$138-$AW$138),MAX(0,$F$138-$J$138-$O$138-$T$138-$Y$138-$AD$138-$AI$138-$AN$138-$AS$138))),2)</f>
        <v>0</v>
      </c>
      <c r="AY138">
        <f>ROUND(MAX(0,$AU$138+$AV$138-$AW$138-$AX$138),2)</f>
        <v>0</v>
      </c>
      <c r="AZ138">
        <f>$BD$137</f>
        <v>0</v>
      </c>
      <c r="BA138">
        <f>ROUND(IF($AZ$138&lt;=0,0,$AZ$138*$AZ$3/12),2)</f>
        <v>0</v>
      </c>
      <c r="BB138">
        <f>ROUND(IF($AZ$138&lt;=0,0,MIN($AZ$4,$AZ$138+$BA$138)),2)</f>
        <v>0</v>
      </c>
      <c r="BC138">
        <f>ROUND(IF($AZ$138&lt;=0,0,MIN(MAX(0,$AZ$138+$BA$138-$BB$138),MAX(0,$F$138-$J$138-$O$138-$T$138-$Y$138-$AD$138-$AI$138-$AN$138-$AS$138-$AX$138))),2)</f>
        <v>0</v>
      </c>
      <c r="BD138">
        <f>ROUND(MAX(0,$AZ$138+$BA$138-$BB$138-$BC$138),2)</f>
        <v>0</v>
      </c>
    </row>
    <row r="139" spans="1:56">
      <c r="A139">
        <f>ROW()-7</f>
        <v>132</v>
      </c>
      <c r="B139">
        <f>EDATE(StartDate,A139-1)</f>
        <v>0</v>
      </c>
      <c r="C139">
        <f>ROUND(SUM($G$139,$L$139,$Q$139,$V$139,$AA$139,$AF$139,$AK$139,$AP$139,$AU$139,$AZ$139)-SUM($K$139,$P$139,$U$139,$Z$139,$AE$139,$AJ$139,$AO$139,$AT$139,$AY$139,$BD$139),2)</f>
        <v>0</v>
      </c>
      <c r="D139">
        <f>ROUND(SUM($H$139,$M$139,$R$139,$W$139,$AB$139,$AG$139,$AL$139,$AQ$139,$AV$139,$BA$139),2)</f>
        <v>0</v>
      </c>
      <c r="E139">
        <f>ROUND(SUM($K$139,$P$139,$U$139,$Z$139,$AE$139,$AJ$139,$AO$139,$AT$139,$AY$139,$BD$139),2)</f>
        <v>0</v>
      </c>
      <c r="F139">
        <f>ROUND(MAX(MonthlyBudget-SUM($I$139,$N$139,$S$139,$X$139,$AC$139,$AH$139,$AM$139,$AR$139,$AW$139,$BB$139),0),2)</f>
        <v>0</v>
      </c>
      <c r="G139">
        <f>$K$138</f>
        <v>0</v>
      </c>
      <c r="H139">
        <f>ROUND(IF($G$139&lt;=0,0,$G$139*$G$3/12),2)</f>
        <v>0</v>
      </c>
      <c r="I139">
        <f>ROUND(IF($G$139&lt;=0,0,MIN($G$4,$G$139+$H$139)),2)</f>
        <v>0</v>
      </c>
      <c r="J139">
        <f>ROUND(IF($G$139&lt;=0,0,MIN(MAX(0,$G$139+$H$139-$I$139),$F$139)),2)</f>
        <v>0</v>
      </c>
      <c r="K139">
        <f>ROUND(MAX(0,$G$139+$H$139-$I$139-$J$139),2)</f>
        <v>0</v>
      </c>
      <c r="L139">
        <f>$P$138</f>
        <v>0</v>
      </c>
      <c r="M139">
        <f>ROUND(IF($L$139&lt;=0,0,$L$139*$L$3/12),2)</f>
        <v>0</v>
      </c>
      <c r="N139">
        <f>ROUND(IF($L$139&lt;=0,0,MIN($L$4,$L$139+$M$139)),2)</f>
        <v>0</v>
      </c>
      <c r="O139">
        <f>ROUND(IF($L$139&lt;=0,0,MIN(MAX(0,$L$139+$M$139-$N$139),MAX(0,$F$139-$J$139))),2)</f>
        <v>0</v>
      </c>
      <c r="P139">
        <f>ROUND(MAX(0,$L$139+$M$139-$N$139-$O$139),2)</f>
        <v>0</v>
      </c>
      <c r="Q139">
        <f>$U$138</f>
        <v>0</v>
      </c>
      <c r="R139">
        <f>ROUND(IF($Q$139&lt;=0,0,$Q$139*$Q$3/12),2)</f>
        <v>0</v>
      </c>
      <c r="S139">
        <f>ROUND(IF($Q$139&lt;=0,0,MIN($Q$4,$Q$139+$R$139)),2)</f>
        <v>0</v>
      </c>
      <c r="T139">
        <f>ROUND(IF($Q$139&lt;=0,0,MIN(MAX(0,$Q$139+$R$139-$S$139),MAX(0,$F$139-$J$139-$O$139))),2)</f>
        <v>0</v>
      </c>
      <c r="U139">
        <f>ROUND(MAX(0,$Q$139+$R$139-$S$139-$T$139),2)</f>
        <v>0</v>
      </c>
      <c r="V139">
        <f>$Z$138</f>
        <v>0</v>
      </c>
      <c r="W139">
        <f>ROUND(IF($V$139&lt;=0,0,$V$139*$V$3/12),2)</f>
        <v>0</v>
      </c>
      <c r="X139">
        <f>ROUND(IF($V$139&lt;=0,0,MIN($V$4,$V$139+$W$139)),2)</f>
        <v>0</v>
      </c>
      <c r="Y139">
        <f>ROUND(IF($V$139&lt;=0,0,MIN(MAX(0,$V$139+$W$139-$X$139),MAX(0,$F$139-$J$139-$O$139-$T$139))),2)</f>
        <v>0</v>
      </c>
      <c r="Z139">
        <f>ROUND(MAX(0,$V$139+$W$139-$X$139-$Y$139),2)</f>
        <v>0</v>
      </c>
      <c r="AA139">
        <f>$AE$138</f>
        <v>0</v>
      </c>
      <c r="AB139">
        <f>ROUND(IF($AA$139&lt;=0,0,$AA$139*$AA$3/12),2)</f>
        <v>0</v>
      </c>
      <c r="AC139">
        <f>ROUND(IF($AA$139&lt;=0,0,MIN($AA$4,$AA$139+$AB$139)),2)</f>
        <v>0</v>
      </c>
      <c r="AD139">
        <f>ROUND(IF($AA$139&lt;=0,0,MIN(MAX(0,$AA$139+$AB$139-$AC$139),MAX(0,$F$139-$J$139-$O$139-$T$139-$Y$139))),2)</f>
        <v>0</v>
      </c>
      <c r="AE139">
        <f>ROUND(MAX(0,$AA$139+$AB$139-$AC$139-$AD$139),2)</f>
        <v>0</v>
      </c>
      <c r="AF139">
        <f>$AJ$138</f>
        <v>0</v>
      </c>
      <c r="AG139">
        <f>ROUND(IF($AF$139&lt;=0,0,$AF$139*$AF$3/12),2)</f>
        <v>0</v>
      </c>
      <c r="AH139">
        <f>ROUND(IF($AF$139&lt;=0,0,MIN($AF$4,$AF$139+$AG$139)),2)</f>
        <v>0</v>
      </c>
      <c r="AI139">
        <f>ROUND(IF($AF$139&lt;=0,0,MIN(MAX(0,$AF$139+$AG$139-$AH$139),MAX(0,$F$139-$J$139-$O$139-$T$139-$Y$139-$AD$139))),2)</f>
        <v>0</v>
      </c>
      <c r="AJ139">
        <f>ROUND(MAX(0,$AF$139+$AG$139-$AH$139-$AI$139),2)</f>
        <v>0</v>
      </c>
      <c r="AK139">
        <f>$AO$138</f>
        <v>0</v>
      </c>
      <c r="AL139">
        <f>ROUND(IF($AK$139&lt;=0,0,$AK$139*$AK$3/12),2)</f>
        <v>0</v>
      </c>
      <c r="AM139">
        <f>ROUND(IF($AK$139&lt;=0,0,MIN($AK$4,$AK$139+$AL$139)),2)</f>
        <v>0</v>
      </c>
      <c r="AN139">
        <f>ROUND(IF($AK$139&lt;=0,0,MIN(MAX(0,$AK$139+$AL$139-$AM$139),MAX(0,$F$139-$J$139-$O$139-$T$139-$Y$139-$AD$139-$AI$139))),2)</f>
        <v>0</v>
      </c>
      <c r="AO139">
        <f>ROUND(MAX(0,$AK$139+$AL$139-$AM$139-$AN$139),2)</f>
        <v>0</v>
      </c>
      <c r="AP139">
        <f>$AT$138</f>
        <v>0</v>
      </c>
      <c r="AQ139">
        <f>ROUND(IF($AP$139&lt;=0,0,$AP$139*$AP$3/12),2)</f>
        <v>0</v>
      </c>
      <c r="AR139">
        <f>ROUND(IF($AP$139&lt;=0,0,MIN($AP$4,$AP$139+$AQ$139)),2)</f>
        <v>0</v>
      </c>
      <c r="AS139">
        <f>ROUND(IF($AP$139&lt;=0,0,MIN(MAX(0,$AP$139+$AQ$139-$AR$139),MAX(0,$F$139-$J$139-$O$139-$T$139-$Y$139-$AD$139-$AI$139-$AN$139))),2)</f>
        <v>0</v>
      </c>
      <c r="AT139">
        <f>ROUND(MAX(0,$AP$139+$AQ$139-$AR$139-$AS$139),2)</f>
        <v>0</v>
      </c>
      <c r="AU139">
        <f>$AY$138</f>
        <v>0</v>
      </c>
      <c r="AV139">
        <f>ROUND(IF($AU$139&lt;=0,0,$AU$139*$AU$3/12),2)</f>
        <v>0</v>
      </c>
      <c r="AW139">
        <f>ROUND(IF($AU$139&lt;=0,0,MIN($AU$4,$AU$139+$AV$139)),2)</f>
        <v>0</v>
      </c>
      <c r="AX139">
        <f>ROUND(IF($AU$139&lt;=0,0,MIN(MAX(0,$AU$139+$AV$139-$AW$139),MAX(0,$F$139-$J$139-$O$139-$T$139-$Y$139-$AD$139-$AI$139-$AN$139-$AS$139))),2)</f>
        <v>0</v>
      </c>
      <c r="AY139">
        <f>ROUND(MAX(0,$AU$139+$AV$139-$AW$139-$AX$139),2)</f>
        <v>0</v>
      </c>
      <c r="AZ139">
        <f>$BD$138</f>
        <v>0</v>
      </c>
      <c r="BA139">
        <f>ROUND(IF($AZ$139&lt;=0,0,$AZ$139*$AZ$3/12),2)</f>
        <v>0</v>
      </c>
      <c r="BB139">
        <f>ROUND(IF($AZ$139&lt;=0,0,MIN($AZ$4,$AZ$139+$BA$139)),2)</f>
        <v>0</v>
      </c>
      <c r="BC139">
        <f>ROUND(IF($AZ$139&lt;=0,0,MIN(MAX(0,$AZ$139+$BA$139-$BB$139),MAX(0,$F$139-$J$139-$O$139-$T$139-$Y$139-$AD$139-$AI$139-$AN$139-$AS$139-$AX$139))),2)</f>
        <v>0</v>
      </c>
      <c r="BD139">
        <f>ROUND(MAX(0,$AZ$139+$BA$139-$BB$139-$BC$139),2)</f>
        <v>0</v>
      </c>
    </row>
    <row r="140" spans="1:56">
      <c r="A140">
        <f>ROW()-7</f>
        <v>133</v>
      </c>
      <c r="B140">
        <f>EDATE(StartDate,A140-1)</f>
        <v>0</v>
      </c>
      <c r="C140">
        <f>ROUND(SUM($G$140,$L$140,$Q$140,$V$140,$AA$140,$AF$140,$AK$140,$AP$140,$AU$140,$AZ$140)-SUM($K$140,$P$140,$U$140,$Z$140,$AE$140,$AJ$140,$AO$140,$AT$140,$AY$140,$BD$140),2)</f>
        <v>0</v>
      </c>
      <c r="D140">
        <f>ROUND(SUM($H$140,$M$140,$R$140,$W$140,$AB$140,$AG$140,$AL$140,$AQ$140,$AV$140,$BA$140),2)</f>
        <v>0</v>
      </c>
      <c r="E140">
        <f>ROUND(SUM($K$140,$P$140,$U$140,$Z$140,$AE$140,$AJ$140,$AO$140,$AT$140,$AY$140,$BD$140),2)</f>
        <v>0</v>
      </c>
      <c r="F140">
        <f>ROUND(MAX(MonthlyBudget-SUM($I$140,$N$140,$S$140,$X$140,$AC$140,$AH$140,$AM$140,$AR$140,$AW$140,$BB$140),0),2)</f>
        <v>0</v>
      </c>
      <c r="G140">
        <f>$K$139</f>
        <v>0</v>
      </c>
      <c r="H140">
        <f>ROUND(IF($G$140&lt;=0,0,$G$140*$G$3/12),2)</f>
        <v>0</v>
      </c>
      <c r="I140">
        <f>ROUND(IF($G$140&lt;=0,0,MIN($G$4,$G$140+$H$140)),2)</f>
        <v>0</v>
      </c>
      <c r="J140">
        <f>ROUND(IF($G$140&lt;=0,0,MIN(MAX(0,$G$140+$H$140-$I$140),$F$140)),2)</f>
        <v>0</v>
      </c>
      <c r="K140">
        <f>ROUND(MAX(0,$G$140+$H$140-$I$140-$J$140),2)</f>
        <v>0</v>
      </c>
      <c r="L140">
        <f>$P$139</f>
        <v>0</v>
      </c>
      <c r="M140">
        <f>ROUND(IF($L$140&lt;=0,0,$L$140*$L$3/12),2)</f>
        <v>0</v>
      </c>
      <c r="N140">
        <f>ROUND(IF($L$140&lt;=0,0,MIN($L$4,$L$140+$M$140)),2)</f>
        <v>0</v>
      </c>
      <c r="O140">
        <f>ROUND(IF($L$140&lt;=0,0,MIN(MAX(0,$L$140+$M$140-$N$140),MAX(0,$F$140-$J$140))),2)</f>
        <v>0</v>
      </c>
      <c r="P140">
        <f>ROUND(MAX(0,$L$140+$M$140-$N$140-$O$140),2)</f>
        <v>0</v>
      </c>
      <c r="Q140">
        <f>$U$139</f>
        <v>0</v>
      </c>
      <c r="R140">
        <f>ROUND(IF($Q$140&lt;=0,0,$Q$140*$Q$3/12),2)</f>
        <v>0</v>
      </c>
      <c r="S140">
        <f>ROUND(IF($Q$140&lt;=0,0,MIN($Q$4,$Q$140+$R$140)),2)</f>
        <v>0</v>
      </c>
      <c r="T140">
        <f>ROUND(IF($Q$140&lt;=0,0,MIN(MAX(0,$Q$140+$R$140-$S$140),MAX(0,$F$140-$J$140-$O$140))),2)</f>
        <v>0</v>
      </c>
      <c r="U140">
        <f>ROUND(MAX(0,$Q$140+$R$140-$S$140-$T$140),2)</f>
        <v>0</v>
      </c>
      <c r="V140">
        <f>$Z$139</f>
        <v>0</v>
      </c>
      <c r="W140">
        <f>ROUND(IF($V$140&lt;=0,0,$V$140*$V$3/12),2)</f>
        <v>0</v>
      </c>
      <c r="X140">
        <f>ROUND(IF($V$140&lt;=0,0,MIN($V$4,$V$140+$W$140)),2)</f>
        <v>0</v>
      </c>
      <c r="Y140">
        <f>ROUND(IF($V$140&lt;=0,0,MIN(MAX(0,$V$140+$W$140-$X$140),MAX(0,$F$140-$J$140-$O$140-$T$140))),2)</f>
        <v>0</v>
      </c>
      <c r="Z140">
        <f>ROUND(MAX(0,$V$140+$W$140-$X$140-$Y$140),2)</f>
        <v>0</v>
      </c>
      <c r="AA140">
        <f>$AE$139</f>
        <v>0</v>
      </c>
      <c r="AB140">
        <f>ROUND(IF($AA$140&lt;=0,0,$AA$140*$AA$3/12),2)</f>
        <v>0</v>
      </c>
      <c r="AC140">
        <f>ROUND(IF($AA$140&lt;=0,0,MIN($AA$4,$AA$140+$AB$140)),2)</f>
        <v>0</v>
      </c>
      <c r="AD140">
        <f>ROUND(IF($AA$140&lt;=0,0,MIN(MAX(0,$AA$140+$AB$140-$AC$140),MAX(0,$F$140-$J$140-$O$140-$T$140-$Y$140))),2)</f>
        <v>0</v>
      </c>
      <c r="AE140">
        <f>ROUND(MAX(0,$AA$140+$AB$140-$AC$140-$AD$140),2)</f>
        <v>0</v>
      </c>
      <c r="AF140">
        <f>$AJ$139</f>
        <v>0</v>
      </c>
      <c r="AG140">
        <f>ROUND(IF($AF$140&lt;=0,0,$AF$140*$AF$3/12),2)</f>
        <v>0</v>
      </c>
      <c r="AH140">
        <f>ROUND(IF($AF$140&lt;=0,0,MIN($AF$4,$AF$140+$AG$140)),2)</f>
        <v>0</v>
      </c>
      <c r="AI140">
        <f>ROUND(IF($AF$140&lt;=0,0,MIN(MAX(0,$AF$140+$AG$140-$AH$140),MAX(0,$F$140-$J$140-$O$140-$T$140-$Y$140-$AD$140))),2)</f>
        <v>0</v>
      </c>
      <c r="AJ140">
        <f>ROUND(MAX(0,$AF$140+$AG$140-$AH$140-$AI$140),2)</f>
        <v>0</v>
      </c>
      <c r="AK140">
        <f>$AO$139</f>
        <v>0</v>
      </c>
      <c r="AL140">
        <f>ROUND(IF($AK$140&lt;=0,0,$AK$140*$AK$3/12),2)</f>
        <v>0</v>
      </c>
      <c r="AM140">
        <f>ROUND(IF($AK$140&lt;=0,0,MIN($AK$4,$AK$140+$AL$140)),2)</f>
        <v>0</v>
      </c>
      <c r="AN140">
        <f>ROUND(IF($AK$140&lt;=0,0,MIN(MAX(0,$AK$140+$AL$140-$AM$140),MAX(0,$F$140-$J$140-$O$140-$T$140-$Y$140-$AD$140-$AI$140))),2)</f>
        <v>0</v>
      </c>
      <c r="AO140">
        <f>ROUND(MAX(0,$AK$140+$AL$140-$AM$140-$AN$140),2)</f>
        <v>0</v>
      </c>
      <c r="AP140">
        <f>$AT$139</f>
        <v>0</v>
      </c>
      <c r="AQ140">
        <f>ROUND(IF($AP$140&lt;=0,0,$AP$140*$AP$3/12),2)</f>
        <v>0</v>
      </c>
      <c r="AR140">
        <f>ROUND(IF($AP$140&lt;=0,0,MIN($AP$4,$AP$140+$AQ$140)),2)</f>
        <v>0</v>
      </c>
      <c r="AS140">
        <f>ROUND(IF($AP$140&lt;=0,0,MIN(MAX(0,$AP$140+$AQ$140-$AR$140),MAX(0,$F$140-$J$140-$O$140-$T$140-$Y$140-$AD$140-$AI$140-$AN$140))),2)</f>
        <v>0</v>
      </c>
      <c r="AT140">
        <f>ROUND(MAX(0,$AP$140+$AQ$140-$AR$140-$AS$140),2)</f>
        <v>0</v>
      </c>
      <c r="AU140">
        <f>$AY$139</f>
        <v>0</v>
      </c>
      <c r="AV140">
        <f>ROUND(IF($AU$140&lt;=0,0,$AU$140*$AU$3/12),2)</f>
        <v>0</v>
      </c>
      <c r="AW140">
        <f>ROUND(IF($AU$140&lt;=0,0,MIN($AU$4,$AU$140+$AV$140)),2)</f>
        <v>0</v>
      </c>
      <c r="AX140">
        <f>ROUND(IF($AU$140&lt;=0,0,MIN(MAX(0,$AU$140+$AV$140-$AW$140),MAX(0,$F$140-$J$140-$O$140-$T$140-$Y$140-$AD$140-$AI$140-$AN$140-$AS$140))),2)</f>
        <v>0</v>
      </c>
      <c r="AY140">
        <f>ROUND(MAX(0,$AU$140+$AV$140-$AW$140-$AX$140),2)</f>
        <v>0</v>
      </c>
      <c r="AZ140">
        <f>$BD$139</f>
        <v>0</v>
      </c>
      <c r="BA140">
        <f>ROUND(IF($AZ$140&lt;=0,0,$AZ$140*$AZ$3/12),2)</f>
        <v>0</v>
      </c>
      <c r="BB140">
        <f>ROUND(IF($AZ$140&lt;=0,0,MIN($AZ$4,$AZ$140+$BA$140)),2)</f>
        <v>0</v>
      </c>
      <c r="BC140">
        <f>ROUND(IF($AZ$140&lt;=0,0,MIN(MAX(0,$AZ$140+$BA$140-$BB$140),MAX(0,$F$140-$J$140-$O$140-$T$140-$Y$140-$AD$140-$AI$140-$AN$140-$AS$140-$AX$140))),2)</f>
        <v>0</v>
      </c>
      <c r="BD140">
        <f>ROUND(MAX(0,$AZ$140+$BA$140-$BB$140-$BC$140),2)</f>
        <v>0</v>
      </c>
    </row>
    <row r="141" spans="1:56">
      <c r="A141">
        <f>ROW()-7</f>
        <v>134</v>
      </c>
      <c r="B141">
        <f>EDATE(StartDate,A141-1)</f>
        <v>0</v>
      </c>
      <c r="C141">
        <f>ROUND(SUM($G$141,$L$141,$Q$141,$V$141,$AA$141,$AF$141,$AK$141,$AP$141,$AU$141,$AZ$141)-SUM($K$141,$P$141,$U$141,$Z$141,$AE$141,$AJ$141,$AO$141,$AT$141,$AY$141,$BD$141),2)</f>
        <v>0</v>
      </c>
      <c r="D141">
        <f>ROUND(SUM($H$141,$M$141,$R$141,$W$141,$AB$141,$AG$141,$AL$141,$AQ$141,$AV$141,$BA$141),2)</f>
        <v>0</v>
      </c>
      <c r="E141">
        <f>ROUND(SUM($K$141,$P$141,$U$141,$Z$141,$AE$141,$AJ$141,$AO$141,$AT$141,$AY$141,$BD$141),2)</f>
        <v>0</v>
      </c>
      <c r="F141">
        <f>ROUND(MAX(MonthlyBudget-SUM($I$141,$N$141,$S$141,$X$141,$AC$141,$AH$141,$AM$141,$AR$141,$AW$141,$BB$141),0),2)</f>
        <v>0</v>
      </c>
      <c r="G141">
        <f>$K$140</f>
        <v>0</v>
      </c>
      <c r="H141">
        <f>ROUND(IF($G$141&lt;=0,0,$G$141*$G$3/12),2)</f>
        <v>0</v>
      </c>
      <c r="I141">
        <f>ROUND(IF($G$141&lt;=0,0,MIN($G$4,$G$141+$H$141)),2)</f>
        <v>0</v>
      </c>
      <c r="J141">
        <f>ROUND(IF($G$141&lt;=0,0,MIN(MAX(0,$G$141+$H$141-$I$141),$F$141)),2)</f>
        <v>0</v>
      </c>
      <c r="K141">
        <f>ROUND(MAX(0,$G$141+$H$141-$I$141-$J$141),2)</f>
        <v>0</v>
      </c>
      <c r="L141">
        <f>$P$140</f>
        <v>0</v>
      </c>
      <c r="M141">
        <f>ROUND(IF($L$141&lt;=0,0,$L$141*$L$3/12),2)</f>
        <v>0</v>
      </c>
      <c r="N141">
        <f>ROUND(IF($L$141&lt;=0,0,MIN($L$4,$L$141+$M$141)),2)</f>
        <v>0</v>
      </c>
      <c r="O141">
        <f>ROUND(IF($L$141&lt;=0,0,MIN(MAX(0,$L$141+$M$141-$N$141),MAX(0,$F$141-$J$141))),2)</f>
        <v>0</v>
      </c>
      <c r="P141">
        <f>ROUND(MAX(0,$L$141+$M$141-$N$141-$O$141),2)</f>
        <v>0</v>
      </c>
      <c r="Q141">
        <f>$U$140</f>
        <v>0</v>
      </c>
      <c r="R141">
        <f>ROUND(IF($Q$141&lt;=0,0,$Q$141*$Q$3/12),2)</f>
        <v>0</v>
      </c>
      <c r="S141">
        <f>ROUND(IF($Q$141&lt;=0,0,MIN($Q$4,$Q$141+$R$141)),2)</f>
        <v>0</v>
      </c>
      <c r="T141">
        <f>ROUND(IF($Q$141&lt;=0,0,MIN(MAX(0,$Q$141+$R$141-$S$141),MAX(0,$F$141-$J$141-$O$141))),2)</f>
        <v>0</v>
      </c>
      <c r="U141">
        <f>ROUND(MAX(0,$Q$141+$R$141-$S$141-$T$141),2)</f>
        <v>0</v>
      </c>
      <c r="V141">
        <f>$Z$140</f>
        <v>0</v>
      </c>
      <c r="W141">
        <f>ROUND(IF($V$141&lt;=0,0,$V$141*$V$3/12),2)</f>
        <v>0</v>
      </c>
      <c r="X141">
        <f>ROUND(IF($V$141&lt;=0,0,MIN($V$4,$V$141+$W$141)),2)</f>
        <v>0</v>
      </c>
      <c r="Y141">
        <f>ROUND(IF($V$141&lt;=0,0,MIN(MAX(0,$V$141+$W$141-$X$141),MAX(0,$F$141-$J$141-$O$141-$T$141))),2)</f>
        <v>0</v>
      </c>
      <c r="Z141">
        <f>ROUND(MAX(0,$V$141+$W$141-$X$141-$Y$141),2)</f>
        <v>0</v>
      </c>
      <c r="AA141">
        <f>$AE$140</f>
        <v>0</v>
      </c>
      <c r="AB141">
        <f>ROUND(IF($AA$141&lt;=0,0,$AA$141*$AA$3/12),2)</f>
        <v>0</v>
      </c>
      <c r="AC141">
        <f>ROUND(IF($AA$141&lt;=0,0,MIN($AA$4,$AA$141+$AB$141)),2)</f>
        <v>0</v>
      </c>
      <c r="AD141">
        <f>ROUND(IF($AA$141&lt;=0,0,MIN(MAX(0,$AA$141+$AB$141-$AC$141),MAX(0,$F$141-$J$141-$O$141-$T$141-$Y$141))),2)</f>
        <v>0</v>
      </c>
      <c r="AE141">
        <f>ROUND(MAX(0,$AA$141+$AB$141-$AC$141-$AD$141),2)</f>
        <v>0</v>
      </c>
      <c r="AF141">
        <f>$AJ$140</f>
        <v>0</v>
      </c>
      <c r="AG141">
        <f>ROUND(IF($AF$141&lt;=0,0,$AF$141*$AF$3/12),2)</f>
        <v>0</v>
      </c>
      <c r="AH141">
        <f>ROUND(IF($AF$141&lt;=0,0,MIN($AF$4,$AF$141+$AG$141)),2)</f>
        <v>0</v>
      </c>
      <c r="AI141">
        <f>ROUND(IF($AF$141&lt;=0,0,MIN(MAX(0,$AF$141+$AG$141-$AH$141),MAX(0,$F$141-$J$141-$O$141-$T$141-$Y$141-$AD$141))),2)</f>
        <v>0</v>
      </c>
      <c r="AJ141">
        <f>ROUND(MAX(0,$AF$141+$AG$141-$AH$141-$AI$141),2)</f>
        <v>0</v>
      </c>
      <c r="AK141">
        <f>$AO$140</f>
        <v>0</v>
      </c>
      <c r="AL141">
        <f>ROUND(IF($AK$141&lt;=0,0,$AK$141*$AK$3/12),2)</f>
        <v>0</v>
      </c>
      <c r="AM141">
        <f>ROUND(IF($AK$141&lt;=0,0,MIN($AK$4,$AK$141+$AL$141)),2)</f>
        <v>0</v>
      </c>
      <c r="AN141">
        <f>ROUND(IF($AK$141&lt;=0,0,MIN(MAX(0,$AK$141+$AL$141-$AM$141),MAX(0,$F$141-$J$141-$O$141-$T$141-$Y$141-$AD$141-$AI$141))),2)</f>
        <v>0</v>
      </c>
      <c r="AO141">
        <f>ROUND(MAX(0,$AK$141+$AL$141-$AM$141-$AN$141),2)</f>
        <v>0</v>
      </c>
      <c r="AP141">
        <f>$AT$140</f>
        <v>0</v>
      </c>
      <c r="AQ141">
        <f>ROUND(IF($AP$141&lt;=0,0,$AP$141*$AP$3/12),2)</f>
        <v>0</v>
      </c>
      <c r="AR141">
        <f>ROUND(IF($AP$141&lt;=0,0,MIN($AP$4,$AP$141+$AQ$141)),2)</f>
        <v>0</v>
      </c>
      <c r="AS141">
        <f>ROUND(IF($AP$141&lt;=0,0,MIN(MAX(0,$AP$141+$AQ$141-$AR$141),MAX(0,$F$141-$J$141-$O$141-$T$141-$Y$141-$AD$141-$AI$141-$AN$141))),2)</f>
        <v>0</v>
      </c>
      <c r="AT141">
        <f>ROUND(MAX(0,$AP$141+$AQ$141-$AR$141-$AS$141),2)</f>
        <v>0</v>
      </c>
      <c r="AU141">
        <f>$AY$140</f>
        <v>0</v>
      </c>
      <c r="AV141">
        <f>ROUND(IF($AU$141&lt;=0,0,$AU$141*$AU$3/12),2)</f>
        <v>0</v>
      </c>
      <c r="AW141">
        <f>ROUND(IF($AU$141&lt;=0,0,MIN($AU$4,$AU$141+$AV$141)),2)</f>
        <v>0</v>
      </c>
      <c r="AX141">
        <f>ROUND(IF($AU$141&lt;=0,0,MIN(MAX(0,$AU$141+$AV$141-$AW$141),MAX(0,$F$141-$J$141-$O$141-$T$141-$Y$141-$AD$141-$AI$141-$AN$141-$AS$141))),2)</f>
        <v>0</v>
      </c>
      <c r="AY141">
        <f>ROUND(MAX(0,$AU$141+$AV$141-$AW$141-$AX$141),2)</f>
        <v>0</v>
      </c>
      <c r="AZ141">
        <f>$BD$140</f>
        <v>0</v>
      </c>
      <c r="BA141">
        <f>ROUND(IF($AZ$141&lt;=0,0,$AZ$141*$AZ$3/12),2)</f>
        <v>0</v>
      </c>
      <c r="BB141">
        <f>ROUND(IF($AZ$141&lt;=0,0,MIN($AZ$4,$AZ$141+$BA$141)),2)</f>
        <v>0</v>
      </c>
      <c r="BC141">
        <f>ROUND(IF($AZ$141&lt;=0,0,MIN(MAX(0,$AZ$141+$BA$141-$BB$141),MAX(0,$F$141-$J$141-$O$141-$T$141-$Y$141-$AD$141-$AI$141-$AN$141-$AS$141-$AX$141))),2)</f>
        <v>0</v>
      </c>
      <c r="BD141">
        <f>ROUND(MAX(0,$AZ$141+$BA$141-$BB$141-$BC$141),2)</f>
        <v>0</v>
      </c>
    </row>
    <row r="142" spans="1:56">
      <c r="A142">
        <f>ROW()-7</f>
        <v>135</v>
      </c>
      <c r="B142">
        <f>EDATE(StartDate,A142-1)</f>
        <v>0</v>
      </c>
      <c r="C142">
        <f>ROUND(SUM($G$142,$L$142,$Q$142,$V$142,$AA$142,$AF$142,$AK$142,$AP$142,$AU$142,$AZ$142)-SUM($K$142,$P$142,$U$142,$Z$142,$AE$142,$AJ$142,$AO$142,$AT$142,$AY$142,$BD$142),2)</f>
        <v>0</v>
      </c>
      <c r="D142">
        <f>ROUND(SUM($H$142,$M$142,$R$142,$W$142,$AB$142,$AG$142,$AL$142,$AQ$142,$AV$142,$BA$142),2)</f>
        <v>0</v>
      </c>
      <c r="E142">
        <f>ROUND(SUM($K$142,$P$142,$U$142,$Z$142,$AE$142,$AJ$142,$AO$142,$AT$142,$AY$142,$BD$142),2)</f>
        <v>0</v>
      </c>
      <c r="F142">
        <f>ROUND(MAX(MonthlyBudget-SUM($I$142,$N$142,$S$142,$X$142,$AC$142,$AH$142,$AM$142,$AR$142,$AW$142,$BB$142),0),2)</f>
        <v>0</v>
      </c>
      <c r="G142">
        <f>$K$141</f>
        <v>0</v>
      </c>
      <c r="H142">
        <f>ROUND(IF($G$142&lt;=0,0,$G$142*$G$3/12),2)</f>
        <v>0</v>
      </c>
      <c r="I142">
        <f>ROUND(IF($G$142&lt;=0,0,MIN($G$4,$G$142+$H$142)),2)</f>
        <v>0</v>
      </c>
      <c r="J142">
        <f>ROUND(IF($G$142&lt;=0,0,MIN(MAX(0,$G$142+$H$142-$I$142),$F$142)),2)</f>
        <v>0</v>
      </c>
      <c r="K142">
        <f>ROUND(MAX(0,$G$142+$H$142-$I$142-$J$142),2)</f>
        <v>0</v>
      </c>
      <c r="L142">
        <f>$P$141</f>
        <v>0</v>
      </c>
      <c r="M142">
        <f>ROUND(IF($L$142&lt;=0,0,$L$142*$L$3/12),2)</f>
        <v>0</v>
      </c>
      <c r="N142">
        <f>ROUND(IF($L$142&lt;=0,0,MIN($L$4,$L$142+$M$142)),2)</f>
        <v>0</v>
      </c>
      <c r="O142">
        <f>ROUND(IF($L$142&lt;=0,0,MIN(MAX(0,$L$142+$M$142-$N$142),MAX(0,$F$142-$J$142))),2)</f>
        <v>0</v>
      </c>
      <c r="P142">
        <f>ROUND(MAX(0,$L$142+$M$142-$N$142-$O$142),2)</f>
        <v>0</v>
      </c>
      <c r="Q142">
        <f>$U$141</f>
        <v>0</v>
      </c>
      <c r="R142">
        <f>ROUND(IF($Q$142&lt;=0,0,$Q$142*$Q$3/12),2)</f>
        <v>0</v>
      </c>
      <c r="S142">
        <f>ROUND(IF($Q$142&lt;=0,0,MIN($Q$4,$Q$142+$R$142)),2)</f>
        <v>0</v>
      </c>
      <c r="T142">
        <f>ROUND(IF($Q$142&lt;=0,0,MIN(MAX(0,$Q$142+$R$142-$S$142),MAX(0,$F$142-$J$142-$O$142))),2)</f>
        <v>0</v>
      </c>
      <c r="U142">
        <f>ROUND(MAX(0,$Q$142+$R$142-$S$142-$T$142),2)</f>
        <v>0</v>
      </c>
      <c r="V142">
        <f>$Z$141</f>
        <v>0</v>
      </c>
      <c r="W142">
        <f>ROUND(IF($V$142&lt;=0,0,$V$142*$V$3/12),2)</f>
        <v>0</v>
      </c>
      <c r="X142">
        <f>ROUND(IF($V$142&lt;=0,0,MIN($V$4,$V$142+$W$142)),2)</f>
        <v>0</v>
      </c>
      <c r="Y142">
        <f>ROUND(IF($V$142&lt;=0,0,MIN(MAX(0,$V$142+$W$142-$X$142),MAX(0,$F$142-$J$142-$O$142-$T$142))),2)</f>
        <v>0</v>
      </c>
      <c r="Z142">
        <f>ROUND(MAX(0,$V$142+$W$142-$X$142-$Y$142),2)</f>
        <v>0</v>
      </c>
      <c r="AA142">
        <f>$AE$141</f>
        <v>0</v>
      </c>
      <c r="AB142">
        <f>ROUND(IF($AA$142&lt;=0,0,$AA$142*$AA$3/12),2)</f>
        <v>0</v>
      </c>
      <c r="AC142">
        <f>ROUND(IF($AA$142&lt;=0,0,MIN($AA$4,$AA$142+$AB$142)),2)</f>
        <v>0</v>
      </c>
      <c r="AD142">
        <f>ROUND(IF($AA$142&lt;=0,0,MIN(MAX(0,$AA$142+$AB$142-$AC$142),MAX(0,$F$142-$J$142-$O$142-$T$142-$Y$142))),2)</f>
        <v>0</v>
      </c>
      <c r="AE142">
        <f>ROUND(MAX(0,$AA$142+$AB$142-$AC$142-$AD$142),2)</f>
        <v>0</v>
      </c>
      <c r="AF142">
        <f>$AJ$141</f>
        <v>0</v>
      </c>
      <c r="AG142">
        <f>ROUND(IF($AF$142&lt;=0,0,$AF$142*$AF$3/12),2)</f>
        <v>0</v>
      </c>
      <c r="AH142">
        <f>ROUND(IF($AF$142&lt;=0,0,MIN($AF$4,$AF$142+$AG$142)),2)</f>
        <v>0</v>
      </c>
      <c r="AI142">
        <f>ROUND(IF($AF$142&lt;=0,0,MIN(MAX(0,$AF$142+$AG$142-$AH$142),MAX(0,$F$142-$J$142-$O$142-$T$142-$Y$142-$AD$142))),2)</f>
        <v>0</v>
      </c>
      <c r="AJ142">
        <f>ROUND(MAX(0,$AF$142+$AG$142-$AH$142-$AI$142),2)</f>
        <v>0</v>
      </c>
      <c r="AK142">
        <f>$AO$141</f>
        <v>0</v>
      </c>
      <c r="AL142">
        <f>ROUND(IF($AK$142&lt;=0,0,$AK$142*$AK$3/12),2)</f>
        <v>0</v>
      </c>
      <c r="AM142">
        <f>ROUND(IF($AK$142&lt;=0,0,MIN($AK$4,$AK$142+$AL$142)),2)</f>
        <v>0</v>
      </c>
      <c r="AN142">
        <f>ROUND(IF($AK$142&lt;=0,0,MIN(MAX(0,$AK$142+$AL$142-$AM$142),MAX(0,$F$142-$J$142-$O$142-$T$142-$Y$142-$AD$142-$AI$142))),2)</f>
        <v>0</v>
      </c>
      <c r="AO142">
        <f>ROUND(MAX(0,$AK$142+$AL$142-$AM$142-$AN$142),2)</f>
        <v>0</v>
      </c>
      <c r="AP142">
        <f>$AT$141</f>
        <v>0</v>
      </c>
      <c r="AQ142">
        <f>ROUND(IF($AP$142&lt;=0,0,$AP$142*$AP$3/12),2)</f>
        <v>0</v>
      </c>
      <c r="AR142">
        <f>ROUND(IF($AP$142&lt;=0,0,MIN($AP$4,$AP$142+$AQ$142)),2)</f>
        <v>0</v>
      </c>
      <c r="AS142">
        <f>ROUND(IF($AP$142&lt;=0,0,MIN(MAX(0,$AP$142+$AQ$142-$AR$142),MAX(0,$F$142-$J$142-$O$142-$T$142-$Y$142-$AD$142-$AI$142-$AN$142))),2)</f>
        <v>0</v>
      </c>
      <c r="AT142">
        <f>ROUND(MAX(0,$AP$142+$AQ$142-$AR$142-$AS$142),2)</f>
        <v>0</v>
      </c>
      <c r="AU142">
        <f>$AY$141</f>
        <v>0</v>
      </c>
      <c r="AV142">
        <f>ROUND(IF($AU$142&lt;=0,0,$AU$142*$AU$3/12),2)</f>
        <v>0</v>
      </c>
      <c r="AW142">
        <f>ROUND(IF($AU$142&lt;=0,0,MIN($AU$4,$AU$142+$AV$142)),2)</f>
        <v>0</v>
      </c>
      <c r="AX142">
        <f>ROUND(IF($AU$142&lt;=0,0,MIN(MAX(0,$AU$142+$AV$142-$AW$142),MAX(0,$F$142-$J$142-$O$142-$T$142-$Y$142-$AD$142-$AI$142-$AN$142-$AS$142))),2)</f>
        <v>0</v>
      </c>
      <c r="AY142">
        <f>ROUND(MAX(0,$AU$142+$AV$142-$AW$142-$AX$142),2)</f>
        <v>0</v>
      </c>
      <c r="AZ142">
        <f>$BD$141</f>
        <v>0</v>
      </c>
      <c r="BA142">
        <f>ROUND(IF($AZ$142&lt;=0,0,$AZ$142*$AZ$3/12),2)</f>
        <v>0</v>
      </c>
      <c r="BB142">
        <f>ROUND(IF($AZ$142&lt;=0,0,MIN($AZ$4,$AZ$142+$BA$142)),2)</f>
        <v>0</v>
      </c>
      <c r="BC142">
        <f>ROUND(IF($AZ$142&lt;=0,0,MIN(MAX(0,$AZ$142+$BA$142-$BB$142),MAX(0,$F$142-$J$142-$O$142-$T$142-$Y$142-$AD$142-$AI$142-$AN$142-$AS$142-$AX$142))),2)</f>
        <v>0</v>
      </c>
      <c r="BD142">
        <f>ROUND(MAX(0,$AZ$142+$BA$142-$BB$142-$BC$142),2)</f>
        <v>0</v>
      </c>
    </row>
    <row r="143" spans="1:56">
      <c r="A143">
        <f>ROW()-7</f>
        <v>136</v>
      </c>
      <c r="B143">
        <f>EDATE(StartDate,A143-1)</f>
        <v>0</v>
      </c>
      <c r="C143">
        <f>ROUND(SUM($G$143,$L$143,$Q$143,$V$143,$AA$143,$AF$143,$AK$143,$AP$143,$AU$143,$AZ$143)-SUM($K$143,$P$143,$U$143,$Z$143,$AE$143,$AJ$143,$AO$143,$AT$143,$AY$143,$BD$143),2)</f>
        <v>0</v>
      </c>
      <c r="D143">
        <f>ROUND(SUM($H$143,$M$143,$R$143,$W$143,$AB$143,$AG$143,$AL$143,$AQ$143,$AV$143,$BA$143),2)</f>
        <v>0</v>
      </c>
      <c r="E143">
        <f>ROUND(SUM($K$143,$P$143,$U$143,$Z$143,$AE$143,$AJ$143,$AO$143,$AT$143,$AY$143,$BD$143),2)</f>
        <v>0</v>
      </c>
      <c r="F143">
        <f>ROUND(MAX(MonthlyBudget-SUM($I$143,$N$143,$S$143,$X$143,$AC$143,$AH$143,$AM$143,$AR$143,$AW$143,$BB$143),0),2)</f>
        <v>0</v>
      </c>
      <c r="G143">
        <f>$K$142</f>
        <v>0</v>
      </c>
      <c r="H143">
        <f>ROUND(IF($G$143&lt;=0,0,$G$143*$G$3/12),2)</f>
        <v>0</v>
      </c>
      <c r="I143">
        <f>ROUND(IF($G$143&lt;=0,0,MIN($G$4,$G$143+$H$143)),2)</f>
        <v>0</v>
      </c>
      <c r="J143">
        <f>ROUND(IF($G$143&lt;=0,0,MIN(MAX(0,$G$143+$H$143-$I$143),$F$143)),2)</f>
        <v>0</v>
      </c>
      <c r="K143">
        <f>ROUND(MAX(0,$G$143+$H$143-$I$143-$J$143),2)</f>
        <v>0</v>
      </c>
      <c r="L143">
        <f>$P$142</f>
        <v>0</v>
      </c>
      <c r="M143">
        <f>ROUND(IF($L$143&lt;=0,0,$L$143*$L$3/12),2)</f>
        <v>0</v>
      </c>
      <c r="N143">
        <f>ROUND(IF($L$143&lt;=0,0,MIN($L$4,$L$143+$M$143)),2)</f>
        <v>0</v>
      </c>
      <c r="O143">
        <f>ROUND(IF($L$143&lt;=0,0,MIN(MAX(0,$L$143+$M$143-$N$143),MAX(0,$F$143-$J$143))),2)</f>
        <v>0</v>
      </c>
      <c r="P143">
        <f>ROUND(MAX(0,$L$143+$M$143-$N$143-$O$143),2)</f>
        <v>0</v>
      </c>
      <c r="Q143">
        <f>$U$142</f>
        <v>0</v>
      </c>
      <c r="R143">
        <f>ROUND(IF($Q$143&lt;=0,0,$Q$143*$Q$3/12),2)</f>
        <v>0</v>
      </c>
      <c r="S143">
        <f>ROUND(IF($Q$143&lt;=0,0,MIN($Q$4,$Q$143+$R$143)),2)</f>
        <v>0</v>
      </c>
      <c r="T143">
        <f>ROUND(IF($Q$143&lt;=0,0,MIN(MAX(0,$Q$143+$R$143-$S$143),MAX(0,$F$143-$J$143-$O$143))),2)</f>
        <v>0</v>
      </c>
      <c r="U143">
        <f>ROUND(MAX(0,$Q$143+$R$143-$S$143-$T$143),2)</f>
        <v>0</v>
      </c>
      <c r="V143">
        <f>$Z$142</f>
        <v>0</v>
      </c>
      <c r="W143">
        <f>ROUND(IF($V$143&lt;=0,0,$V$143*$V$3/12),2)</f>
        <v>0</v>
      </c>
      <c r="X143">
        <f>ROUND(IF($V$143&lt;=0,0,MIN($V$4,$V$143+$W$143)),2)</f>
        <v>0</v>
      </c>
      <c r="Y143">
        <f>ROUND(IF($V$143&lt;=0,0,MIN(MAX(0,$V$143+$W$143-$X$143),MAX(0,$F$143-$J$143-$O$143-$T$143))),2)</f>
        <v>0</v>
      </c>
      <c r="Z143">
        <f>ROUND(MAX(0,$V$143+$W$143-$X$143-$Y$143),2)</f>
        <v>0</v>
      </c>
      <c r="AA143">
        <f>$AE$142</f>
        <v>0</v>
      </c>
      <c r="AB143">
        <f>ROUND(IF($AA$143&lt;=0,0,$AA$143*$AA$3/12),2)</f>
        <v>0</v>
      </c>
      <c r="AC143">
        <f>ROUND(IF($AA$143&lt;=0,0,MIN($AA$4,$AA$143+$AB$143)),2)</f>
        <v>0</v>
      </c>
      <c r="AD143">
        <f>ROUND(IF($AA$143&lt;=0,0,MIN(MAX(0,$AA$143+$AB$143-$AC$143),MAX(0,$F$143-$J$143-$O$143-$T$143-$Y$143))),2)</f>
        <v>0</v>
      </c>
      <c r="AE143">
        <f>ROUND(MAX(0,$AA$143+$AB$143-$AC$143-$AD$143),2)</f>
        <v>0</v>
      </c>
      <c r="AF143">
        <f>$AJ$142</f>
        <v>0</v>
      </c>
      <c r="AG143">
        <f>ROUND(IF($AF$143&lt;=0,0,$AF$143*$AF$3/12),2)</f>
        <v>0</v>
      </c>
      <c r="AH143">
        <f>ROUND(IF($AF$143&lt;=0,0,MIN($AF$4,$AF$143+$AG$143)),2)</f>
        <v>0</v>
      </c>
      <c r="AI143">
        <f>ROUND(IF($AF$143&lt;=0,0,MIN(MAX(0,$AF$143+$AG$143-$AH$143),MAX(0,$F$143-$J$143-$O$143-$T$143-$Y$143-$AD$143))),2)</f>
        <v>0</v>
      </c>
      <c r="AJ143">
        <f>ROUND(MAX(0,$AF$143+$AG$143-$AH$143-$AI$143),2)</f>
        <v>0</v>
      </c>
      <c r="AK143">
        <f>$AO$142</f>
        <v>0</v>
      </c>
      <c r="AL143">
        <f>ROUND(IF($AK$143&lt;=0,0,$AK$143*$AK$3/12),2)</f>
        <v>0</v>
      </c>
      <c r="AM143">
        <f>ROUND(IF($AK$143&lt;=0,0,MIN($AK$4,$AK$143+$AL$143)),2)</f>
        <v>0</v>
      </c>
      <c r="AN143">
        <f>ROUND(IF($AK$143&lt;=0,0,MIN(MAX(0,$AK$143+$AL$143-$AM$143),MAX(0,$F$143-$J$143-$O$143-$T$143-$Y$143-$AD$143-$AI$143))),2)</f>
        <v>0</v>
      </c>
      <c r="AO143">
        <f>ROUND(MAX(0,$AK$143+$AL$143-$AM$143-$AN$143),2)</f>
        <v>0</v>
      </c>
      <c r="AP143">
        <f>$AT$142</f>
        <v>0</v>
      </c>
      <c r="AQ143">
        <f>ROUND(IF($AP$143&lt;=0,0,$AP$143*$AP$3/12),2)</f>
        <v>0</v>
      </c>
      <c r="AR143">
        <f>ROUND(IF($AP$143&lt;=0,0,MIN($AP$4,$AP$143+$AQ$143)),2)</f>
        <v>0</v>
      </c>
      <c r="AS143">
        <f>ROUND(IF($AP$143&lt;=0,0,MIN(MAX(0,$AP$143+$AQ$143-$AR$143),MAX(0,$F$143-$J$143-$O$143-$T$143-$Y$143-$AD$143-$AI$143-$AN$143))),2)</f>
        <v>0</v>
      </c>
      <c r="AT143">
        <f>ROUND(MAX(0,$AP$143+$AQ$143-$AR$143-$AS$143),2)</f>
        <v>0</v>
      </c>
      <c r="AU143">
        <f>$AY$142</f>
        <v>0</v>
      </c>
      <c r="AV143">
        <f>ROUND(IF($AU$143&lt;=0,0,$AU$143*$AU$3/12),2)</f>
        <v>0</v>
      </c>
      <c r="AW143">
        <f>ROUND(IF($AU$143&lt;=0,0,MIN($AU$4,$AU$143+$AV$143)),2)</f>
        <v>0</v>
      </c>
      <c r="AX143">
        <f>ROUND(IF($AU$143&lt;=0,0,MIN(MAX(0,$AU$143+$AV$143-$AW$143),MAX(0,$F$143-$J$143-$O$143-$T$143-$Y$143-$AD$143-$AI$143-$AN$143-$AS$143))),2)</f>
        <v>0</v>
      </c>
      <c r="AY143">
        <f>ROUND(MAX(0,$AU$143+$AV$143-$AW$143-$AX$143),2)</f>
        <v>0</v>
      </c>
      <c r="AZ143">
        <f>$BD$142</f>
        <v>0</v>
      </c>
      <c r="BA143">
        <f>ROUND(IF($AZ$143&lt;=0,0,$AZ$143*$AZ$3/12),2)</f>
        <v>0</v>
      </c>
      <c r="BB143">
        <f>ROUND(IF($AZ$143&lt;=0,0,MIN($AZ$4,$AZ$143+$BA$143)),2)</f>
        <v>0</v>
      </c>
      <c r="BC143">
        <f>ROUND(IF($AZ$143&lt;=0,0,MIN(MAX(0,$AZ$143+$BA$143-$BB$143),MAX(0,$F$143-$J$143-$O$143-$T$143-$Y$143-$AD$143-$AI$143-$AN$143-$AS$143-$AX$143))),2)</f>
        <v>0</v>
      </c>
      <c r="BD143">
        <f>ROUND(MAX(0,$AZ$143+$BA$143-$BB$143-$BC$143),2)</f>
        <v>0</v>
      </c>
    </row>
    <row r="144" spans="1:56">
      <c r="A144">
        <f>ROW()-7</f>
        <v>137</v>
      </c>
      <c r="B144">
        <f>EDATE(StartDate,A144-1)</f>
        <v>0</v>
      </c>
      <c r="C144">
        <f>ROUND(SUM($G$144,$L$144,$Q$144,$V$144,$AA$144,$AF$144,$AK$144,$AP$144,$AU$144,$AZ$144)-SUM($K$144,$P$144,$U$144,$Z$144,$AE$144,$AJ$144,$AO$144,$AT$144,$AY$144,$BD$144),2)</f>
        <v>0</v>
      </c>
      <c r="D144">
        <f>ROUND(SUM($H$144,$M$144,$R$144,$W$144,$AB$144,$AG$144,$AL$144,$AQ$144,$AV$144,$BA$144),2)</f>
        <v>0</v>
      </c>
      <c r="E144">
        <f>ROUND(SUM($K$144,$P$144,$U$144,$Z$144,$AE$144,$AJ$144,$AO$144,$AT$144,$AY$144,$BD$144),2)</f>
        <v>0</v>
      </c>
      <c r="F144">
        <f>ROUND(MAX(MonthlyBudget-SUM($I$144,$N$144,$S$144,$X$144,$AC$144,$AH$144,$AM$144,$AR$144,$AW$144,$BB$144),0),2)</f>
        <v>0</v>
      </c>
      <c r="G144">
        <f>$K$143</f>
        <v>0</v>
      </c>
      <c r="H144">
        <f>ROUND(IF($G$144&lt;=0,0,$G$144*$G$3/12),2)</f>
        <v>0</v>
      </c>
      <c r="I144">
        <f>ROUND(IF($G$144&lt;=0,0,MIN($G$4,$G$144+$H$144)),2)</f>
        <v>0</v>
      </c>
      <c r="J144">
        <f>ROUND(IF($G$144&lt;=0,0,MIN(MAX(0,$G$144+$H$144-$I$144),$F$144)),2)</f>
        <v>0</v>
      </c>
      <c r="K144">
        <f>ROUND(MAX(0,$G$144+$H$144-$I$144-$J$144),2)</f>
        <v>0</v>
      </c>
      <c r="L144">
        <f>$P$143</f>
        <v>0</v>
      </c>
      <c r="M144">
        <f>ROUND(IF($L$144&lt;=0,0,$L$144*$L$3/12),2)</f>
        <v>0</v>
      </c>
      <c r="N144">
        <f>ROUND(IF($L$144&lt;=0,0,MIN($L$4,$L$144+$M$144)),2)</f>
        <v>0</v>
      </c>
      <c r="O144">
        <f>ROUND(IF($L$144&lt;=0,0,MIN(MAX(0,$L$144+$M$144-$N$144),MAX(0,$F$144-$J$144))),2)</f>
        <v>0</v>
      </c>
      <c r="P144">
        <f>ROUND(MAX(0,$L$144+$M$144-$N$144-$O$144),2)</f>
        <v>0</v>
      </c>
      <c r="Q144">
        <f>$U$143</f>
        <v>0</v>
      </c>
      <c r="R144">
        <f>ROUND(IF($Q$144&lt;=0,0,$Q$144*$Q$3/12),2)</f>
        <v>0</v>
      </c>
      <c r="S144">
        <f>ROUND(IF($Q$144&lt;=0,0,MIN($Q$4,$Q$144+$R$144)),2)</f>
        <v>0</v>
      </c>
      <c r="T144">
        <f>ROUND(IF($Q$144&lt;=0,0,MIN(MAX(0,$Q$144+$R$144-$S$144),MAX(0,$F$144-$J$144-$O$144))),2)</f>
        <v>0</v>
      </c>
      <c r="U144">
        <f>ROUND(MAX(0,$Q$144+$R$144-$S$144-$T$144),2)</f>
        <v>0</v>
      </c>
      <c r="V144">
        <f>$Z$143</f>
        <v>0</v>
      </c>
      <c r="W144">
        <f>ROUND(IF($V$144&lt;=0,0,$V$144*$V$3/12),2)</f>
        <v>0</v>
      </c>
      <c r="X144">
        <f>ROUND(IF($V$144&lt;=0,0,MIN($V$4,$V$144+$W$144)),2)</f>
        <v>0</v>
      </c>
      <c r="Y144">
        <f>ROUND(IF($V$144&lt;=0,0,MIN(MAX(0,$V$144+$W$144-$X$144),MAX(0,$F$144-$J$144-$O$144-$T$144))),2)</f>
        <v>0</v>
      </c>
      <c r="Z144">
        <f>ROUND(MAX(0,$V$144+$W$144-$X$144-$Y$144),2)</f>
        <v>0</v>
      </c>
      <c r="AA144">
        <f>$AE$143</f>
        <v>0</v>
      </c>
      <c r="AB144">
        <f>ROUND(IF($AA$144&lt;=0,0,$AA$144*$AA$3/12),2)</f>
        <v>0</v>
      </c>
      <c r="AC144">
        <f>ROUND(IF($AA$144&lt;=0,0,MIN($AA$4,$AA$144+$AB$144)),2)</f>
        <v>0</v>
      </c>
      <c r="AD144">
        <f>ROUND(IF($AA$144&lt;=0,0,MIN(MAX(0,$AA$144+$AB$144-$AC$144),MAX(0,$F$144-$J$144-$O$144-$T$144-$Y$144))),2)</f>
        <v>0</v>
      </c>
      <c r="AE144">
        <f>ROUND(MAX(0,$AA$144+$AB$144-$AC$144-$AD$144),2)</f>
        <v>0</v>
      </c>
      <c r="AF144">
        <f>$AJ$143</f>
        <v>0</v>
      </c>
      <c r="AG144">
        <f>ROUND(IF($AF$144&lt;=0,0,$AF$144*$AF$3/12),2)</f>
        <v>0</v>
      </c>
      <c r="AH144">
        <f>ROUND(IF($AF$144&lt;=0,0,MIN($AF$4,$AF$144+$AG$144)),2)</f>
        <v>0</v>
      </c>
      <c r="AI144">
        <f>ROUND(IF($AF$144&lt;=0,0,MIN(MAX(0,$AF$144+$AG$144-$AH$144),MAX(0,$F$144-$J$144-$O$144-$T$144-$Y$144-$AD$144))),2)</f>
        <v>0</v>
      </c>
      <c r="AJ144">
        <f>ROUND(MAX(0,$AF$144+$AG$144-$AH$144-$AI$144),2)</f>
        <v>0</v>
      </c>
      <c r="AK144">
        <f>$AO$143</f>
        <v>0</v>
      </c>
      <c r="AL144">
        <f>ROUND(IF($AK$144&lt;=0,0,$AK$144*$AK$3/12),2)</f>
        <v>0</v>
      </c>
      <c r="AM144">
        <f>ROUND(IF($AK$144&lt;=0,0,MIN($AK$4,$AK$144+$AL$144)),2)</f>
        <v>0</v>
      </c>
      <c r="AN144">
        <f>ROUND(IF($AK$144&lt;=0,0,MIN(MAX(0,$AK$144+$AL$144-$AM$144),MAX(0,$F$144-$J$144-$O$144-$T$144-$Y$144-$AD$144-$AI$144))),2)</f>
        <v>0</v>
      </c>
      <c r="AO144">
        <f>ROUND(MAX(0,$AK$144+$AL$144-$AM$144-$AN$144),2)</f>
        <v>0</v>
      </c>
      <c r="AP144">
        <f>$AT$143</f>
        <v>0</v>
      </c>
      <c r="AQ144">
        <f>ROUND(IF($AP$144&lt;=0,0,$AP$144*$AP$3/12),2)</f>
        <v>0</v>
      </c>
      <c r="AR144">
        <f>ROUND(IF($AP$144&lt;=0,0,MIN($AP$4,$AP$144+$AQ$144)),2)</f>
        <v>0</v>
      </c>
      <c r="AS144">
        <f>ROUND(IF($AP$144&lt;=0,0,MIN(MAX(0,$AP$144+$AQ$144-$AR$144),MAX(0,$F$144-$J$144-$O$144-$T$144-$Y$144-$AD$144-$AI$144-$AN$144))),2)</f>
        <v>0</v>
      </c>
      <c r="AT144">
        <f>ROUND(MAX(0,$AP$144+$AQ$144-$AR$144-$AS$144),2)</f>
        <v>0</v>
      </c>
      <c r="AU144">
        <f>$AY$143</f>
        <v>0</v>
      </c>
      <c r="AV144">
        <f>ROUND(IF($AU$144&lt;=0,0,$AU$144*$AU$3/12),2)</f>
        <v>0</v>
      </c>
      <c r="AW144">
        <f>ROUND(IF($AU$144&lt;=0,0,MIN($AU$4,$AU$144+$AV$144)),2)</f>
        <v>0</v>
      </c>
      <c r="AX144">
        <f>ROUND(IF($AU$144&lt;=0,0,MIN(MAX(0,$AU$144+$AV$144-$AW$144),MAX(0,$F$144-$J$144-$O$144-$T$144-$Y$144-$AD$144-$AI$144-$AN$144-$AS$144))),2)</f>
        <v>0</v>
      </c>
      <c r="AY144">
        <f>ROUND(MAX(0,$AU$144+$AV$144-$AW$144-$AX$144),2)</f>
        <v>0</v>
      </c>
      <c r="AZ144">
        <f>$BD$143</f>
        <v>0</v>
      </c>
      <c r="BA144">
        <f>ROUND(IF($AZ$144&lt;=0,0,$AZ$144*$AZ$3/12),2)</f>
        <v>0</v>
      </c>
      <c r="BB144">
        <f>ROUND(IF($AZ$144&lt;=0,0,MIN($AZ$4,$AZ$144+$BA$144)),2)</f>
        <v>0</v>
      </c>
      <c r="BC144">
        <f>ROUND(IF($AZ$144&lt;=0,0,MIN(MAX(0,$AZ$144+$BA$144-$BB$144),MAX(0,$F$144-$J$144-$O$144-$T$144-$Y$144-$AD$144-$AI$144-$AN$144-$AS$144-$AX$144))),2)</f>
        <v>0</v>
      </c>
      <c r="BD144">
        <f>ROUND(MAX(0,$AZ$144+$BA$144-$BB$144-$BC$144),2)</f>
        <v>0</v>
      </c>
    </row>
    <row r="145" spans="1:56">
      <c r="A145">
        <f>ROW()-7</f>
        <v>138</v>
      </c>
      <c r="B145">
        <f>EDATE(StartDate,A145-1)</f>
        <v>0</v>
      </c>
      <c r="C145">
        <f>ROUND(SUM($G$145,$L$145,$Q$145,$V$145,$AA$145,$AF$145,$AK$145,$AP$145,$AU$145,$AZ$145)-SUM($K$145,$P$145,$U$145,$Z$145,$AE$145,$AJ$145,$AO$145,$AT$145,$AY$145,$BD$145),2)</f>
        <v>0</v>
      </c>
      <c r="D145">
        <f>ROUND(SUM($H$145,$M$145,$R$145,$W$145,$AB$145,$AG$145,$AL$145,$AQ$145,$AV$145,$BA$145),2)</f>
        <v>0</v>
      </c>
      <c r="E145">
        <f>ROUND(SUM($K$145,$P$145,$U$145,$Z$145,$AE$145,$AJ$145,$AO$145,$AT$145,$AY$145,$BD$145),2)</f>
        <v>0</v>
      </c>
      <c r="F145">
        <f>ROUND(MAX(MonthlyBudget-SUM($I$145,$N$145,$S$145,$X$145,$AC$145,$AH$145,$AM$145,$AR$145,$AW$145,$BB$145),0),2)</f>
        <v>0</v>
      </c>
      <c r="G145">
        <f>$K$144</f>
        <v>0</v>
      </c>
      <c r="H145">
        <f>ROUND(IF($G$145&lt;=0,0,$G$145*$G$3/12),2)</f>
        <v>0</v>
      </c>
      <c r="I145">
        <f>ROUND(IF($G$145&lt;=0,0,MIN($G$4,$G$145+$H$145)),2)</f>
        <v>0</v>
      </c>
      <c r="J145">
        <f>ROUND(IF($G$145&lt;=0,0,MIN(MAX(0,$G$145+$H$145-$I$145),$F$145)),2)</f>
        <v>0</v>
      </c>
      <c r="K145">
        <f>ROUND(MAX(0,$G$145+$H$145-$I$145-$J$145),2)</f>
        <v>0</v>
      </c>
      <c r="L145">
        <f>$P$144</f>
        <v>0</v>
      </c>
      <c r="M145">
        <f>ROUND(IF($L$145&lt;=0,0,$L$145*$L$3/12),2)</f>
        <v>0</v>
      </c>
      <c r="N145">
        <f>ROUND(IF($L$145&lt;=0,0,MIN($L$4,$L$145+$M$145)),2)</f>
        <v>0</v>
      </c>
      <c r="O145">
        <f>ROUND(IF($L$145&lt;=0,0,MIN(MAX(0,$L$145+$M$145-$N$145),MAX(0,$F$145-$J$145))),2)</f>
        <v>0</v>
      </c>
      <c r="P145">
        <f>ROUND(MAX(0,$L$145+$M$145-$N$145-$O$145),2)</f>
        <v>0</v>
      </c>
      <c r="Q145">
        <f>$U$144</f>
        <v>0</v>
      </c>
      <c r="R145">
        <f>ROUND(IF($Q$145&lt;=0,0,$Q$145*$Q$3/12),2)</f>
        <v>0</v>
      </c>
      <c r="S145">
        <f>ROUND(IF($Q$145&lt;=0,0,MIN($Q$4,$Q$145+$R$145)),2)</f>
        <v>0</v>
      </c>
      <c r="T145">
        <f>ROUND(IF($Q$145&lt;=0,0,MIN(MAX(0,$Q$145+$R$145-$S$145),MAX(0,$F$145-$J$145-$O$145))),2)</f>
        <v>0</v>
      </c>
      <c r="U145">
        <f>ROUND(MAX(0,$Q$145+$R$145-$S$145-$T$145),2)</f>
        <v>0</v>
      </c>
      <c r="V145">
        <f>$Z$144</f>
        <v>0</v>
      </c>
      <c r="W145">
        <f>ROUND(IF($V$145&lt;=0,0,$V$145*$V$3/12),2)</f>
        <v>0</v>
      </c>
      <c r="X145">
        <f>ROUND(IF($V$145&lt;=0,0,MIN($V$4,$V$145+$W$145)),2)</f>
        <v>0</v>
      </c>
      <c r="Y145">
        <f>ROUND(IF($V$145&lt;=0,0,MIN(MAX(0,$V$145+$W$145-$X$145),MAX(0,$F$145-$J$145-$O$145-$T$145))),2)</f>
        <v>0</v>
      </c>
      <c r="Z145">
        <f>ROUND(MAX(0,$V$145+$W$145-$X$145-$Y$145),2)</f>
        <v>0</v>
      </c>
      <c r="AA145">
        <f>$AE$144</f>
        <v>0</v>
      </c>
      <c r="AB145">
        <f>ROUND(IF($AA$145&lt;=0,0,$AA$145*$AA$3/12),2)</f>
        <v>0</v>
      </c>
      <c r="AC145">
        <f>ROUND(IF($AA$145&lt;=0,0,MIN($AA$4,$AA$145+$AB$145)),2)</f>
        <v>0</v>
      </c>
      <c r="AD145">
        <f>ROUND(IF($AA$145&lt;=0,0,MIN(MAX(0,$AA$145+$AB$145-$AC$145),MAX(0,$F$145-$J$145-$O$145-$T$145-$Y$145))),2)</f>
        <v>0</v>
      </c>
      <c r="AE145">
        <f>ROUND(MAX(0,$AA$145+$AB$145-$AC$145-$AD$145),2)</f>
        <v>0</v>
      </c>
      <c r="AF145">
        <f>$AJ$144</f>
        <v>0</v>
      </c>
      <c r="AG145">
        <f>ROUND(IF($AF$145&lt;=0,0,$AF$145*$AF$3/12),2)</f>
        <v>0</v>
      </c>
      <c r="AH145">
        <f>ROUND(IF($AF$145&lt;=0,0,MIN($AF$4,$AF$145+$AG$145)),2)</f>
        <v>0</v>
      </c>
      <c r="AI145">
        <f>ROUND(IF($AF$145&lt;=0,0,MIN(MAX(0,$AF$145+$AG$145-$AH$145),MAX(0,$F$145-$J$145-$O$145-$T$145-$Y$145-$AD$145))),2)</f>
        <v>0</v>
      </c>
      <c r="AJ145">
        <f>ROUND(MAX(0,$AF$145+$AG$145-$AH$145-$AI$145),2)</f>
        <v>0</v>
      </c>
      <c r="AK145">
        <f>$AO$144</f>
        <v>0</v>
      </c>
      <c r="AL145">
        <f>ROUND(IF($AK$145&lt;=0,0,$AK$145*$AK$3/12),2)</f>
        <v>0</v>
      </c>
      <c r="AM145">
        <f>ROUND(IF($AK$145&lt;=0,0,MIN($AK$4,$AK$145+$AL$145)),2)</f>
        <v>0</v>
      </c>
      <c r="AN145">
        <f>ROUND(IF($AK$145&lt;=0,0,MIN(MAX(0,$AK$145+$AL$145-$AM$145),MAX(0,$F$145-$J$145-$O$145-$T$145-$Y$145-$AD$145-$AI$145))),2)</f>
        <v>0</v>
      </c>
      <c r="AO145">
        <f>ROUND(MAX(0,$AK$145+$AL$145-$AM$145-$AN$145),2)</f>
        <v>0</v>
      </c>
      <c r="AP145">
        <f>$AT$144</f>
        <v>0</v>
      </c>
      <c r="AQ145">
        <f>ROUND(IF($AP$145&lt;=0,0,$AP$145*$AP$3/12),2)</f>
        <v>0</v>
      </c>
      <c r="AR145">
        <f>ROUND(IF($AP$145&lt;=0,0,MIN($AP$4,$AP$145+$AQ$145)),2)</f>
        <v>0</v>
      </c>
      <c r="AS145">
        <f>ROUND(IF($AP$145&lt;=0,0,MIN(MAX(0,$AP$145+$AQ$145-$AR$145),MAX(0,$F$145-$J$145-$O$145-$T$145-$Y$145-$AD$145-$AI$145-$AN$145))),2)</f>
        <v>0</v>
      </c>
      <c r="AT145">
        <f>ROUND(MAX(0,$AP$145+$AQ$145-$AR$145-$AS$145),2)</f>
        <v>0</v>
      </c>
      <c r="AU145">
        <f>$AY$144</f>
        <v>0</v>
      </c>
      <c r="AV145">
        <f>ROUND(IF($AU$145&lt;=0,0,$AU$145*$AU$3/12),2)</f>
        <v>0</v>
      </c>
      <c r="AW145">
        <f>ROUND(IF($AU$145&lt;=0,0,MIN($AU$4,$AU$145+$AV$145)),2)</f>
        <v>0</v>
      </c>
      <c r="AX145">
        <f>ROUND(IF($AU$145&lt;=0,0,MIN(MAX(0,$AU$145+$AV$145-$AW$145),MAX(0,$F$145-$J$145-$O$145-$T$145-$Y$145-$AD$145-$AI$145-$AN$145-$AS$145))),2)</f>
        <v>0</v>
      </c>
      <c r="AY145">
        <f>ROUND(MAX(0,$AU$145+$AV$145-$AW$145-$AX$145),2)</f>
        <v>0</v>
      </c>
      <c r="AZ145">
        <f>$BD$144</f>
        <v>0</v>
      </c>
      <c r="BA145">
        <f>ROUND(IF($AZ$145&lt;=0,0,$AZ$145*$AZ$3/12),2)</f>
        <v>0</v>
      </c>
      <c r="BB145">
        <f>ROUND(IF($AZ$145&lt;=0,0,MIN($AZ$4,$AZ$145+$BA$145)),2)</f>
        <v>0</v>
      </c>
      <c r="BC145">
        <f>ROUND(IF($AZ$145&lt;=0,0,MIN(MAX(0,$AZ$145+$BA$145-$BB$145),MAX(0,$F$145-$J$145-$O$145-$T$145-$Y$145-$AD$145-$AI$145-$AN$145-$AS$145-$AX$145))),2)</f>
        <v>0</v>
      </c>
      <c r="BD145">
        <f>ROUND(MAX(0,$AZ$145+$BA$145-$BB$145-$BC$145),2)</f>
        <v>0</v>
      </c>
    </row>
    <row r="146" spans="1:56">
      <c r="A146">
        <f>ROW()-7</f>
        <v>139</v>
      </c>
      <c r="B146">
        <f>EDATE(StartDate,A146-1)</f>
        <v>0</v>
      </c>
      <c r="C146">
        <f>ROUND(SUM($G$146,$L$146,$Q$146,$V$146,$AA$146,$AF$146,$AK$146,$AP$146,$AU$146,$AZ$146)-SUM($K$146,$P$146,$U$146,$Z$146,$AE$146,$AJ$146,$AO$146,$AT$146,$AY$146,$BD$146),2)</f>
        <v>0</v>
      </c>
      <c r="D146">
        <f>ROUND(SUM($H$146,$M$146,$R$146,$W$146,$AB$146,$AG$146,$AL$146,$AQ$146,$AV$146,$BA$146),2)</f>
        <v>0</v>
      </c>
      <c r="E146">
        <f>ROUND(SUM($K$146,$P$146,$U$146,$Z$146,$AE$146,$AJ$146,$AO$146,$AT$146,$AY$146,$BD$146),2)</f>
        <v>0</v>
      </c>
      <c r="F146">
        <f>ROUND(MAX(MonthlyBudget-SUM($I$146,$N$146,$S$146,$X$146,$AC$146,$AH$146,$AM$146,$AR$146,$AW$146,$BB$146),0),2)</f>
        <v>0</v>
      </c>
      <c r="G146">
        <f>$K$145</f>
        <v>0</v>
      </c>
      <c r="H146">
        <f>ROUND(IF($G$146&lt;=0,0,$G$146*$G$3/12),2)</f>
        <v>0</v>
      </c>
      <c r="I146">
        <f>ROUND(IF($G$146&lt;=0,0,MIN($G$4,$G$146+$H$146)),2)</f>
        <v>0</v>
      </c>
      <c r="J146">
        <f>ROUND(IF($G$146&lt;=0,0,MIN(MAX(0,$G$146+$H$146-$I$146),$F$146)),2)</f>
        <v>0</v>
      </c>
      <c r="K146">
        <f>ROUND(MAX(0,$G$146+$H$146-$I$146-$J$146),2)</f>
        <v>0</v>
      </c>
      <c r="L146">
        <f>$P$145</f>
        <v>0</v>
      </c>
      <c r="M146">
        <f>ROUND(IF($L$146&lt;=0,0,$L$146*$L$3/12),2)</f>
        <v>0</v>
      </c>
      <c r="N146">
        <f>ROUND(IF($L$146&lt;=0,0,MIN($L$4,$L$146+$M$146)),2)</f>
        <v>0</v>
      </c>
      <c r="O146">
        <f>ROUND(IF($L$146&lt;=0,0,MIN(MAX(0,$L$146+$M$146-$N$146),MAX(0,$F$146-$J$146))),2)</f>
        <v>0</v>
      </c>
      <c r="P146">
        <f>ROUND(MAX(0,$L$146+$M$146-$N$146-$O$146),2)</f>
        <v>0</v>
      </c>
      <c r="Q146">
        <f>$U$145</f>
        <v>0</v>
      </c>
      <c r="R146">
        <f>ROUND(IF($Q$146&lt;=0,0,$Q$146*$Q$3/12),2)</f>
        <v>0</v>
      </c>
      <c r="S146">
        <f>ROUND(IF($Q$146&lt;=0,0,MIN($Q$4,$Q$146+$R$146)),2)</f>
        <v>0</v>
      </c>
      <c r="T146">
        <f>ROUND(IF($Q$146&lt;=0,0,MIN(MAX(0,$Q$146+$R$146-$S$146),MAX(0,$F$146-$J$146-$O$146))),2)</f>
        <v>0</v>
      </c>
      <c r="U146">
        <f>ROUND(MAX(0,$Q$146+$R$146-$S$146-$T$146),2)</f>
        <v>0</v>
      </c>
      <c r="V146">
        <f>$Z$145</f>
        <v>0</v>
      </c>
      <c r="W146">
        <f>ROUND(IF($V$146&lt;=0,0,$V$146*$V$3/12),2)</f>
        <v>0</v>
      </c>
      <c r="X146">
        <f>ROUND(IF($V$146&lt;=0,0,MIN($V$4,$V$146+$W$146)),2)</f>
        <v>0</v>
      </c>
      <c r="Y146">
        <f>ROUND(IF($V$146&lt;=0,0,MIN(MAX(0,$V$146+$W$146-$X$146),MAX(0,$F$146-$J$146-$O$146-$T$146))),2)</f>
        <v>0</v>
      </c>
      <c r="Z146">
        <f>ROUND(MAX(0,$V$146+$W$146-$X$146-$Y$146),2)</f>
        <v>0</v>
      </c>
      <c r="AA146">
        <f>$AE$145</f>
        <v>0</v>
      </c>
      <c r="AB146">
        <f>ROUND(IF($AA$146&lt;=0,0,$AA$146*$AA$3/12),2)</f>
        <v>0</v>
      </c>
      <c r="AC146">
        <f>ROUND(IF($AA$146&lt;=0,0,MIN($AA$4,$AA$146+$AB$146)),2)</f>
        <v>0</v>
      </c>
      <c r="AD146">
        <f>ROUND(IF($AA$146&lt;=0,0,MIN(MAX(0,$AA$146+$AB$146-$AC$146),MAX(0,$F$146-$J$146-$O$146-$T$146-$Y$146))),2)</f>
        <v>0</v>
      </c>
      <c r="AE146">
        <f>ROUND(MAX(0,$AA$146+$AB$146-$AC$146-$AD$146),2)</f>
        <v>0</v>
      </c>
      <c r="AF146">
        <f>$AJ$145</f>
        <v>0</v>
      </c>
      <c r="AG146">
        <f>ROUND(IF($AF$146&lt;=0,0,$AF$146*$AF$3/12),2)</f>
        <v>0</v>
      </c>
      <c r="AH146">
        <f>ROUND(IF($AF$146&lt;=0,0,MIN($AF$4,$AF$146+$AG$146)),2)</f>
        <v>0</v>
      </c>
      <c r="AI146">
        <f>ROUND(IF($AF$146&lt;=0,0,MIN(MAX(0,$AF$146+$AG$146-$AH$146),MAX(0,$F$146-$J$146-$O$146-$T$146-$Y$146-$AD$146))),2)</f>
        <v>0</v>
      </c>
      <c r="AJ146">
        <f>ROUND(MAX(0,$AF$146+$AG$146-$AH$146-$AI$146),2)</f>
        <v>0</v>
      </c>
      <c r="AK146">
        <f>$AO$145</f>
        <v>0</v>
      </c>
      <c r="AL146">
        <f>ROUND(IF($AK$146&lt;=0,0,$AK$146*$AK$3/12),2)</f>
        <v>0</v>
      </c>
      <c r="AM146">
        <f>ROUND(IF($AK$146&lt;=0,0,MIN($AK$4,$AK$146+$AL$146)),2)</f>
        <v>0</v>
      </c>
      <c r="AN146">
        <f>ROUND(IF($AK$146&lt;=0,0,MIN(MAX(0,$AK$146+$AL$146-$AM$146),MAX(0,$F$146-$J$146-$O$146-$T$146-$Y$146-$AD$146-$AI$146))),2)</f>
        <v>0</v>
      </c>
      <c r="AO146">
        <f>ROUND(MAX(0,$AK$146+$AL$146-$AM$146-$AN$146),2)</f>
        <v>0</v>
      </c>
      <c r="AP146">
        <f>$AT$145</f>
        <v>0</v>
      </c>
      <c r="AQ146">
        <f>ROUND(IF($AP$146&lt;=0,0,$AP$146*$AP$3/12),2)</f>
        <v>0</v>
      </c>
      <c r="AR146">
        <f>ROUND(IF($AP$146&lt;=0,0,MIN($AP$4,$AP$146+$AQ$146)),2)</f>
        <v>0</v>
      </c>
      <c r="AS146">
        <f>ROUND(IF($AP$146&lt;=0,0,MIN(MAX(0,$AP$146+$AQ$146-$AR$146),MAX(0,$F$146-$J$146-$O$146-$T$146-$Y$146-$AD$146-$AI$146-$AN$146))),2)</f>
        <v>0</v>
      </c>
      <c r="AT146">
        <f>ROUND(MAX(0,$AP$146+$AQ$146-$AR$146-$AS$146),2)</f>
        <v>0</v>
      </c>
      <c r="AU146">
        <f>$AY$145</f>
        <v>0</v>
      </c>
      <c r="AV146">
        <f>ROUND(IF($AU$146&lt;=0,0,$AU$146*$AU$3/12),2)</f>
        <v>0</v>
      </c>
      <c r="AW146">
        <f>ROUND(IF($AU$146&lt;=0,0,MIN($AU$4,$AU$146+$AV$146)),2)</f>
        <v>0</v>
      </c>
      <c r="AX146">
        <f>ROUND(IF($AU$146&lt;=0,0,MIN(MAX(0,$AU$146+$AV$146-$AW$146),MAX(0,$F$146-$J$146-$O$146-$T$146-$Y$146-$AD$146-$AI$146-$AN$146-$AS$146))),2)</f>
        <v>0</v>
      </c>
      <c r="AY146">
        <f>ROUND(MAX(0,$AU$146+$AV$146-$AW$146-$AX$146),2)</f>
        <v>0</v>
      </c>
      <c r="AZ146">
        <f>$BD$145</f>
        <v>0</v>
      </c>
      <c r="BA146">
        <f>ROUND(IF($AZ$146&lt;=0,0,$AZ$146*$AZ$3/12),2)</f>
        <v>0</v>
      </c>
      <c r="BB146">
        <f>ROUND(IF($AZ$146&lt;=0,0,MIN($AZ$4,$AZ$146+$BA$146)),2)</f>
        <v>0</v>
      </c>
      <c r="BC146">
        <f>ROUND(IF($AZ$146&lt;=0,0,MIN(MAX(0,$AZ$146+$BA$146-$BB$146),MAX(0,$F$146-$J$146-$O$146-$T$146-$Y$146-$AD$146-$AI$146-$AN$146-$AS$146-$AX$146))),2)</f>
        <v>0</v>
      </c>
      <c r="BD146">
        <f>ROUND(MAX(0,$AZ$146+$BA$146-$BB$146-$BC$146),2)</f>
        <v>0</v>
      </c>
    </row>
    <row r="147" spans="1:56">
      <c r="A147">
        <f>ROW()-7</f>
        <v>140</v>
      </c>
      <c r="B147">
        <f>EDATE(StartDate,A147-1)</f>
        <v>0</v>
      </c>
      <c r="C147">
        <f>ROUND(SUM($G$147,$L$147,$Q$147,$V$147,$AA$147,$AF$147,$AK$147,$AP$147,$AU$147,$AZ$147)-SUM($K$147,$P$147,$U$147,$Z$147,$AE$147,$AJ$147,$AO$147,$AT$147,$AY$147,$BD$147),2)</f>
        <v>0</v>
      </c>
      <c r="D147">
        <f>ROUND(SUM($H$147,$M$147,$R$147,$W$147,$AB$147,$AG$147,$AL$147,$AQ$147,$AV$147,$BA$147),2)</f>
        <v>0</v>
      </c>
      <c r="E147">
        <f>ROUND(SUM($K$147,$P$147,$U$147,$Z$147,$AE$147,$AJ$147,$AO$147,$AT$147,$AY$147,$BD$147),2)</f>
        <v>0</v>
      </c>
      <c r="F147">
        <f>ROUND(MAX(MonthlyBudget-SUM($I$147,$N$147,$S$147,$X$147,$AC$147,$AH$147,$AM$147,$AR$147,$AW$147,$BB$147),0),2)</f>
        <v>0</v>
      </c>
      <c r="G147">
        <f>$K$146</f>
        <v>0</v>
      </c>
      <c r="H147">
        <f>ROUND(IF($G$147&lt;=0,0,$G$147*$G$3/12),2)</f>
        <v>0</v>
      </c>
      <c r="I147">
        <f>ROUND(IF($G$147&lt;=0,0,MIN($G$4,$G$147+$H$147)),2)</f>
        <v>0</v>
      </c>
      <c r="J147">
        <f>ROUND(IF($G$147&lt;=0,0,MIN(MAX(0,$G$147+$H$147-$I$147),$F$147)),2)</f>
        <v>0</v>
      </c>
      <c r="K147">
        <f>ROUND(MAX(0,$G$147+$H$147-$I$147-$J$147),2)</f>
        <v>0</v>
      </c>
      <c r="L147">
        <f>$P$146</f>
        <v>0</v>
      </c>
      <c r="M147">
        <f>ROUND(IF($L$147&lt;=0,0,$L$147*$L$3/12),2)</f>
        <v>0</v>
      </c>
      <c r="N147">
        <f>ROUND(IF($L$147&lt;=0,0,MIN($L$4,$L$147+$M$147)),2)</f>
        <v>0</v>
      </c>
      <c r="O147">
        <f>ROUND(IF($L$147&lt;=0,0,MIN(MAX(0,$L$147+$M$147-$N$147),MAX(0,$F$147-$J$147))),2)</f>
        <v>0</v>
      </c>
      <c r="P147">
        <f>ROUND(MAX(0,$L$147+$M$147-$N$147-$O$147),2)</f>
        <v>0</v>
      </c>
      <c r="Q147">
        <f>$U$146</f>
        <v>0</v>
      </c>
      <c r="R147">
        <f>ROUND(IF($Q$147&lt;=0,0,$Q$147*$Q$3/12),2)</f>
        <v>0</v>
      </c>
      <c r="S147">
        <f>ROUND(IF($Q$147&lt;=0,0,MIN($Q$4,$Q$147+$R$147)),2)</f>
        <v>0</v>
      </c>
      <c r="T147">
        <f>ROUND(IF($Q$147&lt;=0,0,MIN(MAX(0,$Q$147+$R$147-$S$147),MAX(0,$F$147-$J$147-$O$147))),2)</f>
        <v>0</v>
      </c>
      <c r="U147">
        <f>ROUND(MAX(0,$Q$147+$R$147-$S$147-$T$147),2)</f>
        <v>0</v>
      </c>
      <c r="V147">
        <f>$Z$146</f>
        <v>0</v>
      </c>
      <c r="W147">
        <f>ROUND(IF($V$147&lt;=0,0,$V$147*$V$3/12),2)</f>
        <v>0</v>
      </c>
      <c r="X147">
        <f>ROUND(IF($V$147&lt;=0,0,MIN($V$4,$V$147+$W$147)),2)</f>
        <v>0</v>
      </c>
      <c r="Y147">
        <f>ROUND(IF($V$147&lt;=0,0,MIN(MAX(0,$V$147+$W$147-$X$147),MAX(0,$F$147-$J$147-$O$147-$T$147))),2)</f>
        <v>0</v>
      </c>
      <c r="Z147">
        <f>ROUND(MAX(0,$V$147+$W$147-$X$147-$Y$147),2)</f>
        <v>0</v>
      </c>
      <c r="AA147">
        <f>$AE$146</f>
        <v>0</v>
      </c>
      <c r="AB147">
        <f>ROUND(IF($AA$147&lt;=0,0,$AA$147*$AA$3/12),2)</f>
        <v>0</v>
      </c>
      <c r="AC147">
        <f>ROUND(IF($AA$147&lt;=0,0,MIN($AA$4,$AA$147+$AB$147)),2)</f>
        <v>0</v>
      </c>
      <c r="AD147">
        <f>ROUND(IF($AA$147&lt;=0,0,MIN(MAX(0,$AA$147+$AB$147-$AC$147),MAX(0,$F$147-$J$147-$O$147-$T$147-$Y$147))),2)</f>
        <v>0</v>
      </c>
      <c r="AE147">
        <f>ROUND(MAX(0,$AA$147+$AB$147-$AC$147-$AD$147),2)</f>
        <v>0</v>
      </c>
      <c r="AF147">
        <f>$AJ$146</f>
        <v>0</v>
      </c>
      <c r="AG147">
        <f>ROUND(IF($AF$147&lt;=0,0,$AF$147*$AF$3/12),2)</f>
        <v>0</v>
      </c>
      <c r="AH147">
        <f>ROUND(IF($AF$147&lt;=0,0,MIN($AF$4,$AF$147+$AG$147)),2)</f>
        <v>0</v>
      </c>
      <c r="AI147">
        <f>ROUND(IF($AF$147&lt;=0,0,MIN(MAX(0,$AF$147+$AG$147-$AH$147),MAX(0,$F$147-$J$147-$O$147-$T$147-$Y$147-$AD$147))),2)</f>
        <v>0</v>
      </c>
      <c r="AJ147">
        <f>ROUND(MAX(0,$AF$147+$AG$147-$AH$147-$AI$147),2)</f>
        <v>0</v>
      </c>
      <c r="AK147">
        <f>$AO$146</f>
        <v>0</v>
      </c>
      <c r="AL147">
        <f>ROUND(IF($AK$147&lt;=0,0,$AK$147*$AK$3/12),2)</f>
        <v>0</v>
      </c>
      <c r="AM147">
        <f>ROUND(IF($AK$147&lt;=0,0,MIN($AK$4,$AK$147+$AL$147)),2)</f>
        <v>0</v>
      </c>
      <c r="AN147">
        <f>ROUND(IF($AK$147&lt;=0,0,MIN(MAX(0,$AK$147+$AL$147-$AM$147),MAX(0,$F$147-$J$147-$O$147-$T$147-$Y$147-$AD$147-$AI$147))),2)</f>
        <v>0</v>
      </c>
      <c r="AO147">
        <f>ROUND(MAX(0,$AK$147+$AL$147-$AM$147-$AN$147),2)</f>
        <v>0</v>
      </c>
      <c r="AP147">
        <f>$AT$146</f>
        <v>0</v>
      </c>
      <c r="AQ147">
        <f>ROUND(IF($AP$147&lt;=0,0,$AP$147*$AP$3/12),2)</f>
        <v>0</v>
      </c>
      <c r="AR147">
        <f>ROUND(IF($AP$147&lt;=0,0,MIN($AP$4,$AP$147+$AQ$147)),2)</f>
        <v>0</v>
      </c>
      <c r="AS147">
        <f>ROUND(IF($AP$147&lt;=0,0,MIN(MAX(0,$AP$147+$AQ$147-$AR$147),MAX(0,$F$147-$J$147-$O$147-$T$147-$Y$147-$AD$147-$AI$147-$AN$147))),2)</f>
        <v>0</v>
      </c>
      <c r="AT147">
        <f>ROUND(MAX(0,$AP$147+$AQ$147-$AR$147-$AS$147),2)</f>
        <v>0</v>
      </c>
      <c r="AU147">
        <f>$AY$146</f>
        <v>0</v>
      </c>
      <c r="AV147">
        <f>ROUND(IF($AU$147&lt;=0,0,$AU$147*$AU$3/12),2)</f>
        <v>0</v>
      </c>
      <c r="AW147">
        <f>ROUND(IF($AU$147&lt;=0,0,MIN($AU$4,$AU$147+$AV$147)),2)</f>
        <v>0</v>
      </c>
      <c r="AX147">
        <f>ROUND(IF($AU$147&lt;=0,0,MIN(MAX(0,$AU$147+$AV$147-$AW$147),MAX(0,$F$147-$J$147-$O$147-$T$147-$Y$147-$AD$147-$AI$147-$AN$147-$AS$147))),2)</f>
        <v>0</v>
      </c>
      <c r="AY147">
        <f>ROUND(MAX(0,$AU$147+$AV$147-$AW$147-$AX$147),2)</f>
        <v>0</v>
      </c>
      <c r="AZ147">
        <f>$BD$146</f>
        <v>0</v>
      </c>
      <c r="BA147">
        <f>ROUND(IF($AZ$147&lt;=0,0,$AZ$147*$AZ$3/12),2)</f>
        <v>0</v>
      </c>
      <c r="BB147">
        <f>ROUND(IF($AZ$147&lt;=0,0,MIN($AZ$4,$AZ$147+$BA$147)),2)</f>
        <v>0</v>
      </c>
      <c r="BC147">
        <f>ROUND(IF($AZ$147&lt;=0,0,MIN(MAX(0,$AZ$147+$BA$147-$BB$147),MAX(0,$F$147-$J$147-$O$147-$T$147-$Y$147-$AD$147-$AI$147-$AN$147-$AS$147-$AX$147))),2)</f>
        <v>0</v>
      </c>
      <c r="BD147">
        <f>ROUND(MAX(0,$AZ$147+$BA$147-$BB$147-$BC$147),2)</f>
        <v>0</v>
      </c>
    </row>
    <row r="148" spans="1:56">
      <c r="A148">
        <f>ROW()-7</f>
        <v>141</v>
      </c>
      <c r="B148">
        <f>EDATE(StartDate,A148-1)</f>
        <v>0</v>
      </c>
      <c r="C148">
        <f>ROUND(SUM($G$148,$L$148,$Q$148,$V$148,$AA$148,$AF$148,$AK$148,$AP$148,$AU$148,$AZ$148)-SUM($K$148,$P$148,$U$148,$Z$148,$AE$148,$AJ$148,$AO$148,$AT$148,$AY$148,$BD$148),2)</f>
        <v>0</v>
      </c>
      <c r="D148">
        <f>ROUND(SUM($H$148,$M$148,$R$148,$W$148,$AB$148,$AG$148,$AL$148,$AQ$148,$AV$148,$BA$148),2)</f>
        <v>0</v>
      </c>
      <c r="E148">
        <f>ROUND(SUM($K$148,$P$148,$U$148,$Z$148,$AE$148,$AJ$148,$AO$148,$AT$148,$AY$148,$BD$148),2)</f>
        <v>0</v>
      </c>
      <c r="F148">
        <f>ROUND(MAX(MonthlyBudget-SUM($I$148,$N$148,$S$148,$X$148,$AC$148,$AH$148,$AM$148,$AR$148,$AW$148,$BB$148),0),2)</f>
        <v>0</v>
      </c>
      <c r="G148">
        <f>$K$147</f>
        <v>0</v>
      </c>
      <c r="H148">
        <f>ROUND(IF($G$148&lt;=0,0,$G$148*$G$3/12),2)</f>
        <v>0</v>
      </c>
      <c r="I148">
        <f>ROUND(IF($G$148&lt;=0,0,MIN($G$4,$G$148+$H$148)),2)</f>
        <v>0</v>
      </c>
      <c r="J148">
        <f>ROUND(IF($G$148&lt;=0,0,MIN(MAX(0,$G$148+$H$148-$I$148),$F$148)),2)</f>
        <v>0</v>
      </c>
      <c r="K148">
        <f>ROUND(MAX(0,$G$148+$H$148-$I$148-$J$148),2)</f>
        <v>0</v>
      </c>
      <c r="L148">
        <f>$P$147</f>
        <v>0</v>
      </c>
      <c r="M148">
        <f>ROUND(IF($L$148&lt;=0,0,$L$148*$L$3/12),2)</f>
        <v>0</v>
      </c>
      <c r="N148">
        <f>ROUND(IF($L$148&lt;=0,0,MIN($L$4,$L$148+$M$148)),2)</f>
        <v>0</v>
      </c>
      <c r="O148">
        <f>ROUND(IF($L$148&lt;=0,0,MIN(MAX(0,$L$148+$M$148-$N$148),MAX(0,$F$148-$J$148))),2)</f>
        <v>0</v>
      </c>
      <c r="P148">
        <f>ROUND(MAX(0,$L$148+$M$148-$N$148-$O$148),2)</f>
        <v>0</v>
      </c>
      <c r="Q148">
        <f>$U$147</f>
        <v>0</v>
      </c>
      <c r="R148">
        <f>ROUND(IF($Q$148&lt;=0,0,$Q$148*$Q$3/12),2)</f>
        <v>0</v>
      </c>
      <c r="S148">
        <f>ROUND(IF($Q$148&lt;=0,0,MIN($Q$4,$Q$148+$R$148)),2)</f>
        <v>0</v>
      </c>
      <c r="T148">
        <f>ROUND(IF($Q$148&lt;=0,0,MIN(MAX(0,$Q$148+$R$148-$S$148),MAX(0,$F$148-$J$148-$O$148))),2)</f>
        <v>0</v>
      </c>
      <c r="U148">
        <f>ROUND(MAX(0,$Q$148+$R$148-$S$148-$T$148),2)</f>
        <v>0</v>
      </c>
      <c r="V148">
        <f>$Z$147</f>
        <v>0</v>
      </c>
      <c r="W148">
        <f>ROUND(IF($V$148&lt;=0,0,$V$148*$V$3/12),2)</f>
        <v>0</v>
      </c>
      <c r="X148">
        <f>ROUND(IF($V$148&lt;=0,0,MIN($V$4,$V$148+$W$148)),2)</f>
        <v>0</v>
      </c>
      <c r="Y148">
        <f>ROUND(IF($V$148&lt;=0,0,MIN(MAX(0,$V$148+$W$148-$X$148),MAX(0,$F$148-$J$148-$O$148-$T$148))),2)</f>
        <v>0</v>
      </c>
      <c r="Z148">
        <f>ROUND(MAX(0,$V$148+$W$148-$X$148-$Y$148),2)</f>
        <v>0</v>
      </c>
      <c r="AA148">
        <f>$AE$147</f>
        <v>0</v>
      </c>
      <c r="AB148">
        <f>ROUND(IF($AA$148&lt;=0,0,$AA$148*$AA$3/12),2)</f>
        <v>0</v>
      </c>
      <c r="AC148">
        <f>ROUND(IF($AA$148&lt;=0,0,MIN($AA$4,$AA$148+$AB$148)),2)</f>
        <v>0</v>
      </c>
      <c r="AD148">
        <f>ROUND(IF($AA$148&lt;=0,0,MIN(MAX(0,$AA$148+$AB$148-$AC$148),MAX(0,$F$148-$J$148-$O$148-$T$148-$Y$148))),2)</f>
        <v>0</v>
      </c>
      <c r="AE148">
        <f>ROUND(MAX(0,$AA$148+$AB$148-$AC$148-$AD$148),2)</f>
        <v>0</v>
      </c>
      <c r="AF148">
        <f>$AJ$147</f>
        <v>0</v>
      </c>
      <c r="AG148">
        <f>ROUND(IF($AF$148&lt;=0,0,$AF$148*$AF$3/12),2)</f>
        <v>0</v>
      </c>
      <c r="AH148">
        <f>ROUND(IF($AF$148&lt;=0,0,MIN($AF$4,$AF$148+$AG$148)),2)</f>
        <v>0</v>
      </c>
      <c r="AI148">
        <f>ROUND(IF($AF$148&lt;=0,0,MIN(MAX(0,$AF$148+$AG$148-$AH$148),MAX(0,$F$148-$J$148-$O$148-$T$148-$Y$148-$AD$148))),2)</f>
        <v>0</v>
      </c>
      <c r="AJ148">
        <f>ROUND(MAX(0,$AF$148+$AG$148-$AH$148-$AI$148),2)</f>
        <v>0</v>
      </c>
      <c r="AK148">
        <f>$AO$147</f>
        <v>0</v>
      </c>
      <c r="AL148">
        <f>ROUND(IF($AK$148&lt;=0,0,$AK$148*$AK$3/12),2)</f>
        <v>0</v>
      </c>
      <c r="AM148">
        <f>ROUND(IF($AK$148&lt;=0,0,MIN($AK$4,$AK$148+$AL$148)),2)</f>
        <v>0</v>
      </c>
      <c r="AN148">
        <f>ROUND(IF($AK$148&lt;=0,0,MIN(MAX(0,$AK$148+$AL$148-$AM$148),MAX(0,$F$148-$J$148-$O$148-$T$148-$Y$148-$AD$148-$AI$148))),2)</f>
        <v>0</v>
      </c>
      <c r="AO148">
        <f>ROUND(MAX(0,$AK$148+$AL$148-$AM$148-$AN$148),2)</f>
        <v>0</v>
      </c>
      <c r="AP148">
        <f>$AT$147</f>
        <v>0</v>
      </c>
      <c r="AQ148">
        <f>ROUND(IF($AP$148&lt;=0,0,$AP$148*$AP$3/12),2)</f>
        <v>0</v>
      </c>
      <c r="AR148">
        <f>ROUND(IF($AP$148&lt;=0,0,MIN($AP$4,$AP$148+$AQ$148)),2)</f>
        <v>0</v>
      </c>
      <c r="AS148">
        <f>ROUND(IF($AP$148&lt;=0,0,MIN(MAX(0,$AP$148+$AQ$148-$AR$148),MAX(0,$F$148-$J$148-$O$148-$T$148-$Y$148-$AD$148-$AI$148-$AN$148))),2)</f>
        <v>0</v>
      </c>
      <c r="AT148">
        <f>ROUND(MAX(0,$AP$148+$AQ$148-$AR$148-$AS$148),2)</f>
        <v>0</v>
      </c>
      <c r="AU148">
        <f>$AY$147</f>
        <v>0</v>
      </c>
      <c r="AV148">
        <f>ROUND(IF($AU$148&lt;=0,0,$AU$148*$AU$3/12),2)</f>
        <v>0</v>
      </c>
      <c r="AW148">
        <f>ROUND(IF($AU$148&lt;=0,0,MIN($AU$4,$AU$148+$AV$148)),2)</f>
        <v>0</v>
      </c>
      <c r="AX148">
        <f>ROUND(IF($AU$148&lt;=0,0,MIN(MAX(0,$AU$148+$AV$148-$AW$148),MAX(0,$F$148-$J$148-$O$148-$T$148-$Y$148-$AD$148-$AI$148-$AN$148-$AS$148))),2)</f>
        <v>0</v>
      </c>
      <c r="AY148">
        <f>ROUND(MAX(0,$AU$148+$AV$148-$AW$148-$AX$148),2)</f>
        <v>0</v>
      </c>
      <c r="AZ148">
        <f>$BD$147</f>
        <v>0</v>
      </c>
      <c r="BA148">
        <f>ROUND(IF($AZ$148&lt;=0,0,$AZ$148*$AZ$3/12),2)</f>
        <v>0</v>
      </c>
      <c r="BB148">
        <f>ROUND(IF($AZ$148&lt;=0,0,MIN($AZ$4,$AZ$148+$BA$148)),2)</f>
        <v>0</v>
      </c>
      <c r="BC148">
        <f>ROUND(IF($AZ$148&lt;=0,0,MIN(MAX(0,$AZ$148+$BA$148-$BB$148),MAX(0,$F$148-$J$148-$O$148-$T$148-$Y$148-$AD$148-$AI$148-$AN$148-$AS$148-$AX$148))),2)</f>
        <v>0</v>
      </c>
      <c r="BD148">
        <f>ROUND(MAX(0,$AZ$148+$BA$148-$BB$148-$BC$148),2)</f>
        <v>0</v>
      </c>
    </row>
    <row r="149" spans="1:56">
      <c r="A149">
        <f>ROW()-7</f>
        <v>142</v>
      </c>
      <c r="B149">
        <f>EDATE(StartDate,A149-1)</f>
        <v>0</v>
      </c>
      <c r="C149">
        <f>ROUND(SUM($G$149,$L$149,$Q$149,$V$149,$AA$149,$AF$149,$AK$149,$AP$149,$AU$149,$AZ$149)-SUM($K$149,$P$149,$U$149,$Z$149,$AE$149,$AJ$149,$AO$149,$AT$149,$AY$149,$BD$149),2)</f>
        <v>0</v>
      </c>
      <c r="D149">
        <f>ROUND(SUM($H$149,$M$149,$R$149,$W$149,$AB$149,$AG$149,$AL$149,$AQ$149,$AV$149,$BA$149),2)</f>
        <v>0</v>
      </c>
      <c r="E149">
        <f>ROUND(SUM($K$149,$P$149,$U$149,$Z$149,$AE$149,$AJ$149,$AO$149,$AT$149,$AY$149,$BD$149),2)</f>
        <v>0</v>
      </c>
      <c r="F149">
        <f>ROUND(MAX(MonthlyBudget-SUM($I$149,$N$149,$S$149,$X$149,$AC$149,$AH$149,$AM$149,$AR$149,$AW$149,$BB$149),0),2)</f>
        <v>0</v>
      </c>
      <c r="G149">
        <f>$K$148</f>
        <v>0</v>
      </c>
      <c r="H149">
        <f>ROUND(IF($G$149&lt;=0,0,$G$149*$G$3/12),2)</f>
        <v>0</v>
      </c>
      <c r="I149">
        <f>ROUND(IF($G$149&lt;=0,0,MIN($G$4,$G$149+$H$149)),2)</f>
        <v>0</v>
      </c>
      <c r="J149">
        <f>ROUND(IF($G$149&lt;=0,0,MIN(MAX(0,$G$149+$H$149-$I$149),$F$149)),2)</f>
        <v>0</v>
      </c>
      <c r="K149">
        <f>ROUND(MAX(0,$G$149+$H$149-$I$149-$J$149),2)</f>
        <v>0</v>
      </c>
      <c r="L149">
        <f>$P$148</f>
        <v>0</v>
      </c>
      <c r="M149">
        <f>ROUND(IF($L$149&lt;=0,0,$L$149*$L$3/12),2)</f>
        <v>0</v>
      </c>
      <c r="N149">
        <f>ROUND(IF($L$149&lt;=0,0,MIN($L$4,$L$149+$M$149)),2)</f>
        <v>0</v>
      </c>
      <c r="O149">
        <f>ROUND(IF($L$149&lt;=0,0,MIN(MAX(0,$L$149+$M$149-$N$149),MAX(0,$F$149-$J$149))),2)</f>
        <v>0</v>
      </c>
      <c r="P149">
        <f>ROUND(MAX(0,$L$149+$M$149-$N$149-$O$149),2)</f>
        <v>0</v>
      </c>
      <c r="Q149">
        <f>$U$148</f>
        <v>0</v>
      </c>
      <c r="R149">
        <f>ROUND(IF($Q$149&lt;=0,0,$Q$149*$Q$3/12),2)</f>
        <v>0</v>
      </c>
      <c r="S149">
        <f>ROUND(IF($Q$149&lt;=0,0,MIN($Q$4,$Q$149+$R$149)),2)</f>
        <v>0</v>
      </c>
      <c r="T149">
        <f>ROUND(IF($Q$149&lt;=0,0,MIN(MAX(0,$Q$149+$R$149-$S$149),MAX(0,$F$149-$J$149-$O$149))),2)</f>
        <v>0</v>
      </c>
      <c r="U149">
        <f>ROUND(MAX(0,$Q$149+$R$149-$S$149-$T$149),2)</f>
        <v>0</v>
      </c>
      <c r="V149">
        <f>$Z$148</f>
        <v>0</v>
      </c>
      <c r="W149">
        <f>ROUND(IF($V$149&lt;=0,0,$V$149*$V$3/12),2)</f>
        <v>0</v>
      </c>
      <c r="X149">
        <f>ROUND(IF($V$149&lt;=0,0,MIN($V$4,$V$149+$W$149)),2)</f>
        <v>0</v>
      </c>
      <c r="Y149">
        <f>ROUND(IF($V$149&lt;=0,0,MIN(MAX(0,$V$149+$W$149-$X$149),MAX(0,$F$149-$J$149-$O$149-$T$149))),2)</f>
        <v>0</v>
      </c>
      <c r="Z149">
        <f>ROUND(MAX(0,$V$149+$W$149-$X$149-$Y$149),2)</f>
        <v>0</v>
      </c>
      <c r="AA149">
        <f>$AE$148</f>
        <v>0</v>
      </c>
      <c r="AB149">
        <f>ROUND(IF($AA$149&lt;=0,0,$AA$149*$AA$3/12),2)</f>
        <v>0</v>
      </c>
      <c r="AC149">
        <f>ROUND(IF($AA$149&lt;=0,0,MIN($AA$4,$AA$149+$AB$149)),2)</f>
        <v>0</v>
      </c>
      <c r="AD149">
        <f>ROUND(IF($AA$149&lt;=0,0,MIN(MAX(0,$AA$149+$AB$149-$AC$149),MAX(0,$F$149-$J$149-$O$149-$T$149-$Y$149))),2)</f>
        <v>0</v>
      </c>
      <c r="AE149">
        <f>ROUND(MAX(0,$AA$149+$AB$149-$AC$149-$AD$149),2)</f>
        <v>0</v>
      </c>
      <c r="AF149">
        <f>$AJ$148</f>
        <v>0</v>
      </c>
      <c r="AG149">
        <f>ROUND(IF($AF$149&lt;=0,0,$AF$149*$AF$3/12),2)</f>
        <v>0</v>
      </c>
      <c r="AH149">
        <f>ROUND(IF($AF$149&lt;=0,0,MIN($AF$4,$AF$149+$AG$149)),2)</f>
        <v>0</v>
      </c>
      <c r="AI149">
        <f>ROUND(IF($AF$149&lt;=0,0,MIN(MAX(0,$AF$149+$AG$149-$AH$149),MAX(0,$F$149-$J$149-$O$149-$T$149-$Y$149-$AD$149))),2)</f>
        <v>0</v>
      </c>
      <c r="AJ149">
        <f>ROUND(MAX(0,$AF$149+$AG$149-$AH$149-$AI$149),2)</f>
        <v>0</v>
      </c>
      <c r="AK149">
        <f>$AO$148</f>
        <v>0</v>
      </c>
      <c r="AL149">
        <f>ROUND(IF($AK$149&lt;=0,0,$AK$149*$AK$3/12),2)</f>
        <v>0</v>
      </c>
      <c r="AM149">
        <f>ROUND(IF($AK$149&lt;=0,0,MIN($AK$4,$AK$149+$AL$149)),2)</f>
        <v>0</v>
      </c>
      <c r="AN149">
        <f>ROUND(IF($AK$149&lt;=0,0,MIN(MAX(0,$AK$149+$AL$149-$AM$149),MAX(0,$F$149-$J$149-$O$149-$T$149-$Y$149-$AD$149-$AI$149))),2)</f>
        <v>0</v>
      </c>
      <c r="AO149">
        <f>ROUND(MAX(0,$AK$149+$AL$149-$AM$149-$AN$149),2)</f>
        <v>0</v>
      </c>
      <c r="AP149">
        <f>$AT$148</f>
        <v>0</v>
      </c>
      <c r="AQ149">
        <f>ROUND(IF($AP$149&lt;=0,0,$AP$149*$AP$3/12),2)</f>
        <v>0</v>
      </c>
      <c r="AR149">
        <f>ROUND(IF($AP$149&lt;=0,0,MIN($AP$4,$AP$149+$AQ$149)),2)</f>
        <v>0</v>
      </c>
      <c r="AS149">
        <f>ROUND(IF($AP$149&lt;=0,0,MIN(MAX(0,$AP$149+$AQ$149-$AR$149),MAX(0,$F$149-$J$149-$O$149-$T$149-$Y$149-$AD$149-$AI$149-$AN$149))),2)</f>
        <v>0</v>
      </c>
      <c r="AT149">
        <f>ROUND(MAX(0,$AP$149+$AQ$149-$AR$149-$AS$149),2)</f>
        <v>0</v>
      </c>
      <c r="AU149">
        <f>$AY$148</f>
        <v>0</v>
      </c>
      <c r="AV149">
        <f>ROUND(IF($AU$149&lt;=0,0,$AU$149*$AU$3/12),2)</f>
        <v>0</v>
      </c>
      <c r="AW149">
        <f>ROUND(IF($AU$149&lt;=0,0,MIN($AU$4,$AU$149+$AV$149)),2)</f>
        <v>0</v>
      </c>
      <c r="AX149">
        <f>ROUND(IF($AU$149&lt;=0,0,MIN(MAX(0,$AU$149+$AV$149-$AW$149),MAX(0,$F$149-$J$149-$O$149-$T$149-$Y$149-$AD$149-$AI$149-$AN$149-$AS$149))),2)</f>
        <v>0</v>
      </c>
      <c r="AY149">
        <f>ROUND(MAX(0,$AU$149+$AV$149-$AW$149-$AX$149),2)</f>
        <v>0</v>
      </c>
      <c r="AZ149">
        <f>$BD$148</f>
        <v>0</v>
      </c>
      <c r="BA149">
        <f>ROUND(IF($AZ$149&lt;=0,0,$AZ$149*$AZ$3/12),2)</f>
        <v>0</v>
      </c>
      <c r="BB149">
        <f>ROUND(IF($AZ$149&lt;=0,0,MIN($AZ$4,$AZ$149+$BA$149)),2)</f>
        <v>0</v>
      </c>
      <c r="BC149">
        <f>ROUND(IF($AZ$149&lt;=0,0,MIN(MAX(0,$AZ$149+$BA$149-$BB$149),MAX(0,$F$149-$J$149-$O$149-$T$149-$Y$149-$AD$149-$AI$149-$AN$149-$AS$149-$AX$149))),2)</f>
        <v>0</v>
      </c>
      <c r="BD149">
        <f>ROUND(MAX(0,$AZ$149+$BA$149-$BB$149-$BC$149),2)</f>
        <v>0</v>
      </c>
    </row>
    <row r="150" spans="1:56">
      <c r="A150">
        <f>ROW()-7</f>
        <v>143</v>
      </c>
      <c r="B150">
        <f>EDATE(StartDate,A150-1)</f>
        <v>0</v>
      </c>
      <c r="C150">
        <f>ROUND(SUM($G$150,$L$150,$Q$150,$V$150,$AA$150,$AF$150,$AK$150,$AP$150,$AU$150,$AZ$150)-SUM($K$150,$P$150,$U$150,$Z$150,$AE$150,$AJ$150,$AO$150,$AT$150,$AY$150,$BD$150),2)</f>
        <v>0</v>
      </c>
      <c r="D150">
        <f>ROUND(SUM($H$150,$M$150,$R$150,$W$150,$AB$150,$AG$150,$AL$150,$AQ$150,$AV$150,$BA$150),2)</f>
        <v>0</v>
      </c>
      <c r="E150">
        <f>ROUND(SUM($K$150,$P$150,$U$150,$Z$150,$AE$150,$AJ$150,$AO$150,$AT$150,$AY$150,$BD$150),2)</f>
        <v>0</v>
      </c>
      <c r="F150">
        <f>ROUND(MAX(MonthlyBudget-SUM($I$150,$N$150,$S$150,$X$150,$AC$150,$AH$150,$AM$150,$AR$150,$AW$150,$BB$150),0),2)</f>
        <v>0</v>
      </c>
      <c r="G150">
        <f>$K$149</f>
        <v>0</v>
      </c>
      <c r="H150">
        <f>ROUND(IF($G$150&lt;=0,0,$G$150*$G$3/12),2)</f>
        <v>0</v>
      </c>
      <c r="I150">
        <f>ROUND(IF($G$150&lt;=0,0,MIN($G$4,$G$150+$H$150)),2)</f>
        <v>0</v>
      </c>
      <c r="J150">
        <f>ROUND(IF($G$150&lt;=0,0,MIN(MAX(0,$G$150+$H$150-$I$150),$F$150)),2)</f>
        <v>0</v>
      </c>
      <c r="K150">
        <f>ROUND(MAX(0,$G$150+$H$150-$I$150-$J$150),2)</f>
        <v>0</v>
      </c>
      <c r="L150">
        <f>$P$149</f>
        <v>0</v>
      </c>
      <c r="M150">
        <f>ROUND(IF($L$150&lt;=0,0,$L$150*$L$3/12),2)</f>
        <v>0</v>
      </c>
      <c r="N150">
        <f>ROUND(IF($L$150&lt;=0,0,MIN($L$4,$L$150+$M$150)),2)</f>
        <v>0</v>
      </c>
      <c r="O150">
        <f>ROUND(IF($L$150&lt;=0,0,MIN(MAX(0,$L$150+$M$150-$N$150),MAX(0,$F$150-$J$150))),2)</f>
        <v>0</v>
      </c>
      <c r="P150">
        <f>ROUND(MAX(0,$L$150+$M$150-$N$150-$O$150),2)</f>
        <v>0</v>
      </c>
      <c r="Q150">
        <f>$U$149</f>
        <v>0</v>
      </c>
      <c r="R150">
        <f>ROUND(IF($Q$150&lt;=0,0,$Q$150*$Q$3/12),2)</f>
        <v>0</v>
      </c>
      <c r="S150">
        <f>ROUND(IF($Q$150&lt;=0,0,MIN($Q$4,$Q$150+$R$150)),2)</f>
        <v>0</v>
      </c>
      <c r="T150">
        <f>ROUND(IF($Q$150&lt;=0,0,MIN(MAX(0,$Q$150+$R$150-$S$150),MAX(0,$F$150-$J$150-$O$150))),2)</f>
        <v>0</v>
      </c>
      <c r="U150">
        <f>ROUND(MAX(0,$Q$150+$R$150-$S$150-$T$150),2)</f>
        <v>0</v>
      </c>
      <c r="V150">
        <f>$Z$149</f>
        <v>0</v>
      </c>
      <c r="W150">
        <f>ROUND(IF($V$150&lt;=0,0,$V$150*$V$3/12),2)</f>
        <v>0</v>
      </c>
      <c r="X150">
        <f>ROUND(IF($V$150&lt;=0,0,MIN($V$4,$V$150+$W$150)),2)</f>
        <v>0</v>
      </c>
      <c r="Y150">
        <f>ROUND(IF($V$150&lt;=0,0,MIN(MAX(0,$V$150+$W$150-$X$150),MAX(0,$F$150-$J$150-$O$150-$T$150))),2)</f>
        <v>0</v>
      </c>
      <c r="Z150">
        <f>ROUND(MAX(0,$V$150+$W$150-$X$150-$Y$150),2)</f>
        <v>0</v>
      </c>
      <c r="AA150">
        <f>$AE$149</f>
        <v>0</v>
      </c>
      <c r="AB150">
        <f>ROUND(IF($AA$150&lt;=0,0,$AA$150*$AA$3/12),2)</f>
        <v>0</v>
      </c>
      <c r="AC150">
        <f>ROUND(IF($AA$150&lt;=0,0,MIN($AA$4,$AA$150+$AB$150)),2)</f>
        <v>0</v>
      </c>
      <c r="AD150">
        <f>ROUND(IF($AA$150&lt;=0,0,MIN(MAX(0,$AA$150+$AB$150-$AC$150),MAX(0,$F$150-$J$150-$O$150-$T$150-$Y$150))),2)</f>
        <v>0</v>
      </c>
      <c r="AE150">
        <f>ROUND(MAX(0,$AA$150+$AB$150-$AC$150-$AD$150),2)</f>
        <v>0</v>
      </c>
      <c r="AF150">
        <f>$AJ$149</f>
        <v>0</v>
      </c>
      <c r="AG150">
        <f>ROUND(IF($AF$150&lt;=0,0,$AF$150*$AF$3/12),2)</f>
        <v>0</v>
      </c>
      <c r="AH150">
        <f>ROUND(IF($AF$150&lt;=0,0,MIN($AF$4,$AF$150+$AG$150)),2)</f>
        <v>0</v>
      </c>
      <c r="AI150">
        <f>ROUND(IF($AF$150&lt;=0,0,MIN(MAX(0,$AF$150+$AG$150-$AH$150),MAX(0,$F$150-$J$150-$O$150-$T$150-$Y$150-$AD$150))),2)</f>
        <v>0</v>
      </c>
      <c r="AJ150">
        <f>ROUND(MAX(0,$AF$150+$AG$150-$AH$150-$AI$150),2)</f>
        <v>0</v>
      </c>
      <c r="AK150">
        <f>$AO$149</f>
        <v>0</v>
      </c>
      <c r="AL150">
        <f>ROUND(IF($AK$150&lt;=0,0,$AK$150*$AK$3/12),2)</f>
        <v>0</v>
      </c>
      <c r="AM150">
        <f>ROUND(IF($AK$150&lt;=0,0,MIN($AK$4,$AK$150+$AL$150)),2)</f>
        <v>0</v>
      </c>
      <c r="AN150">
        <f>ROUND(IF($AK$150&lt;=0,0,MIN(MAX(0,$AK$150+$AL$150-$AM$150),MAX(0,$F$150-$J$150-$O$150-$T$150-$Y$150-$AD$150-$AI$150))),2)</f>
        <v>0</v>
      </c>
      <c r="AO150">
        <f>ROUND(MAX(0,$AK$150+$AL$150-$AM$150-$AN$150),2)</f>
        <v>0</v>
      </c>
      <c r="AP150">
        <f>$AT$149</f>
        <v>0</v>
      </c>
      <c r="AQ150">
        <f>ROUND(IF($AP$150&lt;=0,0,$AP$150*$AP$3/12),2)</f>
        <v>0</v>
      </c>
      <c r="AR150">
        <f>ROUND(IF($AP$150&lt;=0,0,MIN($AP$4,$AP$150+$AQ$150)),2)</f>
        <v>0</v>
      </c>
      <c r="AS150">
        <f>ROUND(IF($AP$150&lt;=0,0,MIN(MAX(0,$AP$150+$AQ$150-$AR$150),MAX(0,$F$150-$J$150-$O$150-$T$150-$Y$150-$AD$150-$AI$150-$AN$150))),2)</f>
        <v>0</v>
      </c>
      <c r="AT150">
        <f>ROUND(MAX(0,$AP$150+$AQ$150-$AR$150-$AS$150),2)</f>
        <v>0</v>
      </c>
      <c r="AU150">
        <f>$AY$149</f>
        <v>0</v>
      </c>
      <c r="AV150">
        <f>ROUND(IF($AU$150&lt;=0,0,$AU$150*$AU$3/12),2)</f>
        <v>0</v>
      </c>
      <c r="AW150">
        <f>ROUND(IF($AU$150&lt;=0,0,MIN($AU$4,$AU$150+$AV$150)),2)</f>
        <v>0</v>
      </c>
      <c r="AX150">
        <f>ROUND(IF($AU$150&lt;=0,0,MIN(MAX(0,$AU$150+$AV$150-$AW$150),MAX(0,$F$150-$J$150-$O$150-$T$150-$Y$150-$AD$150-$AI$150-$AN$150-$AS$150))),2)</f>
        <v>0</v>
      </c>
      <c r="AY150">
        <f>ROUND(MAX(0,$AU$150+$AV$150-$AW$150-$AX$150),2)</f>
        <v>0</v>
      </c>
      <c r="AZ150">
        <f>$BD$149</f>
        <v>0</v>
      </c>
      <c r="BA150">
        <f>ROUND(IF($AZ$150&lt;=0,0,$AZ$150*$AZ$3/12),2)</f>
        <v>0</v>
      </c>
      <c r="BB150">
        <f>ROUND(IF($AZ$150&lt;=0,0,MIN($AZ$4,$AZ$150+$BA$150)),2)</f>
        <v>0</v>
      </c>
      <c r="BC150">
        <f>ROUND(IF($AZ$150&lt;=0,0,MIN(MAX(0,$AZ$150+$BA$150-$BB$150),MAX(0,$F$150-$J$150-$O$150-$T$150-$Y$150-$AD$150-$AI$150-$AN$150-$AS$150-$AX$150))),2)</f>
        <v>0</v>
      </c>
      <c r="BD150">
        <f>ROUND(MAX(0,$AZ$150+$BA$150-$BB$150-$BC$150),2)</f>
        <v>0</v>
      </c>
    </row>
    <row r="151" spans="1:56">
      <c r="A151">
        <f>ROW()-7</f>
        <v>144</v>
      </c>
      <c r="B151">
        <f>EDATE(StartDate,A151-1)</f>
        <v>0</v>
      </c>
      <c r="C151">
        <f>ROUND(SUM($G$151,$L$151,$Q$151,$V$151,$AA$151,$AF$151,$AK$151,$AP$151,$AU$151,$AZ$151)-SUM($K$151,$P$151,$U$151,$Z$151,$AE$151,$AJ$151,$AO$151,$AT$151,$AY$151,$BD$151),2)</f>
        <v>0</v>
      </c>
      <c r="D151">
        <f>ROUND(SUM($H$151,$M$151,$R$151,$W$151,$AB$151,$AG$151,$AL$151,$AQ$151,$AV$151,$BA$151),2)</f>
        <v>0</v>
      </c>
      <c r="E151">
        <f>ROUND(SUM($K$151,$P$151,$U$151,$Z$151,$AE$151,$AJ$151,$AO$151,$AT$151,$AY$151,$BD$151),2)</f>
        <v>0</v>
      </c>
      <c r="F151">
        <f>ROUND(MAX(MonthlyBudget-SUM($I$151,$N$151,$S$151,$X$151,$AC$151,$AH$151,$AM$151,$AR$151,$AW$151,$BB$151),0),2)</f>
        <v>0</v>
      </c>
      <c r="G151">
        <f>$K$150</f>
        <v>0</v>
      </c>
      <c r="H151">
        <f>ROUND(IF($G$151&lt;=0,0,$G$151*$G$3/12),2)</f>
        <v>0</v>
      </c>
      <c r="I151">
        <f>ROUND(IF($G$151&lt;=0,0,MIN($G$4,$G$151+$H$151)),2)</f>
        <v>0</v>
      </c>
      <c r="J151">
        <f>ROUND(IF($G$151&lt;=0,0,MIN(MAX(0,$G$151+$H$151-$I$151),$F$151)),2)</f>
        <v>0</v>
      </c>
      <c r="K151">
        <f>ROUND(MAX(0,$G$151+$H$151-$I$151-$J$151),2)</f>
        <v>0</v>
      </c>
      <c r="L151">
        <f>$P$150</f>
        <v>0</v>
      </c>
      <c r="M151">
        <f>ROUND(IF($L$151&lt;=0,0,$L$151*$L$3/12),2)</f>
        <v>0</v>
      </c>
      <c r="N151">
        <f>ROUND(IF($L$151&lt;=0,0,MIN($L$4,$L$151+$M$151)),2)</f>
        <v>0</v>
      </c>
      <c r="O151">
        <f>ROUND(IF($L$151&lt;=0,0,MIN(MAX(0,$L$151+$M$151-$N$151),MAX(0,$F$151-$J$151))),2)</f>
        <v>0</v>
      </c>
      <c r="P151">
        <f>ROUND(MAX(0,$L$151+$M$151-$N$151-$O$151),2)</f>
        <v>0</v>
      </c>
      <c r="Q151">
        <f>$U$150</f>
        <v>0</v>
      </c>
      <c r="R151">
        <f>ROUND(IF($Q$151&lt;=0,0,$Q$151*$Q$3/12),2)</f>
        <v>0</v>
      </c>
      <c r="S151">
        <f>ROUND(IF($Q$151&lt;=0,0,MIN($Q$4,$Q$151+$R$151)),2)</f>
        <v>0</v>
      </c>
      <c r="T151">
        <f>ROUND(IF($Q$151&lt;=0,0,MIN(MAX(0,$Q$151+$R$151-$S$151),MAX(0,$F$151-$J$151-$O$151))),2)</f>
        <v>0</v>
      </c>
      <c r="U151">
        <f>ROUND(MAX(0,$Q$151+$R$151-$S$151-$T$151),2)</f>
        <v>0</v>
      </c>
      <c r="V151">
        <f>$Z$150</f>
        <v>0</v>
      </c>
      <c r="W151">
        <f>ROUND(IF($V$151&lt;=0,0,$V$151*$V$3/12),2)</f>
        <v>0</v>
      </c>
      <c r="X151">
        <f>ROUND(IF($V$151&lt;=0,0,MIN($V$4,$V$151+$W$151)),2)</f>
        <v>0</v>
      </c>
      <c r="Y151">
        <f>ROUND(IF($V$151&lt;=0,0,MIN(MAX(0,$V$151+$W$151-$X$151),MAX(0,$F$151-$J$151-$O$151-$T$151))),2)</f>
        <v>0</v>
      </c>
      <c r="Z151">
        <f>ROUND(MAX(0,$V$151+$W$151-$X$151-$Y$151),2)</f>
        <v>0</v>
      </c>
      <c r="AA151">
        <f>$AE$150</f>
        <v>0</v>
      </c>
      <c r="AB151">
        <f>ROUND(IF($AA$151&lt;=0,0,$AA$151*$AA$3/12),2)</f>
        <v>0</v>
      </c>
      <c r="AC151">
        <f>ROUND(IF($AA$151&lt;=0,0,MIN($AA$4,$AA$151+$AB$151)),2)</f>
        <v>0</v>
      </c>
      <c r="AD151">
        <f>ROUND(IF($AA$151&lt;=0,0,MIN(MAX(0,$AA$151+$AB$151-$AC$151),MAX(0,$F$151-$J$151-$O$151-$T$151-$Y$151))),2)</f>
        <v>0</v>
      </c>
      <c r="AE151">
        <f>ROUND(MAX(0,$AA$151+$AB$151-$AC$151-$AD$151),2)</f>
        <v>0</v>
      </c>
      <c r="AF151">
        <f>$AJ$150</f>
        <v>0</v>
      </c>
      <c r="AG151">
        <f>ROUND(IF($AF$151&lt;=0,0,$AF$151*$AF$3/12),2)</f>
        <v>0</v>
      </c>
      <c r="AH151">
        <f>ROUND(IF($AF$151&lt;=0,0,MIN($AF$4,$AF$151+$AG$151)),2)</f>
        <v>0</v>
      </c>
      <c r="AI151">
        <f>ROUND(IF($AF$151&lt;=0,0,MIN(MAX(0,$AF$151+$AG$151-$AH$151),MAX(0,$F$151-$J$151-$O$151-$T$151-$Y$151-$AD$151))),2)</f>
        <v>0</v>
      </c>
      <c r="AJ151">
        <f>ROUND(MAX(0,$AF$151+$AG$151-$AH$151-$AI$151),2)</f>
        <v>0</v>
      </c>
      <c r="AK151">
        <f>$AO$150</f>
        <v>0</v>
      </c>
      <c r="AL151">
        <f>ROUND(IF($AK$151&lt;=0,0,$AK$151*$AK$3/12),2)</f>
        <v>0</v>
      </c>
      <c r="AM151">
        <f>ROUND(IF($AK$151&lt;=0,0,MIN($AK$4,$AK$151+$AL$151)),2)</f>
        <v>0</v>
      </c>
      <c r="AN151">
        <f>ROUND(IF($AK$151&lt;=0,0,MIN(MAX(0,$AK$151+$AL$151-$AM$151),MAX(0,$F$151-$J$151-$O$151-$T$151-$Y$151-$AD$151-$AI$151))),2)</f>
        <v>0</v>
      </c>
      <c r="AO151">
        <f>ROUND(MAX(0,$AK$151+$AL$151-$AM$151-$AN$151),2)</f>
        <v>0</v>
      </c>
      <c r="AP151">
        <f>$AT$150</f>
        <v>0</v>
      </c>
      <c r="AQ151">
        <f>ROUND(IF($AP$151&lt;=0,0,$AP$151*$AP$3/12),2)</f>
        <v>0</v>
      </c>
      <c r="AR151">
        <f>ROUND(IF($AP$151&lt;=0,0,MIN($AP$4,$AP$151+$AQ$151)),2)</f>
        <v>0</v>
      </c>
      <c r="AS151">
        <f>ROUND(IF($AP$151&lt;=0,0,MIN(MAX(0,$AP$151+$AQ$151-$AR$151),MAX(0,$F$151-$J$151-$O$151-$T$151-$Y$151-$AD$151-$AI$151-$AN$151))),2)</f>
        <v>0</v>
      </c>
      <c r="AT151">
        <f>ROUND(MAX(0,$AP$151+$AQ$151-$AR$151-$AS$151),2)</f>
        <v>0</v>
      </c>
      <c r="AU151">
        <f>$AY$150</f>
        <v>0</v>
      </c>
      <c r="AV151">
        <f>ROUND(IF($AU$151&lt;=0,0,$AU$151*$AU$3/12),2)</f>
        <v>0</v>
      </c>
      <c r="AW151">
        <f>ROUND(IF($AU$151&lt;=0,0,MIN($AU$4,$AU$151+$AV$151)),2)</f>
        <v>0</v>
      </c>
      <c r="AX151">
        <f>ROUND(IF($AU$151&lt;=0,0,MIN(MAX(0,$AU$151+$AV$151-$AW$151),MAX(0,$F$151-$J$151-$O$151-$T$151-$Y$151-$AD$151-$AI$151-$AN$151-$AS$151))),2)</f>
        <v>0</v>
      </c>
      <c r="AY151">
        <f>ROUND(MAX(0,$AU$151+$AV$151-$AW$151-$AX$151),2)</f>
        <v>0</v>
      </c>
      <c r="AZ151">
        <f>$BD$150</f>
        <v>0</v>
      </c>
      <c r="BA151">
        <f>ROUND(IF($AZ$151&lt;=0,0,$AZ$151*$AZ$3/12),2)</f>
        <v>0</v>
      </c>
      <c r="BB151">
        <f>ROUND(IF($AZ$151&lt;=0,0,MIN($AZ$4,$AZ$151+$BA$151)),2)</f>
        <v>0</v>
      </c>
      <c r="BC151">
        <f>ROUND(IF($AZ$151&lt;=0,0,MIN(MAX(0,$AZ$151+$BA$151-$BB$151),MAX(0,$F$151-$J$151-$O$151-$T$151-$Y$151-$AD$151-$AI$151-$AN$151-$AS$151-$AX$151))),2)</f>
        <v>0</v>
      </c>
      <c r="BD151">
        <f>ROUND(MAX(0,$AZ$151+$BA$151-$BB$151-$BC$151),2)</f>
        <v>0</v>
      </c>
    </row>
    <row r="152" spans="1:56">
      <c r="A152">
        <f>ROW()-7</f>
        <v>145</v>
      </c>
      <c r="B152">
        <f>EDATE(StartDate,A152-1)</f>
        <v>0</v>
      </c>
      <c r="C152">
        <f>ROUND(SUM($G$152,$L$152,$Q$152,$V$152,$AA$152,$AF$152,$AK$152,$AP$152,$AU$152,$AZ$152)-SUM($K$152,$P$152,$U$152,$Z$152,$AE$152,$AJ$152,$AO$152,$AT$152,$AY$152,$BD$152),2)</f>
        <v>0</v>
      </c>
      <c r="D152">
        <f>ROUND(SUM($H$152,$M$152,$R$152,$W$152,$AB$152,$AG$152,$AL$152,$AQ$152,$AV$152,$BA$152),2)</f>
        <v>0</v>
      </c>
      <c r="E152">
        <f>ROUND(SUM($K$152,$P$152,$U$152,$Z$152,$AE$152,$AJ$152,$AO$152,$AT$152,$AY$152,$BD$152),2)</f>
        <v>0</v>
      </c>
      <c r="F152">
        <f>ROUND(MAX(MonthlyBudget-SUM($I$152,$N$152,$S$152,$X$152,$AC$152,$AH$152,$AM$152,$AR$152,$AW$152,$BB$152),0),2)</f>
        <v>0</v>
      </c>
      <c r="G152">
        <f>$K$151</f>
        <v>0</v>
      </c>
      <c r="H152">
        <f>ROUND(IF($G$152&lt;=0,0,$G$152*$G$3/12),2)</f>
        <v>0</v>
      </c>
      <c r="I152">
        <f>ROUND(IF($G$152&lt;=0,0,MIN($G$4,$G$152+$H$152)),2)</f>
        <v>0</v>
      </c>
      <c r="J152">
        <f>ROUND(IF($G$152&lt;=0,0,MIN(MAX(0,$G$152+$H$152-$I$152),$F$152)),2)</f>
        <v>0</v>
      </c>
      <c r="K152">
        <f>ROUND(MAX(0,$G$152+$H$152-$I$152-$J$152),2)</f>
        <v>0</v>
      </c>
      <c r="L152">
        <f>$P$151</f>
        <v>0</v>
      </c>
      <c r="M152">
        <f>ROUND(IF($L$152&lt;=0,0,$L$152*$L$3/12),2)</f>
        <v>0</v>
      </c>
      <c r="N152">
        <f>ROUND(IF($L$152&lt;=0,0,MIN($L$4,$L$152+$M$152)),2)</f>
        <v>0</v>
      </c>
      <c r="O152">
        <f>ROUND(IF($L$152&lt;=0,0,MIN(MAX(0,$L$152+$M$152-$N$152),MAX(0,$F$152-$J$152))),2)</f>
        <v>0</v>
      </c>
      <c r="P152">
        <f>ROUND(MAX(0,$L$152+$M$152-$N$152-$O$152),2)</f>
        <v>0</v>
      </c>
      <c r="Q152">
        <f>$U$151</f>
        <v>0</v>
      </c>
      <c r="R152">
        <f>ROUND(IF($Q$152&lt;=0,0,$Q$152*$Q$3/12),2)</f>
        <v>0</v>
      </c>
      <c r="S152">
        <f>ROUND(IF($Q$152&lt;=0,0,MIN($Q$4,$Q$152+$R$152)),2)</f>
        <v>0</v>
      </c>
      <c r="T152">
        <f>ROUND(IF($Q$152&lt;=0,0,MIN(MAX(0,$Q$152+$R$152-$S$152),MAX(0,$F$152-$J$152-$O$152))),2)</f>
        <v>0</v>
      </c>
      <c r="U152">
        <f>ROUND(MAX(0,$Q$152+$R$152-$S$152-$T$152),2)</f>
        <v>0</v>
      </c>
      <c r="V152">
        <f>$Z$151</f>
        <v>0</v>
      </c>
      <c r="W152">
        <f>ROUND(IF($V$152&lt;=0,0,$V$152*$V$3/12),2)</f>
        <v>0</v>
      </c>
      <c r="X152">
        <f>ROUND(IF($V$152&lt;=0,0,MIN($V$4,$V$152+$W$152)),2)</f>
        <v>0</v>
      </c>
      <c r="Y152">
        <f>ROUND(IF($V$152&lt;=0,0,MIN(MAX(0,$V$152+$W$152-$X$152),MAX(0,$F$152-$J$152-$O$152-$T$152))),2)</f>
        <v>0</v>
      </c>
      <c r="Z152">
        <f>ROUND(MAX(0,$V$152+$W$152-$X$152-$Y$152),2)</f>
        <v>0</v>
      </c>
      <c r="AA152">
        <f>$AE$151</f>
        <v>0</v>
      </c>
      <c r="AB152">
        <f>ROUND(IF($AA$152&lt;=0,0,$AA$152*$AA$3/12),2)</f>
        <v>0</v>
      </c>
      <c r="AC152">
        <f>ROUND(IF($AA$152&lt;=0,0,MIN($AA$4,$AA$152+$AB$152)),2)</f>
        <v>0</v>
      </c>
      <c r="AD152">
        <f>ROUND(IF($AA$152&lt;=0,0,MIN(MAX(0,$AA$152+$AB$152-$AC$152),MAX(0,$F$152-$J$152-$O$152-$T$152-$Y$152))),2)</f>
        <v>0</v>
      </c>
      <c r="AE152">
        <f>ROUND(MAX(0,$AA$152+$AB$152-$AC$152-$AD$152),2)</f>
        <v>0</v>
      </c>
      <c r="AF152">
        <f>$AJ$151</f>
        <v>0</v>
      </c>
      <c r="AG152">
        <f>ROUND(IF($AF$152&lt;=0,0,$AF$152*$AF$3/12),2)</f>
        <v>0</v>
      </c>
      <c r="AH152">
        <f>ROUND(IF($AF$152&lt;=0,0,MIN($AF$4,$AF$152+$AG$152)),2)</f>
        <v>0</v>
      </c>
      <c r="AI152">
        <f>ROUND(IF($AF$152&lt;=0,0,MIN(MAX(0,$AF$152+$AG$152-$AH$152),MAX(0,$F$152-$J$152-$O$152-$T$152-$Y$152-$AD$152))),2)</f>
        <v>0</v>
      </c>
      <c r="AJ152">
        <f>ROUND(MAX(0,$AF$152+$AG$152-$AH$152-$AI$152),2)</f>
        <v>0</v>
      </c>
      <c r="AK152">
        <f>$AO$151</f>
        <v>0</v>
      </c>
      <c r="AL152">
        <f>ROUND(IF($AK$152&lt;=0,0,$AK$152*$AK$3/12),2)</f>
        <v>0</v>
      </c>
      <c r="AM152">
        <f>ROUND(IF($AK$152&lt;=0,0,MIN($AK$4,$AK$152+$AL$152)),2)</f>
        <v>0</v>
      </c>
      <c r="AN152">
        <f>ROUND(IF($AK$152&lt;=0,0,MIN(MAX(0,$AK$152+$AL$152-$AM$152),MAX(0,$F$152-$J$152-$O$152-$T$152-$Y$152-$AD$152-$AI$152))),2)</f>
        <v>0</v>
      </c>
      <c r="AO152">
        <f>ROUND(MAX(0,$AK$152+$AL$152-$AM$152-$AN$152),2)</f>
        <v>0</v>
      </c>
      <c r="AP152">
        <f>$AT$151</f>
        <v>0</v>
      </c>
      <c r="AQ152">
        <f>ROUND(IF($AP$152&lt;=0,0,$AP$152*$AP$3/12),2)</f>
        <v>0</v>
      </c>
      <c r="AR152">
        <f>ROUND(IF($AP$152&lt;=0,0,MIN($AP$4,$AP$152+$AQ$152)),2)</f>
        <v>0</v>
      </c>
      <c r="AS152">
        <f>ROUND(IF($AP$152&lt;=0,0,MIN(MAX(0,$AP$152+$AQ$152-$AR$152),MAX(0,$F$152-$J$152-$O$152-$T$152-$Y$152-$AD$152-$AI$152-$AN$152))),2)</f>
        <v>0</v>
      </c>
      <c r="AT152">
        <f>ROUND(MAX(0,$AP$152+$AQ$152-$AR$152-$AS$152),2)</f>
        <v>0</v>
      </c>
      <c r="AU152">
        <f>$AY$151</f>
        <v>0</v>
      </c>
      <c r="AV152">
        <f>ROUND(IF($AU$152&lt;=0,0,$AU$152*$AU$3/12),2)</f>
        <v>0</v>
      </c>
      <c r="AW152">
        <f>ROUND(IF($AU$152&lt;=0,0,MIN($AU$4,$AU$152+$AV$152)),2)</f>
        <v>0</v>
      </c>
      <c r="AX152">
        <f>ROUND(IF($AU$152&lt;=0,0,MIN(MAX(0,$AU$152+$AV$152-$AW$152),MAX(0,$F$152-$J$152-$O$152-$T$152-$Y$152-$AD$152-$AI$152-$AN$152-$AS$152))),2)</f>
        <v>0</v>
      </c>
      <c r="AY152">
        <f>ROUND(MAX(0,$AU$152+$AV$152-$AW$152-$AX$152),2)</f>
        <v>0</v>
      </c>
      <c r="AZ152">
        <f>$BD$151</f>
        <v>0</v>
      </c>
      <c r="BA152">
        <f>ROUND(IF($AZ$152&lt;=0,0,$AZ$152*$AZ$3/12),2)</f>
        <v>0</v>
      </c>
      <c r="BB152">
        <f>ROUND(IF($AZ$152&lt;=0,0,MIN($AZ$4,$AZ$152+$BA$152)),2)</f>
        <v>0</v>
      </c>
      <c r="BC152">
        <f>ROUND(IF($AZ$152&lt;=0,0,MIN(MAX(0,$AZ$152+$BA$152-$BB$152),MAX(0,$F$152-$J$152-$O$152-$T$152-$Y$152-$AD$152-$AI$152-$AN$152-$AS$152-$AX$152))),2)</f>
        <v>0</v>
      </c>
      <c r="BD152">
        <f>ROUND(MAX(0,$AZ$152+$BA$152-$BB$152-$BC$152),2)</f>
        <v>0</v>
      </c>
    </row>
    <row r="153" spans="1:56">
      <c r="A153">
        <f>ROW()-7</f>
        <v>146</v>
      </c>
      <c r="B153">
        <f>EDATE(StartDate,A153-1)</f>
        <v>0</v>
      </c>
      <c r="C153">
        <f>ROUND(SUM($G$153,$L$153,$Q$153,$V$153,$AA$153,$AF$153,$AK$153,$AP$153,$AU$153,$AZ$153)-SUM($K$153,$P$153,$U$153,$Z$153,$AE$153,$AJ$153,$AO$153,$AT$153,$AY$153,$BD$153),2)</f>
        <v>0</v>
      </c>
      <c r="D153">
        <f>ROUND(SUM($H$153,$M$153,$R$153,$W$153,$AB$153,$AG$153,$AL$153,$AQ$153,$AV$153,$BA$153),2)</f>
        <v>0</v>
      </c>
      <c r="E153">
        <f>ROUND(SUM($K$153,$P$153,$U$153,$Z$153,$AE$153,$AJ$153,$AO$153,$AT$153,$AY$153,$BD$153),2)</f>
        <v>0</v>
      </c>
      <c r="F153">
        <f>ROUND(MAX(MonthlyBudget-SUM($I$153,$N$153,$S$153,$X$153,$AC$153,$AH$153,$AM$153,$AR$153,$AW$153,$BB$153),0),2)</f>
        <v>0</v>
      </c>
      <c r="G153">
        <f>$K$152</f>
        <v>0</v>
      </c>
      <c r="H153">
        <f>ROUND(IF($G$153&lt;=0,0,$G$153*$G$3/12),2)</f>
        <v>0</v>
      </c>
      <c r="I153">
        <f>ROUND(IF($G$153&lt;=0,0,MIN($G$4,$G$153+$H$153)),2)</f>
        <v>0</v>
      </c>
      <c r="J153">
        <f>ROUND(IF($G$153&lt;=0,0,MIN(MAX(0,$G$153+$H$153-$I$153),$F$153)),2)</f>
        <v>0</v>
      </c>
      <c r="K153">
        <f>ROUND(MAX(0,$G$153+$H$153-$I$153-$J$153),2)</f>
        <v>0</v>
      </c>
      <c r="L153">
        <f>$P$152</f>
        <v>0</v>
      </c>
      <c r="M153">
        <f>ROUND(IF($L$153&lt;=0,0,$L$153*$L$3/12),2)</f>
        <v>0</v>
      </c>
      <c r="N153">
        <f>ROUND(IF($L$153&lt;=0,0,MIN($L$4,$L$153+$M$153)),2)</f>
        <v>0</v>
      </c>
      <c r="O153">
        <f>ROUND(IF($L$153&lt;=0,0,MIN(MAX(0,$L$153+$M$153-$N$153),MAX(0,$F$153-$J$153))),2)</f>
        <v>0</v>
      </c>
      <c r="P153">
        <f>ROUND(MAX(0,$L$153+$M$153-$N$153-$O$153),2)</f>
        <v>0</v>
      </c>
      <c r="Q153">
        <f>$U$152</f>
        <v>0</v>
      </c>
      <c r="R153">
        <f>ROUND(IF($Q$153&lt;=0,0,$Q$153*$Q$3/12),2)</f>
        <v>0</v>
      </c>
      <c r="S153">
        <f>ROUND(IF($Q$153&lt;=0,0,MIN($Q$4,$Q$153+$R$153)),2)</f>
        <v>0</v>
      </c>
      <c r="T153">
        <f>ROUND(IF($Q$153&lt;=0,0,MIN(MAX(0,$Q$153+$R$153-$S$153),MAX(0,$F$153-$J$153-$O$153))),2)</f>
        <v>0</v>
      </c>
      <c r="U153">
        <f>ROUND(MAX(0,$Q$153+$R$153-$S$153-$T$153),2)</f>
        <v>0</v>
      </c>
      <c r="V153">
        <f>$Z$152</f>
        <v>0</v>
      </c>
      <c r="W153">
        <f>ROUND(IF($V$153&lt;=0,0,$V$153*$V$3/12),2)</f>
        <v>0</v>
      </c>
      <c r="X153">
        <f>ROUND(IF($V$153&lt;=0,0,MIN($V$4,$V$153+$W$153)),2)</f>
        <v>0</v>
      </c>
      <c r="Y153">
        <f>ROUND(IF($V$153&lt;=0,0,MIN(MAX(0,$V$153+$W$153-$X$153),MAX(0,$F$153-$J$153-$O$153-$T$153))),2)</f>
        <v>0</v>
      </c>
      <c r="Z153">
        <f>ROUND(MAX(0,$V$153+$W$153-$X$153-$Y$153),2)</f>
        <v>0</v>
      </c>
      <c r="AA153">
        <f>$AE$152</f>
        <v>0</v>
      </c>
      <c r="AB153">
        <f>ROUND(IF($AA$153&lt;=0,0,$AA$153*$AA$3/12),2)</f>
        <v>0</v>
      </c>
      <c r="AC153">
        <f>ROUND(IF($AA$153&lt;=0,0,MIN($AA$4,$AA$153+$AB$153)),2)</f>
        <v>0</v>
      </c>
      <c r="AD153">
        <f>ROUND(IF($AA$153&lt;=0,0,MIN(MAX(0,$AA$153+$AB$153-$AC$153),MAX(0,$F$153-$J$153-$O$153-$T$153-$Y$153))),2)</f>
        <v>0</v>
      </c>
      <c r="AE153">
        <f>ROUND(MAX(0,$AA$153+$AB$153-$AC$153-$AD$153),2)</f>
        <v>0</v>
      </c>
      <c r="AF153">
        <f>$AJ$152</f>
        <v>0</v>
      </c>
      <c r="AG153">
        <f>ROUND(IF($AF$153&lt;=0,0,$AF$153*$AF$3/12),2)</f>
        <v>0</v>
      </c>
      <c r="AH153">
        <f>ROUND(IF($AF$153&lt;=0,0,MIN($AF$4,$AF$153+$AG$153)),2)</f>
        <v>0</v>
      </c>
      <c r="AI153">
        <f>ROUND(IF($AF$153&lt;=0,0,MIN(MAX(0,$AF$153+$AG$153-$AH$153),MAX(0,$F$153-$J$153-$O$153-$T$153-$Y$153-$AD$153))),2)</f>
        <v>0</v>
      </c>
      <c r="AJ153">
        <f>ROUND(MAX(0,$AF$153+$AG$153-$AH$153-$AI$153),2)</f>
        <v>0</v>
      </c>
      <c r="AK153">
        <f>$AO$152</f>
        <v>0</v>
      </c>
      <c r="AL153">
        <f>ROUND(IF($AK$153&lt;=0,0,$AK$153*$AK$3/12),2)</f>
        <v>0</v>
      </c>
      <c r="AM153">
        <f>ROUND(IF($AK$153&lt;=0,0,MIN($AK$4,$AK$153+$AL$153)),2)</f>
        <v>0</v>
      </c>
      <c r="AN153">
        <f>ROUND(IF($AK$153&lt;=0,0,MIN(MAX(0,$AK$153+$AL$153-$AM$153),MAX(0,$F$153-$J$153-$O$153-$T$153-$Y$153-$AD$153-$AI$153))),2)</f>
        <v>0</v>
      </c>
      <c r="AO153">
        <f>ROUND(MAX(0,$AK$153+$AL$153-$AM$153-$AN$153),2)</f>
        <v>0</v>
      </c>
      <c r="AP153">
        <f>$AT$152</f>
        <v>0</v>
      </c>
      <c r="AQ153">
        <f>ROUND(IF($AP$153&lt;=0,0,$AP$153*$AP$3/12),2)</f>
        <v>0</v>
      </c>
      <c r="AR153">
        <f>ROUND(IF($AP$153&lt;=0,0,MIN($AP$4,$AP$153+$AQ$153)),2)</f>
        <v>0</v>
      </c>
      <c r="AS153">
        <f>ROUND(IF($AP$153&lt;=0,0,MIN(MAX(0,$AP$153+$AQ$153-$AR$153),MAX(0,$F$153-$J$153-$O$153-$T$153-$Y$153-$AD$153-$AI$153-$AN$153))),2)</f>
        <v>0</v>
      </c>
      <c r="AT153">
        <f>ROUND(MAX(0,$AP$153+$AQ$153-$AR$153-$AS$153),2)</f>
        <v>0</v>
      </c>
      <c r="AU153">
        <f>$AY$152</f>
        <v>0</v>
      </c>
      <c r="AV153">
        <f>ROUND(IF($AU$153&lt;=0,0,$AU$153*$AU$3/12),2)</f>
        <v>0</v>
      </c>
      <c r="AW153">
        <f>ROUND(IF($AU$153&lt;=0,0,MIN($AU$4,$AU$153+$AV$153)),2)</f>
        <v>0</v>
      </c>
      <c r="AX153">
        <f>ROUND(IF($AU$153&lt;=0,0,MIN(MAX(0,$AU$153+$AV$153-$AW$153),MAX(0,$F$153-$J$153-$O$153-$T$153-$Y$153-$AD$153-$AI$153-$AN$153-$AS$153))),2)</f>
        <v>0</v>
      </c>
      <c r="AY153">
        <f>ROUND(MAX(0,$AU$153+$AV$153-$AW$153-$AX$153),2)</f>
        <v>0</v>
      </c>
      <c r="AZ153">
        <f>$BD$152</f>
        <v>0</v>
      </c>
      <c r="BA153">
        <f>ROUND(IF($AZ$153&lt;=0,0,$AZ$153*$AZ$3/12),2)</f>
        <v>0</v>
      </c>
      <c r="BB153">
        <f>ROUND(IF($AZ$153&lt;=0,0,MIN($AZ$4,$AZ$153+$BA$153)),2)</f>
        <v>0</v>
      </c>
      <c r="BC153">
        <f>ROUND(IF($AZ$153&lt;=0,0,MIN(MAX(0,$AZ$153+$BA$153-$BB$153),MAX(0,$F$153-$J$153-$O$153-$T$153-$Y$153-$AD$153-$AI$153-$AN$153-$AS$153-$AX$153))),2)</f>
        <v>0</v>
      </c>
      <c r="BD153">
        <f>ROUND(MAX(0,$AZ$153+$BA$153-$BB$153-$BC$153),2)</f>
        <v>0</v>
      </c>
    </row>
    <row r="154" spans="1:56">
      <c r="A154">
        <f>ROW()-7</f>
        <v>147</v>
      </c>
      <c r="B154">
        <f>EDATE(StartDate,A154-1)</f>
        <v>0</v>
      </c>
      <c r="C154">
        <f>ROUND(SUM($G$154,$L$154,$Q$154,$V$154,$AA$154,$AF$154,$AK$154,$AP$154,$AU$154,$AZ$154)-SUM($K$154,$P$154,$U$154,$Z$154,$AE$154,$AJ$154,$AO$154,$AT$154,$AY$154,$BD$154),2)</f>
        <v>0</v>
      </c>
      <c r="D154">
        <f>ROUND(SUM($H$154,$M$154,$R$154,$W$154,$AB$154,$AG$154,$AL$154,$AQ$154,$AV$154,$BA$154),2)</f>
        <v>0</v>
      </c>
      <c r="E154">
        <f>ROUND(SUM($K$154,$P$154,$U$154,$Z$154,$AE$154,$AJ$154,$AO$154,$AT$154,$AY$154,$BD$154),2)</f>
        <v>0</v>
      </c>
      <c r="F154">
        <f>ROUND(MAX(MonthlyBudget-SUM($I$154,$N$154,$S$154,$X$154,$AC$154,$AH$154,$AM$154,$AR$154,$AW$154,$BB$154),0),2)</f>
        <v>0</v>
      </c>
      <c r="G154">
        <f>$K$153</f>
        <v>0</v>
      </c>
      <c r="H154">
        <f>ROUND(IF($G$154&lt;=0,0,$G$154*$G$3/12),2)</f>
        <v>0</v>
      </c>
      <c r="I154">
        <f>ROUND(IF($G$154&lt;=0,0,MIN($G$4,$G$154+$H$154)),2)</f>
        <v>0</v>
      </c>
      <c r="J154">
        <f>ROUND(IF($G$154&lt;=0,0,MIN(MAX(0,$G$154+$H$154-$I$154),$F$154)),2)</f>
        <v>0</v>
      </c>
      <c r="K154">
        <f>ROUND(MAX(0,$G$154+$H$154-$I$154-$J$154),2)</f>
        <v>0</v>
      </c>
      <c r="L154">
        <f>$P$153</f>
        <v>0</v>
      </c>
      <c r="M154">
        <f>ROUND(IF($L$154&lt;=0,0,$L$154*$L$3/12),2)</f>
        <v>0</v>
      </c>
      <c r="N154">
        <f>ROUND(IF($L$154&lt;=0,0,MIN($L$4,$L$154+$M$154)),2)</f>
        <v>0</v>
      </c>
      <c r="O154">
        <f>ROUND(IF($L$154&lt;=0,0,MIN(MAX(0,$L$154+$M$154-$N$154),MAX(0,$F$154-$J$154))),2)</f>
        <v>0</v>
      </c>
      <c r="P154">
        <f>ROUND(MAX(0,$L$154+$M$154-$N$154-$O$154),2)</f>
        <v>0</v>
      </c>
      <c r="Q154">
        <f>$U$153</f>
        <v>0</v>
      </c>
      <c r="R154">
        <f>ROUND(IF($Q$154&lt;=0,0,$Q$154*$Q$3/12),2)</f>
        <v>0</v>
      </c>
      <c r="S154">
        <f>ROUND(IF($Q$154&lt;=0,0,MIN($Q$4,$Q$154+$R$154)),2)</f>
        <v>0</v>
      </c>
      <c r="T154">
        <f>ROUND(IF($Q$154&lt;=0,0,MIN(MAX(0,$Q$154+$R$154-$S$154),MAX(0,$F$154-$J$154-$O$154))),2)</f>
        <v>0</v>
      </c>
      <c r="U154">
        <f>ROUND(MAX(0,$Q$154+$R$154-$S$154-$T$154),2)</f>
        <v>0</v>
      </c>
      <c r="V154">
        <f>$Z$153</f>
        <v>0</v>
      </c>
      <c r="W154">
        <f>ROUND(IF($V$154&lt;=0,0,$V$154*$V$3/12),2)</f>
        <v>0</v>
      </c>
      <c r="X154">
        <f>ROUND(IF($V$154&lt;=0,0,MIN($V$4,$V$154+$W$154)),2)</f>
        <v>0</v>
      </c>
      <c r="Y154">
        <f>ROUND(IF($V$154&lt;=0,0,MIN(MAX(0,$V$154+$W$154-$X$154),MAX(0,$F$154-$J$154-$O$154-$T$154))),2)</f>
        <v>0</v>
      </c>
      <c r="Z154">
        <f>ROUND(MAX(0,$V$154+$W$154-$X$154-$Y$154),2)</f>
        <v>0</v>
      </c>
      <c r="AA154">
        <f>$AE$153</f>
        <v>0</v>
      </c>
      <c r="AB154">
        <f>ROUND(IF($AA$154&lt;=0,0,$AA$154*$AA$3/12),2)</f>
        <v>0</v>
      </c>
      <c r="AC154">
        <f>ROUND(IF($AA$154&lt;=0,0,MIN($AA$4,$AA$154+$AB$154)),2)</f>
        <v>0</v>
      </c>
      <c r="AD154">
        <f>ROUND(IF($AA$154&lt;=0,0,MIN(MAX(0,$AA$154+$AB$154-$AC$154),MAX(0,$F$154-$J$154-$O$154-$T$154-$Y$154))),2)</f>
        <v>0</v>
      </c>
      <c r="AE154">
        <f>ROUND(MAX(0,$AA$154+$AB$154-$AC$154-$AD$154),2)</f>
        <v>0</v>
      </c>
      <c r="AF154">
        <f>$AJ$153</f>
        <v>0</v>
      </c>
      <c r="AG154">
        <f>ROUND(IF($AF$154&lt;=0,0,$AF$154*$AF$3/12),2)</f>
        <v>0</v>
      </c>
      <c r="AH154">
        <f>ROUND(IF($AF$154&lt;=0,0,MIN($AF$4,$AF$154+$AG$154)),2)</f>
        <v>0</v>
      </c>
      <c r="AI154">
        <f>ROUND(IF($AF$154&lt;=0,0,MIN(MAX(0,$AF$154+$AG$154-$AH$154),MAX(0,$F$154-$J$154-$O$154-$T$154-$Y$154-$AD$154))),2)</f>
        <v>0</v>
      </c>
      <c r="AJ154">
        <f>ROUND(MAX(0,$AF$154+$AG$154-$AH$154-$AI$154),2)</f>
        <v>0</v>
      </c>
      <c r="AK154">
        <f>$AO$153</f>
        <v>0</v>
      </c>
      <c r="AL154">
        <f>ROUND(IF($AK$154&lt;=0,0,$AK$154*$AK$3/12),2)</f>
        <v>0</v>
      </c>
      <c r="AM154">
        <f>ROUND(IF($AK$154&lt;=0,0,MIN($AK$4,$AK$154+$AL$154)),2)</f>
        <v>0</v>
      </c>
      <c r="AN154">
        <f>ROUND(IF($AK$154&lt;=0,0,MIN(MAX(0,$AK$154+$AL$154-$AM$154),MAX(0,$F$154-$J$154-$O$154-$T$154-$Y$154-$AD$154-$AI$154))),2)</f>
        <v>0</v>
      </c>
      <c r="AO154">
        <f>ROUND(MAX(0,$AK$154+$AL$154-$AM$154-$AN$154),2)</f>
        <v>0</v>
      </c>
      <c r="AP154">
        <f>$AT$153</f>
        <v>0</v>
      </c>
      <c r="AQ154">
        <f>ROUND(IF($AP$154&lt;=0,0,$AP$154*$AP$3/12),2)</f>
        <v>0</v>
      </c>
      <c r="AR154">
        <f>ROUND(IF($AP$154&lt;=0,0,MIN($AP$4,$AP$154+$AQ$154)),2)</f>
        <v>0</v>
      </c>
      <c r="AS154">
        <f>ROUND(IF($AP$154&lt;=0,0,MIN(MAX(0,$AP$154+$AQ$154-$AR$154),MAX(0,$F$154-$J$154-$O$154-$T$154-$Y$154-$AD$154-$AI$154-$AN$154))),2)</f>
        <v>0</v>
      </c>
      <c r="AT154">
        <f>ROUND(MAX(0,$AP$154+$AQ$154-$AR$154-$AS$154),2)</f>
        <v>0</v>
      </c>
      <c r="AU154">
        <f>$AY$153</f>
        <v>0</v>
      </c>
      <c r="AV154">
        <f>ROUND(IF($AU$154&lt;=0,0,$AU$154*$AU$3/12),2)</f>
        <v>0</v>
      </c>
      <c r="AW154">
        <f>ROUND(IF($AU$154&lt;=0,0,MIN($AU$4,$AU$154+$AV$154)),2)</f>
        <v>0</v>
      </c>
      <c r="AX154">
        <f>ROUND(IF($AU$154&lt;=0,0,MIN(MAX(0,$AU$154+$AV$154-$AW$154),MAX(0,$F$154-$J$154-$O$154-$T$154-$Y$154-$AD$154-$AI$154-$AN$154-$AS$154))),2)</f>
        <v>0</v>
      </c>
      <c r="AY154">
        <f>ROUND(MAX(0,$AU$154+$AV$154-$AW$154-$AX$154),2)</f>
        <v>0</v>
      </c>
      <c r="AZ154">
        <f>$BD$153</f>
        <v>0</v>
      </c>
      <c r="BA154">
        <f>ROUND(IF($AZ$154&lt;=0,0,$AZ$154*$AZ$3/12),2)</f>
        <v>0</v>
      </c>
      <c r="BB154">
        <f>ROUND(IF($AZ$154&lt;=0,0,MIN($AZ$4,$AZ$154+$BA$154)),2)</f>
        <v>0</v>
      </c>
      <c r="BC154">
        <f>ROUND(IF($AZ$154&lt;=0,0,MIN(MAX(0,$AZ$154+$BA$154-$BB$154),MAX(0,$F$154-$J$154-$O$154-$T$154-$Y$154-$AD$154-$AI$154-$AN$154-$AS$154-$AX$154))),2)</f>
        <v>0</v>
      </c>
      <c r="BD154">
        <f>ROUND(MAX(0,$AZ$154+$BA$154-$BB$154-$BC$154),2)</f>
        <v>0</v>
      </c>
    </row>
    <row r="155" spans="1:56">
      <c r="A155">
        <f>ROW()-7</f>
        <v>148</v>
      </c>
      <c r="B155">
        <f>EDATE(StartDate,A155-1)</f>
        <v>0</v>
      </c>
      <c r="C155">
        <f>ROUND(SUM($G$155,$L$155,$Q$155,$V$155,$AA$155,$AF$155,$AK$155,$AP$155,$AU$155,$AZ$155)-SUM($K$155,$P$155,$U$155,$Z$155,$AE$155,$AJ$155,$AO$155,$AT$155,$AY$155,$BD$155),2)</f>
        <v>0</v>
      </c>
      <c r="D155">
        <f>ROUND(SUM($H$155,$M$155,$R$155,$W$155,$AB$155,$AG$155,$AL$155,$AQ$155,$AV$155,$BA$155),2)</f>
        <v>0</v>
      </c>
      <c r="E155">
        <f>ROUND(SUM($K$155,$P$155,$U$155,$Z$155,$AE$155,$AJ$155,$AO$155,$AT$155,$AY$155,$BD$155),2)</f>
        <v>0</v>
      </c>
      <c r="F155">
        <f>ROUND(MAX(MonthlyBudget-SUM($I$155,$N$155,$S$155,$X$155,$AC$155,$AH$155,$AM$155,$AR$155,$AW$155,$BB$155),0),2)</f>
        <v>0</v>
      </c>
      <c r="G155">
        <f>$K$154</f>
        <v>0</v>
      </c>
      <c r="H155">
        <f>ROUND(IF($G$155&lt;=0,0,$G$155*$G$3/12),2)</f>
        <v>0</v>
      </c>
      <c r="I155">
        <f>ROUND(IF($G$155&lt;=0,0,MIN($G$4,$G$155+$H$155)),2)</f>
        <v>0</v>
      </c>
      <c r="J155">
        <f>ROUND(IF($G$155&lt;=0,0,MIN(MAX(0,$G$155+$H$155-$I$155),$F$155)),2)</f>
        <v>0</v>
      </c>
      <c r="K155">
        <f>ROUND(MAX(0,$G$155+$H$155-$I$155-$J$155),2)</f>
        <v>0</v>
      </c>
      <c r="L155">
        <f>$P$154</f>
        <v>0</v>
      </c>
      <c r="M155">
        <f>ROUND(IF($L$155&lt;=0,0,$L$155*$L$3/12),2)</f>
        <v>0</v>
      </c>
      <c r="N155">
        <f>ROUND(IF($L$155&lt;=0,0,MIN($L$4,$L$155+$M$155)),2)</f>
        <v>0</v>
      </c>
      <c r="O155">
        <f>ROUND(IF($L$155&lt;=0,0,MIN(MAX(0,$L$155+$M$155-$N$155),MAX(0,$F$155-$J$155))),2)</f>
        <v>0</v>
      </c>
      <c r="P155">
        <f>ROUND(MAX(0,$L$155+$M$155-$N$155-$O$155),2)</f>
        <v>0</v>
      </c>
      <c r="Q155">
        <f>$U$154</f>
        <v>0</v>
      </c>
      <c r="R155">
        <f>ROUND(IF($Q$155&lt;=0,0,$Q$155*$Q$3/12),2)</f>
        <v>0</v>
      </c>
      <c r="S155">
        <f>ROUND(IF($Q$155&lt;=0,0,MIN($Q$4,$Q$155+$R$155)),2)</f>
        <v>0</v>
      </c>
      <c r="T155">
        <f>ROUND(IF($Q$155&lt;=0,0,MIN(MAX(0,$Q$155+$R$155-$S$155),MAX(0,$F$155-$J$155-$O$155))),2)</f>
        <v>0</v>
      </c>
      <c r="U155">
        <f>ROUND(MAX(0,$Q$155+$R$155-$S$155-$T$155),2)</f>
        <v>0</v>
      </c>
      <c r="V155">
        <f>$Z$154</f>
        <v>0</v>
      </c>
      <c r="W155">
        <f>ROUND(IF($V$155&lt;=0,0,$V$155*$V$3/12),2)</f>
        <v>0</v>
      </c>
      <c r="X155">
        <f>ROUND(IF($V$155&lt;=0,0,MIN($V$4,$V$155+$W$155)),2)</f>
        <v>0</v>
      </c>
      <c r="Y155">
        <f>ROUND(IF($V$155&lt;=0,0,MIN(MAX(0,$V$155+$W$155-$X$155),MAX(0,$F$155-$J$155-$O$155-$T$155))),2)</f>
        <v>0</v>
      </c>
      <c r="Z155">
        <f>ROUND(MAX(0,$V$155+$W$155-$X$155-$Y$155),2)</f>
        <v>0</v>
      </c>
      <c r="AA155">
        <f>$AE$154</f>
        <v>0</v>
      </c>
      <c r="AB155">
        <f>ROUND(IF($AA$155&lt;=0,0,$AA$155*$AA$3/12),2)</f>
        <v>0</v>
      </c>
      <c r="AC155">
        <f>ROUND(IF($AA$155&lt;=0,0,MIN($AA$4,$AA$155+$AB$155)),2)</f>
        <v>0</v>
      </c>
      <c r="AD155">
        <f>ROUND(IF($AA$155&lt;=0,0,MIN(MAX(0,$AA$155+$AB$155-$AC$155),MAX(0,$F$155-$J$155-$O$155-$T$155-$Y$155))),2)</f>
        <v>0</v>
      </c>
      <c r="AE155">
        <f>ROUND(MAX(0,$AA$155+$AB$155-$AC$155-$AD$155),2)</f>
        <v>0</v>
      </c>
      <c r="AF155">
        <f>$AJ$154</f>
        <v>0</v>
      </c>
      <c r="AG155">
        <f>ROUND(IF($AF$155&lt;=0,0,$AF$155*$AF$3/12),2)</f>
        <v>0</v>
      </c>
      <c r="AH155">
        <f>ROUND(IF($AF$155&lt;=0,0,MIN($AF$4,$AF$155+$AG$155)),2)</f>
        <v>0</v>
      </c>
      <c r="AI155">
        <f>ROUND(IF($AF$155&lt;=0,0,MIN(MAX(0,$AF$155+$AG$155-$AH$155),MAX(0,$F$155-$J$155-$O$155-$T$155-$Y$155-$AD$155))),2)</f>
        <v>0</v>
      </c>
      <c r="AJ155">
        <f>ROUND(MAX(0,$AF$155+$AG$155-$AH$155-$AI$155),2)</f>
        <v>0</v>
      </c>
      <c r="AK155">
        <f>$AO$154</f>
        <v>0</v>
      </c>
      <c r="AL155">
        <f>ROUND(IF($AK$155&lt;=0,0,$AK$155*$AK$3/12),2)</f>
        <v>0</v>
      </c>
      <c r="AM155">
        <f>ROUND(IF($AK$155&lt;=0,0,MIN($AK$4,$AK$155+$AL$155)),2)</f>
        <v>0</v>
      </c>
      <c r="AN155">
        <f>ROUND(IF($AK$155&lt;=0,0,MIN(MAX(0,$AK$155+$AL$155-$AM$155),MAX(0,$F$155-$J$155-$O$155-$T$155-$Y$155-$AD$155-$AI$155))),2)</f>
        <v>0</v>
      </c>
      <c r="AO155">
        <f>ROUND(MAX(0,$AK$155+$AL$155-$AM$155-$AN$155),2)</f>
        <v>0</v>
      </c>
      <c r="AP155">
        <f>$AT$154</f>
        <v>0</v>
      </c>
      <c r="AQ155">
        <f>ROUND(IF($AP$155&lt;=0,0,$AP$155*$AP$3/12),2)</f>
        <v>0</v>
      </c>
      <c r="AR155">
        <f>ROUND(IF($AP$155&lt;=0,0,MIN($AP$4,$AP$155+$AQ$155)),2)</f>
        <v>0</v>
      </c>
      <c r="AS155">
        <f>ROUND(IF($AP$155&lt;=0,0,MIN(MAX(0,$AP$155+$AQ$155-$AR$155),MAX(0,$F$155-$J$155-$O$155-$T$155-$Y$155-$AD$155-$AI$155-$AN$155))),2)</f>
        <v>0</v>
      </c>
      <c r="AT155">
        <f>ROUND(MAX(0,$AP$155+$AQ$155-$AR$155-$AS$155),2)</f>
        <v>0</v>
      </c>
      <c r="AU155">
        <f>$AY$154</f>
        <v>0</v>
      </c>
      <c r="AV155">
        <f>ROUND(IF($AU$155&lt;=0,0,$AU$155*$AU$3/12),2)</f>
        <v>0</v>
      </c>
      <c r="AW155">
        <f>ROUND(IF($AU$155&lt;=0,0,MIN($AU$4,$AU$155+$AV$155)),2)</f>
        <v>0</v>
      </c>
      <c r="AX155">
        <f>ROUND(IF($AU$155&lt;=0,0,MIN(MAX(0,$AU$155+$AV$155-$AW$155),MAX(0,$F$155-$J$155-$O$155-$T$155-$Y$155-$AD$155-$AI$155-$AN$155-$AS$155))),2)</f>
        <v>0</v>
      </c>
      <c r="AY155">
        <f>ROUND(MAX(0,$AU$155+$AV$155-$AW$155-$AX$155),2)</f>
        <v>0</v>
      </c>
      <c r="AZ155">
        <f>$BD$154</f>
        <v>0</v>
      </c>
      <c r="BA155">
        <f>ROUND(IF($AZ$155&lt;=0,0,$AZ$155*$AZ$3/12),2)</f>
        <v>0</v>
      </c>
      <c r="BB155">
        <f>ROUND(IF($AZ$155&lt;=0,0,MIN($AZ$4,$AZ$155+$BA$155)),2)</f>
        <v>0</v>
      </c>
      <c r="BC155">
        <f>ROUND(IF($AZ$155&lt;=0,0,MIN(MAX(0,$AZ$155+$BA$155-$BB$155),MAX(0,$F$155-$J$155-$O$155-$T$155-$Y$155-$AD$155-$AI$155-$AN$155-$AS$155-$AX$155))),2)</f>
        <v>0</v>
      </c>
      <c r="BD155">
        <f>ROUND(MAX(0,$AZ$155+$BA$155-$BB$155-$BC$155),2)</f>
        <v>0</v>
      </c>
    </row>
    <row r="156" spans="1:56">
      <c r="A156">
        <f>ROW()-7</f>
        <v>149</v>
      </c>
      <c r="B156">
        <f>EDATE(StartDate,A156-1)</f>
        <v>0</v>
      </c>
      <c r="C156">
        <f>ROUND(SUM($G$156,$L$156,$Q$156,$V$156,$AA$156,$AF$156,$AK$156,$AP$156,$AU$156,$AZ$156)-SUM($K$156,$P$156,$U$156,$Z$156,$AE$156,$AJ$156,$AO$156,$AT$156,$AY$156,$BD$156),2)</f>
        <v>0</v>
      </c>
      <c r="D156">
        <f>ROUND(SUM($H$156,$M$156,$R$156,$W$156,$AB$156,$AG$156,$AL$156,$AQ$156,$AV$156,$BA$156),2)</f>
        <v>0</v>
      </c>
      <c r="E156">
        <f>ROUND(SUM($K$156,$P$156,$U$156,$Z$156,$AE$156,$AJ$156,$AO$156,$AT$156,$AY$156,$BD$156),2)</f>
        <v>0</v>
      </c>
      <c r="F156">
        <f>ROUND(MAX(MonthlyBudget-SUM($I$156,$N$156,$S$156,$X$156,$AC$156,$AH$156,$AM$156,$AR$156,$AW$156,$BB$156),0),2)</f>
        <v>0</v>
      </c>
      <c r="G156">
        <f>$K$155</f>
        <v>0</v>
      </c>
      <c r="H156">
        <f>ROUND(IF($G$156&lt;=0,0,$G$156*$G$3/12),2)</f>
        <v>0</v>
      </c>
      <c r="I156">
        <f>ROUND(IF($G$156&lt;=0,0,MIN($G$4,$G$156+$H$156)),2)</f>
        <v>0</v>
      </c>
      <c r="J156">
        <f>ROUND(IF($G$156&lt;=0,0,MIN(MAX(0,$G$156+$H$156-$I$156),$F$156)),2)</f>
        <v>0</v>
      </c>
      <c r="K156">
        <f>ROUND(MAX(0,$G$156+$H$156-$I$156-$J$156),2)</f>
        <v>0</v>
      </c>
      <c r="L156">
        <f>$P$155</f>
        <v>0</v>
      </c>
      <c r="M156">
        <f>ROUND(IF($L$156&lt;=0,0,$L$156*$L$3/12),2)</f>
        <v>0</v>
      </c>
      <c r="N156">
        <f>ROUND(IF($L$156&lt;=0,0,MIN($L$4,$L$156+$M$156)),2)</f>
        <v>0</v>
      </c>
      <c r="O156">
        <f>ROUND(IF($L$156&lt;=0,0,MIN(MAX(0,$L$156+$M$156-$N$156),MAX(0,$F$156-$J$156))),2)</f>
        <v>0</v>
      </c>
      <c r="P156">
        <f>ROUND(MAX(0,$L$156+$M$156-$N$156-$O$156),2)</f>
        <v>0</v>
      </c>
      <c r="Q156">
        <f>$U$155</f>
        <v>0</v>
      </c>
      <c r="R156">
        <f>ROUND(IF($Q$156&lt;=0,0,$Q$156*$Q$3/12),2)</f>
        <v>0</v>
      </c>
      <c r="S156">
        <f>ROUND(IF($Q$156&lt;=0,0,MIN($Q$4,$Q$156+$R$156)),2)</f>
        <v>0</v>
      </c>
      <c r="T156">
        <f>ROUND(IF($Q$156&lt;=0,0,MIN(MAX(0,$Q$156+$R$156-$S$156),MAX(0,$F$156-$J$156-$O$156))),2)</f>
        <v>0</v>
      </c>
      <c r="U156">
        <f>ROUND(MAX(0,$Q$156+$R$156-$S$156-$T$156),2)</f>
        <v>0</v>
      </c>
      <c r="V156">
        <f>$Z$155</f>
        <v>0</v>
      </c>
      <c r="W156">
        <f>ROUND(IF($V$156&lt;=0,0,$V$156*$V$3/12),2)</f>
        <v>0</v>
      </c>
      <c r="X156">
        <f>ROUND(IF($V$156&lt;=0,0,MIN($V$4,$V$156+$W$156)),2)</f>
        <v>0</v>
      </c>
      <c r="Y156">
        <f>ROUND(IF($V$156&lt;=0,0,MIN(MAX(0,$V$156+$W$156-$X$156),MAX(0,$F$156-$J$156-$O$156-$T$156))),2)</f>
        <v>0</v>
      </c>
      <c r="Z156">
        <f>ROUND(MAX(0,$V$156+$W$156-$X$156-$Y$156),2)</f>
        <v>0</v>
      </c>
      <c r="AA156">
        <f>$AE$155</f>
        <v>0</v>
      </c>
      <c r="AB156">
        <f>ROUND(IF($AA$156&lt;=0,0,$AA$156*$AA$3/12),2)</f>
        <v>0</v>
      </c>
      <c r="AC156">
        <f>ROUND(IF($AA$156&lt;=0,0,MIN($AA$4,$AA$156+$AB$156)),2)</f>
        <v>0</v>
      </c>
      <c r="AD156">
        <f>ROUND(IF($AA$156&lt;=0,0,MIN(MAX(0,$AA$156+$AB$156-$AC$156),MAX(0,$F$156-$J$156-$O$156-$T$156-$Y$156))),2)</f>
        <v>0</v>
      </c>
      <c r="AE156">
        <f>ROUND(MAX(0,$AA$156+$AB$156-$AC$156-$AD$156),2)</f>
        <v>0</v>
      </c>
      <c r="AF156">
        <f>$AJ$155</f>
        <v>0</v>
      </c>
      <c r="AG156">
        <f>ROUND(IF($AF$156&lt;=0,0,$AF$156*$AF$3/12),2)</f>
        <v>0</v>
      </c>
      <c r="AH156">
        <f>ROUND(IF($AF$156&lt;=0,0,MIN($AF$4,$AF$156+$AG$156)),2)</f>
        <v>0</v>
      </c>
      <c r="AI156">
        <f>ROUND(IF($AF$156&lt;=0,0,MIN(MAX(0,$AF$156+$AG$156-$AH$156),MAX(0,$F$156-$J$156-$O$156-$T$156-$Y$156-$AD$156))),2)</f>
        <v>0</v>
      </c>
      <c r="AJ156">
        <f>ROUND(MAX(0,$AF$156+$AG$156-$AH$156-$AI$156),2)</f>
        <v>0</v>
      </c>
      <c r="AK156">
        <f>$AO$155</f>
        <v>0</v>
      </c>
      <c r="AL156">
        <f>ROUND(IF($AK$156&lt;=0,0,$AK$156*$AK$3/12),2)</f>
        <v>0</v>
      </c>
      <c r="AM156">
        <f>ROUND(IF($AK$156&lt;=0,0,MIN($AK$4,$AK$156+$AL$156)),2)</f>
        <v>0</v>
      </c>
      <c r="AN156">
        <f>ROUND(IF($AK$156&lt;=0,0,MIN(MAX(0,$AK$156+$AL$156-$AM$156),MAX(0,$F$156-$J$156-$O$156-$T$156-$Y$156-$AD$156-$AI$156))),2)</f>
        <v>0</v>
      </c>
      <c r="AO156">
        <f>ROUND(MAX(0,$AK$156+$AL$156-$AM$156-$AN$156),2)</f>
        <v>0</v>
      </c>
      <c r="AP156">
        <f>$AT$155</f>
        <v>0</v>
      </c>
      <c r="AQ156">
        <f>ROUND(IF($AP$156&lt;=0,0,$AP$156*$AP$3/12),2)</f>
        <v>0</v>
      </c>
      <c r="AR156">
        <f>ROUND(IF($AP$156&lt;=0,0,MIN($AP$4,$AP$156+$AQ$156)),2)</f>
        <v>0</v>
      </c>
      <c r="AS156">
        <f>ROUND(IF($AP$156&lt;=0,0,MIN(MAX(0,$AP$156+$AQ$156-$AR$156),MAX(0,$F$156-$J$156-$O$156-$T$156-$Y$156-$AD$156-$AI$156-$AN$156))),2)</f>
        <v>0</v>
      </c>
      <c r="AT156">
        <f>ROUND(MAX(0,$AP$156+$AQ$156-$AR$156-$AS$156),2)</f>
        <v>0</v>
      </c>
      <c r="AU156">
        <f>$AY$155</f>
        <v>0</v>
      </c>
      <c r="AV156">
        <f>ROUND(IF($AU$156&lt;=0,0,$AU$156*$AU$3/12),2)</f>
        <v>0</v>
      </c>
      <c r="AW156">
        <f>ROUND(IF($AU$156&lt;=0,0,MIN($AU$4,$AU$156+$AV$156)),2)</f>
        <v>0</v>
      </c>
      <c r="AX156">
        <f>ROUND(IF($AU$156&lt;=0,0,MIN(MAX(0,$AU$156+$AV$156-$AW$156),MAX(0,$F$156-$J$156-$O$156-$T$156-$Y$156-$AD$156-$AI$156-$AN$156-$AS$156))),2)</f>
        <v>0</v>
      </c>
      <c r="AY156">
        <f>ROUND(MAX(0,$AU$156+$AV$156-$AW$156-$AX$156),2)</f>
        <v>0</v>
      </c>
      <c r="AZ156">
        <f>$BD$155</f>
        <v>0</v>
      </c>
      <c r="BA156">
        <f>ROUND(IF($AZ$156&lt;=0,0,$AZ$156*$AZ$3/12),2)</f>
        <v>0</v>
      </c>
      <c r="BB156">
        <f>ROUND(IF($AZ$156&lt;=0,0,MIN($AZ$4,$AZ$156+$BA$156)),2)</f>
        <v>0</v>
      </c>
      <c r="BC156">
        <f>ROUND(IF($AZ$156&lt;=0,0,MIN(MAX(0,$AZ$156+$BA$156-$BB$156),MAX(0,$F$156-$J$156-$O$156-$T$156-$Y$156-$AD$156-$AI$156-$AN$156-$AS$156-$AX$156))),2)</f>
        <v>0</v>
      </c>
      <c r="BD156">
        <f>ROUND(MAX(0,$AZ$156+$BA$156-$BB$156-$BC$156),2)</f>
        <v>0</v>
      </c>
    </row>
    <row r="157" spans="1:56">
      <c r="A157">
        <f>ROW()-7</f>
        <v>150</v>
      </c>
      <c r="B157">
        <f>EDATE(StartDate,A157-1)</f>
        <v>0</v>
      </c>
      <c r="C157">
        <f>ROUND(SUM($G$157,$L$157,$Q$157,$V$157,$AA$157,$AF$157,$AK$157,$AP$157,$AU$157,$AZ$157)-SUM($K$157,$P$157,$U$157,$Z$157,$AE$157,$AJ$157,$AO$157,$AT$157,$AY$157,$BD$157),2)</f>
        <v>0</v>
      </c>
      <c r="D157">
        <f>ROUND(SUM($H$157,$M$157,$R$157,$W$157,$AB$157,$AG$157,$AL$157,$AQ$157,$AV$157,$BA$157),2)</f>
        <v>0</v>
      </c>
      <c r="E157">
        <f>ROUND(SUM($K$157,$P$157,$U$157,$Z$157,$AE$157,$AJ$157,$AO$157,$AT$157,$AY$157,$BD$157),2)</f>
        <v>0</v>
      </c>
      <c r="F157">
        <f>ROUND(MAX(MonthlyBudget-SUM($I$157,$N$157,$S$157,$X$157,$AC$157,$AH$157,$AM$157,$AR$157,$AW$157,$BB$157),0),2)</f>
        <v>0</v>
      </c>
      <c r="G157">
        <f>$K$156</f>
        <v>0</v>
      </c>
      <c r="H157">
        <f>ROUND(IF($G$157&lt;=0,0,$G$157*$G$3/12),2)</f>
        <v>0</v>
      </c>
      <c r="I157">
        <f>ROUND(IF($G$157&lt;=0,0,MIN($G$4,$G$157+$H$157)),2)</f>
        <v>0</v>
      </c>
      <c r="J157">
        <f>ROUND(IF($G$157&lt;=0,0,MIN(MAX(0,$G$157+$H$157-$I$157),$F$157)),2)</f>
        <v>0</v>
      </c>
      <c r="K157">
        <f>ROUND(MAX(0,$G$157+$H$157-$I$157-$J$157),2)</f>
        <v>0</v>
      </c>
      <c r="L157">
        <f>$P$156</f>
        <v>0</v>
      </c>
      <c r="M157">
        <f>ROUND(IF($L$157&lt;=0,0,$L$157*$L$3/12),2)</f>
        <v>0</v>
      </c>
      <c r="N157">
        <f>ROUND(IF($L$157&lt;=0,0,MIN($L$4,$L$157+$M$157)),2)</f>
        <v>0</v>
      </c>
      <c r="O157">
        <f>ROUND(IF($L$157&lt;=0,0,MIN(MAX(0,$L$157+$M$157-$N$157),MAX(0,$F$157-$J$157))),2)</f>
        <v>0</v>
      </c>
      <c r="P157">
        <f>ROUND(MAX(0,$L$157+$M$157-$N$157-$O$157),2)</f>
        <v>0</v>
      </c>
      <c r="Q157">
        <f>$U$156</f>
        <v>0</v>
      </c>
      <c r="R157">
        <f>ROUND(IF($Q$157&lt;=0,0,$Q$157*$Q$3/12),2)</f>
        <v>0</v>
      </c>
      <c r="S157">
        <f>ROUND(IF($Q$157&lt;=0,0,MIN($Q$4,$Q$157+$R$157)),2)</f>
        <v>0</v>
      </c>
      <c r="T157">
        <f>ROUND(IF($Q$157&lt;=0,0,MIN(MAX(0,$Q$157+$R$157-$S$157),MAX(0,$F$157-$J$157-$O$157))),2)</f>
        <v>0</v>
      </c>
      <c r="U157">
        <f>ROUND(MAX(0,$Q$157+$R$157-$S$157-$T$157),2)</f>
        <v>0</v>
      </c>
      <c r="V157">
        <f>$Z$156</f>
        <v>0</v>
      </c>
      <c r="W157">
        <f>ROUND(IF($V$157&lt;=0,0,$V$157*$V$3/12),2)</f>
        <v>0</v>
      </c>
      <c r="X157">
        <f>ROUND(IF($V$157&lt;=0,0,MIN($V$4,$V$157+$W$157)),2)</f>
        <v>0</v>
      </c>
      <c r="Y157">
        <f>ROUND(IF($V$157&lt;=0,0,MIN(MAX(0,$V$157+$W$157-$X$157),MAX(0,$F$157-$J$157-$O$157-$T$157))),2)</f>
        <v>0</v>
      </c>
      <c r="Z157">
        <f>ROUND(MAX(0,$V$157+$W$157-$X$157-$Y$157),2)</f>
        <v>0</v>
      </c>
      <c r="AA157">
        <f>$AE$156</f>
        <v>0</v>
      </c>
      <c r="AB157">
        <f>ROUND(IF($AA$157&lt;=0,0,$AA$157*$AA$3/12),2)</f>
        <v>0</v>
      </c>
      <c r="AC157">
        <f>ROUND(IF($AA$157&lt;=0,0,MIN($AA$4,$AA$157+$AB$157)),2)</f>
        <v>0</v>
      </c>
      <c r="AD157">
        <f>ROUND(IF($AA$157&lt;=0,0,MIN(MAX(0,$AA$157+$AB$157-$AC$157),MAX(0,$F$157-$J$157-$O$157-$T$157-$Y$157))),2)</f>
        <v>0</v>
      </c>
      <c r="AE157">
        <f>ROUND(MAX(0,$AA$157+$AB$157-$AC$157-$AD$157),2)</f>
        <v>0</v>
      </c>
      <c r="AF157">
        <f>$AJ$156</f>
        <v>0</v>
      </c>
      <c r="AG157">
        <f>ROUND(IF($AF$157&lt;=0,0,$AF$157*$AF$3/12),2)</f>
        <v>0</v>
      </c>
      <c r="AH157">
        <f>ROUND(IF($AF$157&lt;=0,0,MIN($AF$4,$AF$157+$AG$157)),2)</f>
        <v>0</v>
      </c>
      <c r="AI157">
        <f>ROUND(IF($AF$157&lt;=0,0,MIN(MAX(0,$AF$157+$AG$157-$AH$157),MAX(0,$F$157-$J$157-$O$157-$T$157-$Y$157-$AD$157))),2)</f>
        <v>0</v>
      </c>
      <c r="AJ157">
        <f>ROUND(MAX(0,$AF$157+$AG$157-$AH$157-$AI$157),2)</f>
        <v>0</v>
      </c>
      <c r="AK157">
        <f>$AO$156</f>
        <v>0</v>
      </c>
      <c r="AL157">
        <f>ROUND(IF($AK$157&lt;=0,0,$AK$157*$AK$3/12),2)</f>
        <v>0</v>
      </c>
      <c r="AM157">
        <f>ROUND(IF($AK$157&lt;=0,0,MIN($AK$4,$AK$157+$AL$157)),2)</f>
        <v>0</v>
      </c>
      <c r="AN157">
        <f>ROUND(IF($AK$157&lt;=0,0,MIN(MAX(0,$AK$157+$AL$157-$AM$157),MAX(0,$F$157-$J$157-$O$157-$T$157-$Y$157-$AD$157-$AI$157))),2)</f>
        <v>0</v>
      </c>
      <c r="AO157">
        <f>ROUND(MAX(0,$AK$157+$AL$157-$AM$157-$AN$157),2)</f>
        <v>0</v>
      </c>
      <c r="AP157">
        <f>$AT$156</f>
        <v>0</v>
      </c>
      <c r="AQ157">
        <f>ROUND(IF($AP$157&lt;=0,0,$AP$157*$AP$3/12),2)</f>
        <v>0</v>
      </c>
      <c r="AR157">
        <f>ROUND(IF($AP$157&lt;=0,0,MIN($AP$4,$AP$157+$AQ$157)),2)</f>
        <v>0</v>
      </c>
      <c r="AS157">
        <f>ROUND(IF($AP$157&lt;=0,0,MIN(MAX(0,$AP$157+$AQ$157-$AR$157),MAX(0,$F$157-$J$157-$O$157-$T$157-$Y$157-$AD$157-$AI$157-$AN$157))),2)</f>
        <v>0</v>
      </c>
      <c r="AT157">
        <f>ROUND(MAX(0,$AP$157+$AQ$157-$AR$157-$AS$157),2)</f>
        <v>0</v>
      </c>
      <c r="AU157">
        <f>$AY$156</f>
        <v>0</v>
      </c>
      <c r="AV157">
        <f>ROUND(IF($AU$157&lt;=0,0,$AU$157*$AU$3/12),2)</f>
        <v>0</v>
      </c>
      <c r="AW157">
        <f>ROUND(IF($AU$157&lt;=0,0,MIN($AU$4,$AU$157+$AV$157)),2)</f>
        <v>0</v>
      </c>
      <c r="AX157">
        <f>ROUND(IF($AU$157&lt;=0,0,MIN(MAX(0,$AU$157+$AV$157-$AW$157),MAX(0,$F$157-$J$157-$O$157-$T$157-$Y$157-$AD$157-$AI$157-$AN$157-$AS$157))),2)</f>
        <v>0</v>
      </c>
      <c r="AY157">
        <f>ROUND(MAX(0,$AU$157+$AV$157-$AW$157-$AX$157),2)</f>
        <v>0</v>
      </c>
      <c r="AZ157">
        <f>$BD$156</f>
        <v>0</v>
      </c>
      <c r="BA157">
        <f>ROUND(IF($AZ$157&lt;=0,0,$AZ$157*$AZ$3/12),2)</f>
        <v>0</v>
      </c>
      <c r="BB157">
        <f>ROUND(IF($AZ$157&lt;=0,0,MIN($AZ$4,$AZ$157+$BA$157)),2)</f>
        <v>0</v>
      </c>
      <c r="BC157">
        <f>ROUND(IF($AZ$157&lt;=0,0,MIN(MAX(0,$AZ$157+$BA$157-$BB$157),MAX(0,$F$157-$J$157-$O$157-$T$157-$Y$157-$AD$157-$AI$157-$AN$157-$AS$157-$AX$157))),2)</f>
        <v>0</v>
      </c>
      <c r="BD157">
        <f>ROUND(MAX(0,$AZ$157+$BA$157-$BB$157-$BC$157),2)</f>
        <v>0</v>
      </c>
    </row>
    <row r="158" spans="1:56">
      <c r="A158">
        <f>ROW()-7</f>
        <v>151</v>
      </c>
      <c r="B158">
        <f>EDATE(StartDate,A158-1)</f>
        <v>0</v>
      </c>
      <c r="C158">
        <f>ROUND(SUM($G$158,$L$158,$Q$158,$V$158,$AA$158,$AF$158,$AK$158,$AP$158,$AU$158,$AZ$158)-SUM($K$158,$P$158,$U$158,$Z$158,$AE$158,$AJ$158,$AO$158,$AT$158,$AY$158,$BD$158),2)</f>
        <v>0</v>
      </c>
      <c r="D158">
        <f>ROUND(SUM($H$158,$M$158,$R$158,$W$158,$AB$158,$AG$158,$AL$158,$AQ$158,$AV$158,$BA$158),2)</f>
        <v>0</v>
      </c>
      <c r="E158">
        <f>ROUND(SUM($K$158,$P$158,$U$158,$Z$158,$AE$158,$AJ$158,$AO$158,$AT$158,$AY$158,$BD$158),2)</f>
        <v>0</v>
      </c>
      <c r="F158">
        <f>ROUND(MAX(MonthlyBudget-SUM($I$158,$N$158,$S$158,$X$158,$AC$158,$AH$158,$AM$158,$AR$158,$AW$158,$BB$158),0),2)</f>
        <v>0</v>
      </c>
      <c r="G158">
        <f>$K$157</f>
        <v>0</v>
      </c>
      <c r="H158">
        <f>ROUND(IF($G$158&lt;=0,0,$G$158*$G$3/12),2)</f>
        <v>0</v>
      </c>
      <c r="I158">
        <f>ROUND(IF($G$158&lt;=0,0,MIN($G$4,$G$158+$H$158)),2)</f>
        <v>0</v>
      </c>
      <c r="J158">
        <f>ROUND(IF($G$158&lt;=0,0,MIN(MAX(0,$G$158+$H$158-$I$158),$F$158)),2)</f>
        <v>0</v>
      </c>
      <c r="K158">
        <f>ROUND(MAX(0,$G$158+$H$158-$I$158-$J$158),2)</f>
        <v>0</v>
      </c>
      <c r="L158">
        <f>$P$157</f>
        <v>0</v>
      </c>
      <c r="M158">
        <f>ROUND(IF($L$158&lt;=0,0,$L$158*$L$3/12),2)</f>
        <v>0</v>
      </c>
      <c r="N158">
        <f>ROUND(IF($L$158&lt;=0,0,MIN($L$4,$L$158+$M$158)),2)</f>
        <v>0</v>
      </c>
      <c r="O158">
        <f>ROUND(IF($L$158&lt;=0,0,MIN(MAX(0,$L$158+$M$158-$N$158),MAX(0,$F$158-$J$158))),2)</f>
        <v>0</v>
      </c>
      <c r="P158">
        <f>ROUND(MAX(0,$L$158+$M$158-$N$158-$O$158),2)</f>
        <v>0</v>
      </c>
      <c r="Q158">
        <f>$U$157</f>
        <v>0</v>
      </c>
      <c r="R158">
        <f>ROUND(IF($Q$158&lt;=0,0,$Q$158*$Q$3/12),2)</f>
        <v>0</v>
      </c>
      <c r="S158">
        <f>ROUND(IF($Q$158&lt;=0,0,MIN($Q$4,$Q$158+$R$158)),2)</f>
        <v>0</v>
      </c>
      <c r="T158">
        <f>ROUND(IF($Q$158&lt;=0,0,MIN(MAX(0,$Q$158+$R$158-$S$158),MAX(0,$F$158-$J$158-$O$158))),2)</f>
        <v>0</v>
      </c>
      <c r="U158">
        <f>ROUND(MAX(0,$Q$158+$R$158-$S$158-$T$158),2)</f>
        <v>0</v>
      </c>
      <c r="V158">
        <f>$Z$157</f>
        <v>0</v>
      </c>
      <c r="W158">
        <f>ROUND(IF($V$158&lt;=0,0,$V$158*$V$3/12),2)</f>
        <v>0</v>
      </c>
      <c r="X158">
        <f>ROUND(IF($V$158&lt;=0,0,MIN($V$4,$V$158+$W$158)),2)</f>
        <v>0</v>
      </c>
      <c r="Y158">
        <f>ROUND(IF($V$158&lt;=0,0,MIN(MAX(0,$V$158+$W$158-$X$158),MAX(0,$F$158-$J$158-$O$158-$T$158))),2)</f>
        <v>0</v>
      </c>
      <c r="Z158">
        <f>ROUND(MAX(0,$V$158+$W$158-$X$158-$Y$158),2)</f>
        <v>0</v>
      </c>
      <c r="AA158">
        <f>$AE$157</f>
        <v>0</v>
      </c>
      <c r="AB158">
        <f>ROUND(IF($AA$158&lt;=0,0,$AA$158*$AA$3/12),2)</f>
        <v>0</v>
      </c>
      <c r="AC158">
        <f>ROUND(IF($AA$158&lt;=0,0,MIN($AA$4,$AA$158+$AB$158)),2)</f>
        <v>0</v>
      </c>
      <c r="AD158">
        <f>ROUND(IF($AA$158&lt;=0,0,MIN(MAX(0,$AA$158+$AB$158-$AC$158),MAX(0,$F$158-$J$158-$O$158-$T$158-$Y$158))),2)</f>
        <v>0</v>
      </c>
      <c r="AE158">
        <f>ROUND(MAX(0,$AA$158+$AB$158-$AC$158-$AD$158),2)</f>
        <v>0</v>
      </c>
      <c r="AF158">
        <f>$AJ$157</f>
        <v>0</v>
      </c>
      <c r="AG158">
        <f>ROUND(IF($AF$158&lt;=0,0,$AF$158*$AF$3/12),2)</f>
        <v>0</v>
      </c>
      <c r="AH158">
        <f>ROUND(IF($AF$158&lt;=0,0,MIN($AF$4,$AF$158+$AG$158)),2)</f>
        <v>0</v>
      </c>
      <c r="AI158">
        <f>ROUND(IF($AF$158&lt;=0,0,MIN(MAX(0,$AF$158+$AG$158-$AH$158),MAX(0,$F$158-$J$158-$O$158-$T$158-$Y$158-$AD$158))),2)</f>
        <v>0</v>
      </c>
      <c r="AJ158">
        <f>ROUND(MAX(0,$AF$158+$AG$158-$AH$158-$AI$158),2)</f>
        <v>0</v>
      </c>
      <c r="AK158">
        <f>$AO$157</f>
        <v>0</v>
      </c>
      <c r="AL158">
        <f>ROUND(IF($AK$158&lt;=0,0,$AK$158*$AK$3/12),2)</f>
        <v>0</v>
      </c>
      <c r="AM158">
        <f>ROUND(IF($AK$158&lt;=0,0,MIN($AK$4,$AK$158+$AL$158)),2)</f>
        <v>0</v>
      </c>
      <c r="AN158">
        <f>ROUND(IF($AK$158&lt;=0,0,MIN(MAX(0,$AK$158+$AL$158-$AM$158),MAX(0,$F$158-$J$158-$O$158-$T$158-$Y$158-$AD$158-$AI$158))),2)</f>
        <v>0</v>
      </c>
      <c r="AO158">
        <f>ROUND(MAX(0,$AK$158+$AL$158-$AM$158-$AN$158),2)</f>
        <v>0</v>
      </c>
      <c r="AP158">
        <f>$AT$157</f>
        <v>0</v>
      </c>
      <c r="AQ158">
        <f>ROUND(IF($AP$158&lt;=0,0,$AP$158*$AP$3/12),2)</f>
        <v>0</v>
      </c>
      <c r="AR158">
        <f>ROUND(IF($AP$158&lt;=0,0,MIN($AP$4,$AP$158+$AQ$158)),2)</f>
        <v>0</v>
      </c>
      <c r="AS158">
        <f>ROUND(IF($AP$158&lt;=0,0,MIN(MAX(0,$AP$158+$AQ$158-$AR$158),MAX(0,$F$158-$J$158-$O$158-$T$158-$Y$158-$AD$158-$AI$158-$AN$158))),2)</f>
        <v>0</v>
      </c>
      <c r="AT158">
        <f>ROUND(MAX(0,$AP$158+$AQ$158-$AR$158-$AS$158),2)</f>
        <v>0</v>
      </c>
      <c r="AU158">
        <f>$AY$157</f>
        <v>0</v>
      </c>
      <c r="AV158">
        <f>ROUND(IF($AU$158&lt;=0,0,$AU$158*$AU$3/12),2)</f>
        <v>0</v>
      </c>
      <c r="AW158">
        <f>ROUND(IF($AU$158&lt;=0,0,MIN($AU$4,$AU$158+$AV$158)),2)</f>
        <v>0</v>
      </c>
      <c r="AX158">
        <f>ROUND(IF($AU$158&lt;=0,0,MIN(MAX(0,$AU$158+$AV$158-$AW$158),MAX(0,$F$158-$J$158-$O$158-$T$158-$Y$158-$AD$158-$AI$158-$AN$158-$AS$158))),2)</f>
        <v>0</v>
      </c>
      <c r="AY158">
        <f>ROUND(MAX(0,$AU$158+$AV$158-$AW$158-$AX$158),2)</f>
        <v>0</v>
      </c>
      <c r="AZ158">
        <f>$BD$157</f>
        <v>0</v>
      </c>
      <c r="BA158">
        <f>ROUND(IF($AZ$158&lt;=0,0,$AZ$158*$AZ$3/12),2)</f>
        <v>0</v>
      </c>
      <c r="BB158">
        <f>ROUND(IF($AZ$158&lt;=0,0,MIN($AZ$4,$AZ$158+$BA$158)),2)</f>
        <v>0</v>
      </c>
      <c r="BC158">
        <f>ROUND(IF($AZ$158&lt;=0,0,MIN(MAX(0,$AZ$158+$BA$158-$BB$158),MAX(0,$F$158-$J$158-$O$158-$T$158-$Y$158-$AD$158-$AI$158-$AN$158-$AS$158-$AX$158))),2)</f>
        <v>0</v>
      </c>
      <c r="BD158">
        <f>ROUND(MAX(0,$AZ$158+$BA$158-$BB$158-$BC$158),2)</f>
        <v>0</v>
      </c>
    </row>
    <row r="159" spans="1:56">
      <c r="A159">
        <f>ROW()-7</f>
        <v>152</v>
      </c>
      <c r="B159">
        <f>EDATE(StartDate,A159-1)</f>
        <v>0</v>
      </c>
      <c r="C159">
        <f>ROUND(SUM($G$159,$L$159,$Q$159,$V$159,$AA$159,$AF$159,$AK$159,$AP$159,$AU$159,$AZ$159)-SUM($K$159,$P$159,$U$159,$Z$159,$AE$159,$AJ$159,$AO$159,$AT$159,$AY$159,$BD$159),2)</f>
        <v>0</v>
      </c>
      <c r="D159">
        <f>ROUND(SUM($H$159,$M$159,$R$159,$W$159,$AB$159,$AG$159,$AL$159,$AQ$159,$AV$159,$BA$159),2)</f>
        <v>0</v>
      </c>
      <c r="E159">
        <f>ROUND(SUM($K$159,$P$159,$U$159,$Z$159,$AE$159,$AJ$159,$AO$159,$AT$159,$AY$159,$BD$159),2)</f>
        <v>0</v>
      </c>
      <c r="F159">
        <f>ROUND(MAX(MonthlyBudget-SUM($I$159,$N$159,$S$159,$X$159,$AC$159,$AH$159,$AM$159,$AR$159,$AW$159,$BB$159),0),2)</f>
        <v>0</v>
      </c>
      <c r="G159">
        <f>$K$158</f>
        <v>0</v>
      </c>
      <c r="H159">
        <f>ROUND(IF($G$159&lt;=0,0,$G$159*$G$3/12),2)</f>
        <v>0</v>
      </c>
      <c r="I159">
        <f>ROUND(IF($G$159&lt;=0,0,MIN($G$4,$G$159+$H$159)),2)</f>
        <v>0</v>
      </c>
      <c r="J159">
        <f>ROUND(IF($G$159&lt;=0,0,MIN(MAX(0,$G$159+$H$159-$I$159),$F$159)),2)</f>
        <v>0</v>
      </c>
      <c r="K159">
        <f>ROUND(MAX(0,$G$159+$H$159-$I$159-$J$159),2)</f>
        <v>0</v>
      </c>
      <c r="L159">
        <f>$P$158</f>
        <v>0</v>
      </c>
      <c r="M159">
        <f>ROUND(IF($L$159&lt;=0,0,$L$159*$L$3/12),2)</f>
        <v>0</v>
      </c>
      <c r="N159">
        <f>ROUND(IF($L$159&lt;=0,0,MIN($L$4,$L$159+$M$159)),2)</f>
        <v>0</v>
      </c>
      <c r="O159">
        <f>ROUND(IF($L$159&lt;=0,0,MIN(MAX(0,$L$159+$M$159-$N$159),MAX(0,$F$159-$J$159))),2)</f>
        <v>0</v>
      </c>
      <c r="P159">
        <f>ROUND(MAX(0,$L$159+$M$159-$N$159-$O$159),2)</f>
        <v>0</v>
      </c>
      <c r="Q159">
        <f>$U$158</f>
        <v>0</v>
      </c>
      <c r="R159">
        <f>ROUND(IF($Q$159&lt;=0,0,$Q$159*$Q$3/12),2)</f>
        <v>0</v>
      </c>
      <c r="S159">
        <f>ROUND(IF($Q$159&lt;=0,0,MIN($Q$4,$Q$159+$R$159)),2)</f>
        <v>0</v>
      </c>
      <c r="T159">
        <f>ROUND(IF($Q$159&lt;=0,0,MIN(MAX(0,$Q$159+$R$159-$S$159),MAX(0,$F$159-$J$159-$O$159))),2)</f>
        <v>0</v>
      </c>
      <c r="U159">
        <f>ROUND(MAX(0,$Q$159+$R$159-$S$159-$T$159),2)</f>
        <v>0</v>
      </c>
      <c r="V159">
        <f>$Z$158</f>
        <v>0</v>
      </c>
      <c r="W159">
        <f>ROUND(IF($V$159&lt;=0,0,$V$159*$V$3/12),2)</f>
        <v>0</v>
      </c>
      <c r="X159">
        <f>ROUND(IF($V$159&lt;=0,0,MIN($V$4,$V$159+$W$159)),2)</f>
        <v>0</v>
      </c>
      <c r="Y159">
        <f>ROUND(IF($V$159&lt;=0,0,MIN(MAX(0,$V$159+$W$159-$X$159),MAX(0,$F$159-$J$159-$O$159-$T$159))),2)</f>
        <v>0</v>
      </c>
      <c r="Z159">
        <f>ROUND(MAX(0,$V$159+$W$159-$X$159-$Y$159),2)</f>
        <v>0</v>
      </c>
      <c r="AA159">
        <f>$AE$158</f>
        <v>0</v>
      </c>
      <c r="AB159">
        <f>ROUND(IF($AA$159&lt;=0,0,$AA$159*$AA$3/12),2)</f>
        <v>0</v>
      </c>
      <c r="AC159">
        <f>ROUND(IF($AA$159&lt;=0,0,MIN($AA$4,$AA$159+$AB$159)),2)</f>
        <v>0</v>
      </c>
      <c r="AD159">
        <f>ROUND(IF($AA$159&lt;=0,0,MIN(MAX(0,$AA$159+$AB$159-$AC$159),MAX(0,$F$159-$J$159-$O$159-$T$159-$Y$159))),2)</f>
        <v>0</v>
      </c>
      <c r="AE159">
        <f>ROUND(MAX(0,$AA$159+$AB$159-$AC$159-$AD$159),2)</f>
        <v>0</v>
      </c>
      <c r="AF159">
        <f>$AJ$158</f>
        <v>0</v>
      </c>
      <c r="AG159">
        <f>ROUND(IF($AF$159&lt;=0,0,$AF$159*$AF$3/12),2)</f>
        <v>0</v>
      </c>
      <c r="AH159">
        <f>ROUND(IF($AF$159&lt;=0,0,MIN($AF$4,$AF$159+$AG$159)),2)</f>
        <v>0</v>
      </c>
      <c r="AI159">
        <f>ROUND(IF($AF$159&lt;=0,0,MIN(MAX(0,$AF$159+$AG$159-$AH$159),MAX(0,$F$159-$J$159-$O$159-$T$159-$Y$159-$AD$159))),2)</f>
        <v>0</v>
      </c>
      <c r="AJ159">
        <f>ROUND(MAX(0,$AF$159+$AG$159-$AH$159-$AI$159),2)</f>
        <v>0</v>
      </c>
      <c r="AK159">
        <f>$AO$158</f>
        <v>0</v>
      </c>
      <c r="AL159">
        <f>ROUND(IF($AK$159&lt;=0,0,$AK$159*$AK$3/12),2)</f>
        <v>0</v>
      </c>
      <c r="AM159">
        <f>ROUND(IF($AK$159&lt;=0,0,MIN($AK$4,$AK$159+$AL$159)),2)</f>
        <v>0</v>
      </c>
      <c r="AN159">
        <f>ROUND(IF($AK$159&lt;=0,0,MIN(MAX(0,$AK$159+$AL$159-$AM$159),MAX(0,$F$159-$J$159-$O$159-$T$159-$Y$159-$AD$159-$AI$159))),2)</f>
        <v>0</v>
      </c>
      <c r="AO159">
        <f>ROUND(MAX(0,$AK$159+$AL$159-$AM$159-$AN$159),2)</f>
        <v>0</v>
      </c>
      <c r="AP159">
        <f>$AT$158</f>
        <v>0</v>
      </c>
      <c r="AQ159">
        <f>ROUND(IF($AP$159&lt;=0,0,$AP$159*$AP$3/12),2)</f>
        <v>0</v>
      </c>
      <c r="AR159">
        <f>ROUND(IF($AP$159&lt;=0,0,MIN($AP$4,$AP$159+$AQ$159)),2)</f>
        <v>0</v>
      </c>
      <c r="AS159">
        <f>ROUND(IF($AP$159&lt;=0,0,MIN(MAX(0,$AP$159+$AQ$159-$AR$159),MAX(0,$F$159-$J$159-$O$159-$T$159-$Y$159-$AD$159-$AI$159-$AN$159))),2)</f>
        <v>0</v>
      </c>
      <c r="AT159">
        <f>ROUND(MAX(0,$AP$159+$AQ$159-$AR$159-$AS$159),2)</f>
        <v>0</v>
      </c>
      <c r="AU159">
        <f>$AY$158</f>
        <v>0</v>
      </c>
      <c r="AV159">
        <f>ROUND(IF($AU$159&lt;=0,0,$AU$159*$AU$3/12),2)</f>
        <v>0</v>
      </c>
      <c r="AW159">
        <f>ROUND(IF($AU$159&lt;=0,0,MIN($AU$4,$AU$159+$AV$159)),2)</f>
        <v>0</v>
      </c>
      <c r="AX159">
        <f>ROUND(IF($AU$159&lt;=0,0,MIN(MAX(0,$AU$159+$AV$159-$AW$159),MAX(0,$F$159-$J$159-$O$159-$T$159-$Y$159-$AD$159-$AI$159-$AN$159-$AS$159))),2)</f>
        <v>0</v>
      </c>
      <c r="AY159">
        <f>ROUND(MAX(0,$AU$159+$AV$159-$AW$159-$AX$159),2)</f>
        <v>0</v>
      </c>
      <c r="AZ159">
        <f>$BD$158</f>
        <v>0</v>
      </c>
      <c r="BA159">
        <f>ROUND(IF($AZ$159&lt;=0,0,$AZ$159*$AZ$3/12),2)</f>
        <v>0</v>
      </c>
      <c r="BB159">
        <f>ROUND(IF($AZ$159&lt;=0,0,MIN($AZ$4,$AZ$159+$BA$159)),2)</f>
        <v>0</v>
      </c>
      <c r="BC159">
        <f>ROUND(IF($AZ$159&lt;=0,0,MIN(MAX(0,$AZ$159+$BA$159-$BB$159),MAX(0,$F$159-$J$159-$O$159-$T$159-$Y$159-$AD$159-$AI$159-$AN$159-$AS$159-$AX$159))),2)</f>
        <v>0</v>
      </c>
      <c r="BD159">
        <f>ROUND(MAX(0,$AZ$159+$BA$159-$BB$159-$BC$159),2)</f>
        <v>0</v>
      </c>
    </row>
    <row r="160" spans="1:56">
      <c r="A160">
        <f>ROW()-7</f>
        <v>153</v>
      </c>
      <c r="B160">
        <f>EDATE(StartDate,A160-1)</f>
        <v>0</v>
      </c>
      <c r="C160">
        <f>ROUND(SUM($G$160,$L$160,$Q$160,$V$160,$AA$160,$AF$160,$AK$160,$AP$160,$AU$160,$AZ$160)-SUM($K$160,$P$160,$U$160,$Z$160,$AE$160,$AJ$160,$AO$160,$AT$160,$AY$160,$BD$160),2)</f>
        <v>0</v>
      </c>
      <c r="D160">
        <f>ROUND(SUM($H$160,$M$160,$R$160,$W$160,$AB$160,$AG$160,$AL$160,$AQ$160,$AV$160,$BA$160),2)</f>
        <v>0</v>
      </c>
      <c r="E160">
        <f>ROUND(SUM($K$160,$P$160,$U$160,$Z$160,$AE$160,$AJ$160,$AO$160,$AT$160,$AY$160,$BD$160),2)</f>
        <v>0</v>
      </c>
      <c r="F160">
        <f>ROUND(MAX(MonthlyBudget-SUM($I$160,$N$160,$S$160,$X$160,$AC$160,$AH$160,$AM$160,$AR$160,$AW$160,$BB$160),0),2)</f>
        <v>0</v>
      </c>
      <c r="G160">
        <f>$K$159</f>
        <v>0</v>
      </c>
      <c r="H160">
        <f>ROUND(IF($G$160&lt;=0,0,$G$160*$G$3/12),2)</f>
        <v>0</v>
      </c>
      <c r="I160">
        <f>ROUND(IF($G$160&lt;=0,0,MIN($G$4,$G$160+$H$160)),2)</f>
        <v>0</v>
      </c>
      <c r="J160">
        <f>ROUND(IF($G$160&lt;=0,0,MIN(MAX(0,$G$160+$H$160-$I$160),$F$160)),2)</f>
        <v>0</v>
      </c>
      <c r="K160">
        <f>ROUND(MAX(0,$G$160+$H$160-$I$160-$J$160),2)</f>
        <v>0</v>
      </c>
      <c r="L160">
        <f>$P$159</f>
        <v>0</v>
      </c>
      <c r="M160">
        <f>ROUND(IF($L$160&lt;=0,0,$L$160*$L$3/12),2)</f>
        <v>0</v>
      </c>
      <c r="N160">
        <f>ROUND(IF($L$160&lt;=0,0,MIN($L$4,$L$160+$M$160)),2)</f>
        <v>0</v>
      </c>
      <c r="O160">
        <f>ROUND(IF($L$160&lt;=0,0,MIN(MAX(0,$L$160+$M$160-$N$160),MAX(0,$F$160-$J$160))),2)</f>
        <v>0</v>
      </c>
      <c r="P160">
        <f>ROUND(MAX(0,$L$160+$M$160-$N$160-$O$160),2)</f>
        <v>0</v>
      </c>
      <c r="Q160">
        <f>$U$159</f>
        <v>0</v>
      </c>
      <c r="R160">
        <f>ROUND(IF($Q$160&lt;=0,0,$Q$160*$Q$3/12),2)</f>
        <v>0</v>
      </c>
      <c r="S160">
        <f>ROUND(IF($Q$160&lt;=0,0,MIN($Q$4,$Q$160+$R$160)),2)</f>
        <v>0</v>
      </c>
      <c r="T160">
        <f>ROUND(IF($Q$160&lt;=0,0,MIN(MAX(0,$Q$160+$R$160-$S$160),MAX(0,$F$160-$J$160-$O$160))),2)</f>
        <v>0</v>
      </c>
      <c r="U160">
        <f>ROUND(MAX(0,$Q$160+$R$160-$S$160-$T$160),2)</f>
        <v>0</v>
      </c>
      <c r="V160">
        <f>$Z$159</f>
        <v>0</v>
      </c>
      <c r="W160">
        <f>ROUND(IF($V$160&lt;=0,0,$V$160*$V$3/12),2)</f>
        <v>0</v>
      </c>
      <c r="X160">
        <f>ROUND(IF($V$160&lt;=0,0,MIN($V$4,$V$160+$W$160)),2)</f>
        <v>0</v>
      </c>
      <c r="Y160">
        <f>ROUND(IF($V$160&lt;=0,0,MIN(MAX(0,$V$160+$W$160-$X$160),MAX(0,$F$160-$J$160-$O$160-$T$160))),2)</f>
        <v>0</v>
      </c>
      <c r="Z160">
        <f>ROUND(MAX(0,$V$160+$W$160-$X$160-$Y$160),2)</f>
        <v>0</v>
      </c>
      <c r="AA160">
        <f>$AE$159</f>
        <v>0</v>
      </c>
      <c r="AB160">
        <f>ROUND(IF($AA$160&lt;=0,0,$AA$160*$AA$3/12),2)</f>
        <v>0</v>
      </c>
      <c r="AC160">
        <f>ROUND(IF($AA$160&lt;=0,0,MIN($AA$4,$AA$160+$AB$160)),2)</f>
        <v>0</v>
      </c>
      <c r="AD160">
        <f>ROUND(IF($AA$160&lt;=0,0,MIN(MAX(0,$AA$160+$AB$160-$AC$160),MAX(0,$F$160-$J$160-$O$160-$T$160-$Y$160))),2)</f>
        <v>0</v>
      </c>
      <c r="AE160">
        <f>ROUND(MAX(0,$AA$160+$AB$160-$AC$160-$AD$160),2)</f>
        <v>0</v>
      </c>
      <c r="AF160">
        <f>$AJ$159</f>
        <v>0</v>
      </c>
      <c r="AG160">
        <f>ROUND(IF($AF$160&lt;=0,0,$AF$160*$AF$3/12),2)</f>
        <v>0</v>
      </c>
      <c r="AH160">
        <f>ROUND(IF($AF$160&lt;=0,0,MIN($AF$4,$AF$160+$AG$160)),2)</f>
        <v>0</v>
      </c>
      <c r="AI160">
        <f>ROUND(IF($AF$160&lt;=0,0,MIN(MAX(0,$AF$160+$AG$160-$AH$160),MAX(0,$F$160-$J$160-$O$160-$T$160-$Y$160-$AD$160))),2)</f>
        <v>0</v>
      </c>
      <c r="AJ160">
        <f>ROUND(MAX(0,$AF$160+$AG$160-$AH$160-$AI$160),2)</f>
        <v>0</v>
      </c>
      <c r="AK160">
        <f>$AO$159</f>
        <v>0</v>
      </c>
      <c r="AL160">
        <f>ROUND(IF($AK$160&lt;=0,0,$AK$160*$AK$3/12),2)</f>
        <v>0</v>
      </c>
      <c r="AM160">
        <f>ROUND(IF($AK$160&lt;=0,0,MIN($AK$4,$AK$160+$AL$160)),2)</f>
        <v>0</v>
      </c>
      <c r="AN160">
        <f>ROUND(IF($AK$160&lt;=0,0,MIN(MAX(0,$AK$160+$AL$160-$AM$160),MAX(0,$F$160-$J$160-$O$160-$T$160-$Y$160-$AD$160-$AI$160))),2)</f>
        <v>0</v>
      </c>
      <c r="AO160">
        <f>ROUND(MAX(0,$AK$160+$AL$160-$AM$160-$AN$160),2)</f>
        <v>0</v>
      </c>
      <c r="AP160">
        <f>$AT$159</f>
        <v>0</v>
      </c>
      <c r="AQ160">
        <f>ROUND(IF($AP$160&lt;=0,0,$AP$160*$AP$3/12),2)</f>
        <v>0</v>
      </c>
      <c r="AR160">
        <f>ROUND(IF($AP$160&lt;=0,0,MIN($AP$4,$AP$160+$AQ$160)),2)</f>
        <v>0</v>
      </c>
      <c r="AS160">
        <f>ROUND(IF($AP$160&lt;=0,0,MIN(MAX(0,$AP$160+$AQ$160-$AR$160),MAX(0,$F$160-$J$160-$O$160-$T$160-$Y$160-$AD$160-$AI$160-$AN$160))),2)</f>
        <v>0</v>
      </c>
      <c r="AT160">
        <f>ROUND(MAX(0,$AP$160+$AQ$160-$AR$160-$AS$160),2)</f>
        <v>0</v>
      </c>
      <c r="AU160">
        <f>$AY$159</f>
        <v>0</v>
      </c>
      <c r="AV160">
        <f>ROUND(IF($AU$160&lt;=0,0,$AU$160*$AU$3/12),2)</f>
        <v>0</v>
      </c>
      <c r="AW160">
        <f>ROUND(IF($AU$160&lt;=0,0,MIN($AU$4,$AU$160+$AV$160)),2)</f>
        <v>0</v>
      </c>
      <c r="AX160">
        <f>ROUND(IF($AU$160&lt;=0,0,MIN(MAX(0,$AU$160+$AV$160-$AW$160),MAX(0,$F$160-$J$160-$O$160-$T$160-$Y$160-$AD$160-$AI$160-$AN$160-$AS$160))),2)</f>
        <v>0</v>
      </c>
      <c r="AY160">
        <f>ROUND(MAX(0,$AU$160+$AV$160-$AW$160-$AX$160),2)</f>
        <v>0</v>
      </c>
      <c r="AZ160">
        <f>$BD$159</f>
        <v>0</v>
      </c>
      <c r="BA160">
        <f>ROUND(IF($AZ$160&lt;=0,0,$AZ$160*$AZ$3/12),2)</f>
        <v>0</v>
      </c>
      <c r="BB160">
        <f>ROUND(IF($AZ$160&lt;=0,0,MIN($AZ$4,$AZ$160+$BA$160)),2)</f>
        <v>0</v>
      </c>
      <c r="BC160">
        <f>ROUND(IF($AZ$160&lt;=0,0,MIN(MAX(0,$AZ$160+$BA$160-$BB$160),MAX(0,$F$160-$J$160-$O$160-$T$160-$Y$160-$AD$160-$AI$160-$AN$160-$AS$160-$AX$160))),2)</f>
        <v>0</v>
      </c>
      <c r="BD160">
        <f>ROUND(MAX(0,$AZ$160+$BA$160-$BB$160-$BC$160),2)</f>
        <v>0</v>
      </c>
    </row>
    <row r="161" spans="1:56">
      <c r="A161">
        <f>ROW()-7</f>
        <v>154</v>
      </c>
      <c r="B161">
        <f>EDATE(StartDate,A161-1)</f>
        <v>0</v>
      </c>
      <c r="C161">
        <f>ROUND(SUM($G$161,$L$161,$Q$161,$V$161,$AA$161,$AF$161,$AK$161,$AP$161,$AU$161,$AZ$161)-SUM($K$161,$P$161,$U$161,$Z$161,$AE$161,$AJ$161,$AO$161,$AT$161,$AY$161,$BD$161),2)</f>
        <v>0</v>
      </c>
      <c r="D161">
        <f>ROUND(SUM($H$161,$M$161,$R$161,$W$161,$AB$161,$AG$161,$AL$161,$AQ$161,$AV$161,$BA$161),2)</f>
        <v>0</v>
      </c>
      <c r="E161">
        <f>ROUND(SUM($K$161,$P$161,$U$161,$Z$161,$AE$161,$AJ$161,$AO$161,$AT$161,$AY$161,$BD$161),2)</f>
        <v>0</v>
      </c>
      <c r="F161">
        <f>ROUND(MAX(MonthlyBudget-SUM($I$161,$N$161,$S$161,$X$161,$AC$161,$AH$161,$AM$161,$AR$161,$AW$161,$BB$161),0),2)</f>
        <v>0</v>
      </c>
      <c r="G161">
        <f>$K$160</f>
        <v>0</v>
      </c>
      <c r="H161">
        <f>ROUND(IF($G$161&lt;=0,0,$G$161*$G$3/12),2)</f>
        <v>0</v>
      </c>
      <c r="I161">
        <f>ROUND(IF($G$161&lt;=0,0,MIN($G$4,$G$161+$H$161)),2)</f>
        <v>0</v>
      </c>
      <c r="J161">
        <f>ROUND(IF($G$161&lt;=0,0,MIN(MAX(0,$G$161+$H$161-$I$161),$F$161)),2)</f>
        <v>0</v>
      </c>
      <c r="K161">
        <f>ROUND(MAX(0,$G$161+$H$161-$I$161-$J$161),2)</f>
        <v>0</v>
      </c>
      <c r="L161">
        <f>$P$160</f>
        <v>0</v>
      </c>
      <c r="M161">
        <f>ROUND(IF($L$161&lt;=0,0,$L$161*$L$3/12),2)</f>
        <v>0</v>
      </c>
      <c r="N161">
        <f>ROUND(IF($L$161&lt;=0,0,MIN($L$4,$L$161+$M$161)),2)</f>
        <v>0</v>
      </c>
      <c r="O161">
        <f>ROUND(IF($L$161&lt;=0,0,MIN(MAX(0,$L$161+$M$161-$N$161),MAX(0,$F$161-$J$161))),2)</f>
        <v>0</v>
      </c>
      <c r="P161">
        <f>ROUND(MAX(0,$L$161+$M$161-$N$161-$O$161),2)</f>
        <v>0</v>
      </c>
      <c r="Q161">
        <f>$U$160</f>
        <v>0</v>
      </c>
      <c r="R161">
        <f>ROUND(IF($Q$161&lt;=0,0,$Q$161*$Q$3/12),2)</f>
        <v>0</v>
      </c>
      <c r="S161">
        <f>ROUND(IF($Q$161&lt;=0,0,MIN($Q$4,$Q$161+$R$161)),2)</f>
        <v>0</v>
      </c>
      <c r="T161">
        <f>ROUND(IF($Q$161&lt;=0,0,MIN(MAX(0,$Q$161+$R$161-$S$161),MAX(0,$F$161-$J$161-$O$161))),2)</f>
        <v>0</v>
      </c>
      <c r="U161">
        <f>ROUND(MAX(0,$Q$161+$R$161-$S$161-$T$161),2)</f>
        <v>0</v>
      </c>
      <c r="V161">
        <f>$Z$160</f>
        <v>0</v>
      </c>
      <c r="W161">
        <f>ROUND(IF($V$161&lt;=0,0,$V$161*$V$3/12),2)</f>
        <v>0</v>
      </c>
      <c r="X161">
        <f>ROUND(IF($V$161&lt;=0,0,MIN($V$4,$V$161+$W$161)),2)</f>
        <v>0</v>
      </c>
      <c r="Y161">
        <f>ROUND(IF($V$161&lt;=0,0,MIN(MAX(0,$V$161+$W$161-$X$161),MAX(0,$F$161-$J$161-$O$161-$T$161))),2)</f>
        <v>0</v>
      </c>
      <c r="Z161">
        <f>ROUND(MAX(0,$V$161+$W$161-$X$161-$Y$161),2)</f>
        <v>0</v>
      </c>
      <c r="AA161">
        <f>$AE$160</f>
        <v>0</v>
      </c>
      <c r="AB161">
        <f>ROUND(IF($AA$161&lt;=0,0,$AA$161*$AA$3/12),2)</f>
        <v>0</v>
      </c>
      <c r="AC161">
        <f>ROUND(IF($AA$161&lt;=0,0,MIN($AA$4,$AA$161+$AB$161)),2)</f>
        <v>0</v>
      </c>
      <c r="AD161">
        <f>ROUND(IF($AA$161&lt;=0,0,MIN(MAX(0,$AA$161+$AB$161-$AC$161),MAX(0,$F$161-$J$161-$O$161-$T$161-$Y$161))),2)</f>
        <v>0</v>
      </c>
      <c r="AE161">
        <f>ROUND(MAX(0,$AA$161+$AB$161-$AC$161-$AD$161),2)</f>
        <v>0</v>
      </c>
      <c r="AF161">
        <f>$AJ$160</f>
        <v>0</v>
      </c>
      <c r="AG161">
        <f>ROUND(IF($AF$161&lt;=0,0,$AF$161*$AF$3/12),2)</f>
        <v>0</v>
      </c>
      <c r="AH161">
        <f>ROUND(IF($AF$161&lt;=0,0,MIN($AF$4,$AF$161+$AG$161)),2)</f>
        <v>0</v>
      </c>
      <c r="AI161">
        <f>ROUND(IF($AF$161&lt;=0,0,MIN(MAX(0,$AF$161+$AG$161-$AH$161),MAX(0,$F$161-$J$161-$O$161-$T$161-$Y$161-$AD$161))),2)</f>
        <v>0</v>
      </c>
      <c r="AJ161">
        <f>ROUND(MAX(0,$AF$161+$AG$161-$AH$161-$AI$161),2)</f>
        <v>0</v>
      </c>
      <c r="AK161">
        <f>$AO$160</f>
        <v>0</v>
      </c>
      <c r="AL161">
        <f>ROUND(IF($AK$161&lt;=0,0,$AK$161*$AK$3/12),2)</f>
        <v>0</v>
      </c>
      <c r="AM161">
        <f>ROUND(IF($AK$161&lt;=0,0,MIN($AK$4,$AK$161+$AL$161)),2)</f>
        <v>0</v>
      </c>
      <c r="AN161">
        <f>ROUND(IF($AK$161&lt;=0,0,MIN(MAX(0,$AK$161+$AL$161-$AM$161),MAX(0,$F$161-$J$161-$O$161-$T$161-$Y$161-$AD$161-$AI$161))),2)</f>
        <v>0</v>
      </c>
      <c r="AO161">
        <f>ROUND(MAX(0,$AK$161+$AL$161-$AM$161-$AN$161),2)</f>
        <v>0</v>
      </c>
      <c r="AP161">
        <f>$AT$160</f>
        <v>0</v>
      </c>
      <c r="AQ161">
        <f>ROUND(IF($AP$161&lt;=0,0,$AP$161*$AP$3/12),2)</f>
        <v>0</v>
      </c>
      <c r="AR161">
        <f>ROUND(IF($AP$161&lt;=0,0,MIN($AP$4,$AP$161+$AQ$161)),2)</f>
        <v>0</v>
      </c>
      <c r="AS161">
        <f>ROUND(IF($AP$161&lt;=0,0,MIN(MAX(0,$AP$161+$AQ$161-$AR$161),MAX(0,$F$161-$J$161-$O$161-$T$161-$Y$161-$AD$161-$AI$161-$AN$161))),2)</f>
        <v>0</v>
      </c>
      <c r="AT161">
        <f>ROUND(MAX(0,$AP$161+$AQ$161-$AR$161-$AS$161),2)</f>
        <v>0</v>
      </c>
      <c r="AU161">
        <f>$AY$160</f>
        <v>0</v>
      </c>
      <c r="AV161">
        <f>ROUND(IF($AU$161&lt;=0,0,$AU$161*$AU$3/12),2)</f>
        <v>0</v>
      </c>
      <c r="AW161">
        <f>ROUND(IF($AU$161&lt;=0,0,MIN($AU$4,$AU$161+$AV$161)),2)</f>
        <v>0</v>
      </c>
      <c r="AX161">
        <f>ROUND(IF($AU$161&lt;=0,0,MIN(MAX(0,$AU$161+$AV$161-$AW$161),MAX(0,$F$161-$J$161-$O$161-$T$161-$Y$161-$AD$161-$AI$161-$AN$161-$AS$161))),2)</f>
        <v>0</v>
      </c>
      <c r="AY161">
        <f>ROUND(MAX(0,$AU$161+$AV$161-$AW$161-$AX$161),2)</f>
        <v>0</v>
      </c>
      <c r="AZ161">
        <f>$BD$160</f>
        <v>0</v>
      </c>
      <c r="BA161">
        <f>ROUND(IF($AZ$161&lt;=0,0,$AZ$161*$AZ$3/12),2)</f>
        <v>0</v>
      </c>
      <c r="BB161">
        <f>ROUND(IF($AZ$161&lt;=0,0,MIN($AZ$4,$AZ$161+$BA$161)),2)</f>
        <v>0</v>
      </c>
      <c r="BC161">
        <f>ROUND(IF($AZ$161&lt;=0,0,MIN(MAX(0,$AZ$161+$BA$161-$BB$161),MAX(0,$F$161-$J$161-$O$161-$T$161-$Y$161-$AD$161-$AI$161-$AN$161-$AS$161-$AX$161))),2)</f>
        <v>0</v>
      </c>
      <c r="BD161">
        <f>ROUND(MAX(0,$AZ$161+$BA$161-$BB$161-$BC$161),2)</f>
        <v>0</v>
      </c>
    </row>
    <row r="162" spans="1:56">
      <c r="A162">
        <f>ROW()-7</f>
        <v>155</v>
      </c>
      <c r="B162">
        <f>EDATE(StartDate,A162-1)</f>
        <v>0</v>
      </c>
      <c r="C162">
        <f>ROUND(SUM($G$162,$L$162,$Q$162,$V$162,$AA$162,$AF$162,$AK$162,$AP$162,$AU$162,$AZ$162)-SUM($K$162,$P$162,$U$162,$Z$162,$AE$162,$AJ$162,$AO$162,$AT$162,$AY$162,$BD$162),2)</f>
        <v>0</v>
      </c>
      <c r="D162">
        <f>ROUND(SUM($H$162,$M$162,$R$162,$W$162,$AB$162,$AG$162,$AL$162,$AQ$162,$AV$162,$BA$162),2)</f>
        <v>0</v>
      </c>
      <c r="E162">
        <f>ROUND(SUM($K$162,$P$162,$U$162,$Z$162,$AE$162,$AJ$162,$AO$162,$AT$162,$AY$162,$BD$162),2)</f>
        <v>0</v>
      </c>
      <c r="F162">
        <f>ROUND(MAX(MonthlyBudget-SUM($I$162,$N$162,$S$162,$X$162,$AC$162,$AH$162,$AM$162,$AR$162,$AW$162,$BB$162),0),2)</f>
        <v>0</v>
      </c>
      <c r="G162">
        <f>$K$161</f>
        <v>0</v>
      </c>
      <c r="H162">
        <f>ROUND(IF($G$162&lt;=0,0,$G$162*$G$3/12),2)</f>
        <v>0</v>
      </c>
      <c r="I162">
        <f>ROUND(IF($G$162&lt;=0,0,MIN($G$4,$G$162+$H$162)),2)</f>
        <v>0</v>
      </c>
      <c r="J162">
        <f>ROUND(IF($G$162&lt;=0,0,MIN(MAX(0,$G$162+$H$162-$I$162),$F$162)),2)</f>
        <v>0</v>
      </c>
      <c r="K162">
        <f>ROUND(MAX(0,$G$162+$H$162-$I$162-$J$162),2)</f>
        <v>0</v>
      </c>
      <c r="L162">
        <f>$P$161</f>
        <v>0</v>
      </c>
      <c r="M162">
        <f>ROUND(IF($L$162&lt;=0,0,$L$162*$L$3/12),2)</f>
        <v>0</v>
      </c>
      <c r="N162">
        <f>ROUND(IF($L$162&lt;=0,0,MIN($L$4,$L$162+$M$162)),2)</f>
        <v>0</v>
      </c>
      <c r="O162">
        <f>ROUND(IF($L$162&lt;=0,0,MIN(MAX(0,$L$162+$M$162-$N$162),MAX(0,$F$162-$J$162))),2)</f>
        <v>0</v>
      </c>
      <c r="P162">
        <f>ROUND(MAX(0,$L$162+$M$162-$N$162-$O$162),2)</f>
        <v>0</v>
      </c>
      <c r="Q162">
        <f>$U$161</f>
        <v>0</v>
      </c>
      <c r="R162">
        <f>ROUND(IF($Q$162&lt;=0,0,$Q$162*$Q$3/12),2)</f>
        <v>0</v>
      </c>
      <c r="S162">
        <f>ROUND(IF($Q$162&lt;=0,0,MIN($Q$4,$Q$162+$R$162)),2)</f>
        <v>0</v>
      </c>
      <c r="T162">
        <f>ROUND(IF($Q$162&lt;=0,0,MIN(MAX(0,$Q$162+$R$162-$S$162),MAX(0,$F$162-$J$162-$O$162))),2)</f>
        <v>0</v>
      </c>
      <c r="U162">
        <f>ROUND(MAX(0,$Q$162+$R$162-$S$162-$T$162),2)</f>
        <v>0</v>
      </c>
      <c r="V162">
        <f>$Z$161</f>
        <v>0</v>
      </c>
      <c r="W162">
        <f>ROUND(IF($V$162&lt;=0,0,$V$162*$V$3/12),2)</f>
        <v>0</v>
      </c>
      <c r="X162">
        <f>ROUND(IF($V$162&lt;=0,0,MIN($V$4,$V$162+$W$162)),2)</f>
        <v>0</v>
      </c>
      <c r="Y162">
        <f>ROUND(IF($V$162&lt;=0,0,MIN(MAX(0,$V$162+$W$162-$X$162),MAX(0,$F$162-$J$162-$O$162-$T$162))),2)</f>
        <v>0</v>
      </c>
      <c r="Z162">
        <f>ROUND(MAX(0,$V$162+$W$162-$X$162-$Y$162),2)</f>
        <v>0</v>
      </c>
      <c r="AA162">
        <f>$AE$161</f>
        <v>0</v>
      </c>
      <c r="AB162">
        <f>ROUND(IF($AA$162&lt;=0,0,$AA$162*$AA$3/12),2)</f>
        <v>0</v>
      </c>
      <c r="AC162">
        <f>ROUND(IF($AA$162&lt;=0,0,MIN($AA$4,$AA$162+$AB$162)),2)</f>
        <v>0</v>
      </c>
      <c r="AD162">
        <f>ROUND(IF($AA$162&lt;=0,0,MIN(MAX(0,$AA$162+$AB$162-$AC$162),MAX(0,$F$162-$J$162-$O$162-$T$162-$Y$162))),2)</f>
        <v>0</v>
      </c>
      <c r="AE162">
        <f>ROUND(MAX(0,$AA$162+$AB$162-$AC$162-$AD$162),2)</f>
        <v>0</v>
      </c>
      <c r="AF162">
        <f>$AJ$161</f>
        <v>0</v>
      </c>
      <c r="AG162">
        <f>ROUND(IF($AF$162&lt;=0,0,$AF$162*$AF$3/12),2)</f>
        <v>0</v>
      </c>
      <c r="AH162">
        <f>ROUND(IF($AF$162&lt;=0,0,MIN($AF$4,$AF$162+$AG$162)),2)</f>
        <v>0</v>
      </c>
      <c r="AI162">
        <f>ROUND(IF($AF$162&lt;=0,0,MIN(MAX(0,$AF$162+$AG$162-$AH$162),MAX(0,$F$162-$J$162-$O$162-$T$162-$Y$162-$AD$162))),2)</f>
        <v>0</v>
      </c>
      <c r="AJ162">
        <f>ROUND(MAX(0,$AF$162+$AG$162-$AH$162-$AI$162),2)</f>
        <v>0</v>
      </c>
      <c r="AK162">
        <f>$AO$161</f>
        <v>0</v>
      </c>
      <c r="AL162">
        <f>ROUND(IF($AK$162&lt;=0,0,$AK$162*$AK$3/12),2)</f>
        <v>0</v>
      </c>
      <c r="AM162">
        <f>ROUND(IF($AK$162&lt;=0,0,MIN($AK$4,$AK$162+$AL$162)),2)</f>
        <v>0</v>
      </c>
      <c r="AN162">
        <f>ROUND(IF($AK$162&lt;=0,0,MIN(MAX(0,$AK$162+$AL$162-$AM$162),MAX(0,$F$162-$J$162-$O$162-$T$162-$Y$162-$AD$162-$AI$162))),2)</f>
        <v>0</v>
      </c>
      <c r="AO162">
        <f>ROUND(MAX(0,$AK$162+$AL$162-$AM$162-$AN$162),2)</f>
        <v>0</v>
      </c>
      <c r="AP162">
        <f>$AT$161</f>
        <v>0</v>
      </c>
      <c r="AQ162">
        <f>ROUND(IF($AP$162&lt;=0,0,$AP$162*$AP$3/12),2)</f>
        <v>0</v>
      </c>
      <c r="AR162">
        <f>ROUND(IF($AP$162&lt;=0,0,MIN($AP$4,$AP$162+$AQ$162)),2)</f>
        <v>0</v>
      </c>
      <c r="AS162">
        <f>ROUND(IF($AP$162&lt;=0,0,MIN(MAX(0,$AP$162+$AQ$162-$AR$162),MAX(0,$F$162-$J$162-$O$162-$T$162-$Y$162-$AD$162-$AI$162-$AN$162))),2)</f>
        <v>0</v>
      </c>
      <c r="AT162">
        <f>ROUND(MAX(0,$AP$162+$AQ$162-$AR$162-$AS$162),2)</f>
        <v>0</v>
      </c>
      <c r="AU162">
        <f>$AY$161</f>
        <v>0</v>
      </c>
      <c r="AV162">
        <f>ROUND(IF($AU$162&lt;=0,0,$AU$162*$AU$3/12),2)</f>
        <v>0</v>
      </c>
      <c r="AW162">
        <f>ROUND(IF($AU$162&lt;=0,0,MIN($AU$4,$AU$162+$AV$162)),2)</f>
        <v>0</v>
      </c>
      <c r="AX162">
        <f>ROUND(IF($AU$162&lt;=0,0,MIN(MAX(0,$AU$162+$AV$162-$AW$162),MAX(0,$F$162-$J$162-$O$162-$T$162-$Y$162-$AD$162-$AI$162-$AN$162-$AS$162))),2)</f>
        <v>0</v>
      </c>
      <c r="AY162">
        <f>ROUND(MAX(0,$AU$162+$AV$162-$AW$162-$AX$162),2)</f>
        <v>0</v>
      </c>
      <c r="AZ162">
        <f>$BD$161</f>
        <v>0</v>
      </c>
      <c r="BA162">
        <f>ROUND(IF($AZ$162&lt;=0,0,$AZ$162*$AZ$3/12),2)</f>
        <v>0</v>
      </c>
      <c r="BB162">
        <f>ROUND(IF($AZ$162&lt;=0,0,MIN($AZ$4,$AZ$162+$BA$162)),2)</f>
        <v>0</v>
      </c>
      <c r="BC162">
        <f>ROUND(IF($AZ$162&lt;=0,0,MIN(MAX(0,$AZ$162+$BA$162-$BB$162),MAX(0,$F$162-$J$162-$O$162-$T$162-$Y$162-$AD$162-$AI$162-$AN$162-$AS$162-$AX$162))),2)</f>
        <v>0</v>
      </c>
      <c r="BD162">
        <f>ROUND(MAX(0,$AZ$162+$BA$162-$BB$162-$BC$162),2)</f>
        <v>0</v>
      </c>
    </row>
    <row r="163" spans="1:56">
      <c r="A163">
        <f>ROW()-7</f>
        <v>156</v>
      </c>
      <c r="B163">
        <f>EDATE(StartDate,A163-1)</f>
        <v>0</v>
      </c>
      <c r="C163">
        <f>ROUND(SUM($G$163,$L$163,$Q$163,$V$163,$AA$163,$AF$163,$AK$163,$AP$163,$AU$163,$AZ$163)-SUM($K$163,$P$163,$U$163,$Z$163,$AE$163,$AJ$163,$AO$163,$AT$163,$AY$163,$BD$163),2)</f>
        <v>0</v>
      </c>
      <c r="D163">
        <f>ROUND(SUM($H$163,$M$163,$R$163,$W$163,$AB$163,$AG$163,$AL$163,$AQ$163,$AV$163,$BA$163),2)</f>
        <v>0</v>
      </c>
      <c r="E163">
        <f>ROUND(SUM($K$163,$P$163,$U$163,$Z$163,$AE$163,$AJ$163,$AO$163,$AT$163,$AY$163,$BD$163),2)</f>
        <v>0</v>
      </c>
      <c r="F163">
        <f>ROUND(MAX(MonthlyBudget-SUM($I$163,$N$163,$S$163,$X$163,$AC$163,$AH$163,$AM$163,$AR$163,$AW$163,$BB$163),0),2)</f>
        <v>0</v>
      </c>
      <c r="G163">
        <f>$K$162</f>
        <v>0</v>
      </c>
      <c r="H163">
        <f>ROUND(IF($G$163&lt;=0,0,$G$163*$G$3/12),2)</f>
        <v>0</v>
      </c>
      <c r="I163">
        <f>ROUND(IF($G$163&lt;=0,0,MIN($G$4,$G$163+$H$163)),2)</f>
        <v>0</v>
      </c>
      <c r="J163">
        <f>ROUND(IF($G$163&lt;=0,0,MIN(MAX(0,$G$163+$H$163-$I$163),$F$163)),2)</f>
        <v>0</v>
      </c>
      <c r="K163">
        <f>ROUND(MAX(0,$G$163+$H$163-$I$163-$J$163),2)</f>
        <v>0</v>
      </c>
      <c r="L163">
        <f>$P$162</f>
        <v>0</v>
      </c>
      <c r="M163">
        <f>ROUND(IF($L$163&lt;=0,0,$L$163*$L$3/12),2)</f>
        <v>0</v>
      </c>
      <c r="N163">
        <f>ROUND(IF($L$163&lt;=0,0,MIN($L$4,$L$163+$M$163)),2)</f>
        <v>0</v>
      </c>
      <c r="O163">
        <f>ROUND(IF($L$163&lt;=0,0,MIN(MAX(0,$L$163+$M$163-$N$163),MAX(0,$F$163-$J$163))),2)</f>
        <v>0</v>
      </c>
      <c r="P163">
        <f>ROUND(MAX(0,$L$163+$M$163-$N$163-$O$163),2)</f>
        <v>0</v>
      </c>
      <c r="Q163">
        <f>$U$162</f>
        <v>0</v>
      </c>
      <c r="R163">
        <f>ROUND(IF($Q$163&lt;=0,0,$Q$163*$Q$3/12),2)</f>
        <v>0</v>
      </c>
      <c r="S163">
        <f>ROUND(IF($Q$163&lt;=0,0,MIN($Q$4,$Q$163+$R$163)),2)</f>
        <v>0</v>
      </c>
      <c r="T163">
        <f>ROUND(IF($Q$163&lt;=0,0,MIN(MAX(0,$Q$163+$R$163-$S$163),MAX(0,$F$163-$J$163-$O$163))),2)</f>
        <v>0</v>
      </c>
      <c r="U163">
        <f>ROUND(MAX(0,$Q$163+$R$163-$S$163-$T$163),2)</f>
        <v>0</v>
      </c>
      <c r="V163">
        <f>$Z$162</f>
        <v>0</v>
      </c>
      <c r="W163">
        <f>ROUND(IF($V$163&lt;=0,0,$V$163*$V$3/12),2)</f>
        <v>0</v>
      </c>
      <c r="X163">
        <f>ROUND(IF($V$163&lt;=0,0,MIN($V$4,$V$163+$W$163)),2)</f>
        <v>0</v>
      </c>
      <c r="Y163">
        <f>ROUND(IF($V$163&lt;=0,0,MIN(MAX(0,$V$163+$W$163-$X$163),MAX(0,$F$163-$J$163-$O$163-$T$163))),2)</f>
        <v>0</v>
      </c>
      <c r="Z163">
        <f>ROUND(MAX(0,$V$163+$W$163-$X$163-$Y$163),2)</f>
        <v>0</v>
      </c>
      <c r="AA163">
        <f>$AE$162</f>
        <v>0</v>
      </c>
      <c r="AB163">
        <f>ROUND(IF($AA$163&lt;=0,0,$AA$163*$AA$3/12),2)</f>
        <v>0</v>
      </c>
      <c r="AC163">
        <f>ROUND(IF($AA$163&lt;=0,0,MIN($AA$4,$AA$163+$AB$163)),2)</f>
        <v>0</v>
      </c>
      <c r="AD163">
        <f>ROUND(IF($AA$163&lt;=0,0,MIN(MAX(0,$AA$163+$AB$163-$AC$163),MAX(0,$F$163-$J$163-$O$163-$T$163-$Y$163))),2)</f>
        <v>0</v>
      </c>
      <c r="AE163">
        <f>ROUND(MAX(0,$AA$163+$AB$163-$AC$163-$AD$163),2)</f>
        <v>0</v>
      </c>
      <c r="AF163">
        <f>$AJ$162</f>
        <v>0</v>
      </c>
      <c r="AG163">
        <f>ROUND(IF($AF$163&lt;=0,0,$AF$163*$AF$3/12),2)</f>
        <v>0</v>
      </c>
      <c r="AH163">
        <f>ROUND(IF($AF$163&lt;=0,0,MIN($AF$4,$AF$163+$AG$163)),2)</f>
        <v>0</v>
      </c>
      <c r="AI163">
        <f>ROUND(IF($AF$163&lt;=0,0,MIN(MAX(0,$AF$163+$AG$163-$AH$163),MAX(0,$F$163-$J$163-$O$163-$T$163-$Y$163-$AD$163))),2)</f>
        <v>0</v>
      </c>
      <c r="AJ163">
        <f>ROUND(MAX(0,$AF$163+$AG$163-$AH$163-$AI$163),2)</f>
        <v>0</v>
      </c>
      <c r="AK163">
        <f>$AO$162</f>
        <v>0</v>
      </c>
      <c r="AL163">
        <f>ROUND(IF($AK$163&lt;=0,0,$AK$163*$AK$3/12),2)</f>
        <v>0</v>
      </c>
      <c r="AM163">
        <f>ROUND(IF($AK$163&lt;=0,0,MIN($AK$4,$AK$163+$AL$163)),2)</f>
        <v>0</v>
      </c>
      <c r="AN163">
        <f>ROUND(IF($AK$163&lt;=0,0,MIN(MAX(0,$AK$163+$AL$163-$AM$163),MAX(0,$F$163-$J$163-$O$163-$T$163-$Y$163-$AD$163-$AI$163))),2)</f>
        <v>0</v>
      </c>
      <c r="AO163">
        <f>ROUND(MAX(0,$AK$163+$AL$163-$AM$163-$AN$163),2)</f>
        <v>0</v>
      </c>
      <c r="AP163">
        <f>$AT$162</f>
        <v>0</v>
      </c>
      <c r="AQ163">
        <f>ROUND(IF($AP$163&lt;=0,0,$AP$163*$AP$3/12),2)</f>
        <v>0</v>
      </c>
      <c r="AR163">
        <f>ROUND(IF($AP$163&lt;=0,0,MIN($AP$4,$AP$163+$AQ$163)),2)</f>
        <v>0</v>
      </c>
      <c r="AS163">
        <f>ROUND(IF($AP$163&lt;=0,0,MIN(MAX(0,$AP$163+$AQ$163-$AR$163),MAX(0,$F$163-$J$163-$O$163-$T$163-$Y$163-$AD$163-$AI$163-$AN$163))),2)</f>
        <v>0</v>
      </c>
      <c r="AT163">
        <f>ROUND(MAX(0,$AP$163+$AQ$163-$AR$163-$AS$163),2)</f>
        <v>0</v>
      </c>
      <c r="AU163">
        <f>$AY$162</f>
        <v>0</v>
      </c>
      <c r="AV163">
        <f>ROUND(IF($AU$163&lt;=0,0,$AU$163*$AU$3/12),2)</f>
        <v>0</v>
      </c>
      <c r="AW163">
        <f>ROUND(IF($AU$163&lt;=0,0,MIN($AU$4,$AU$163+$AV$163)),2)</f>
        <v>0</v>
      </c>
      <c r="AX163">
        <f>ROUND(IF($AU$163&lt;=0,0,MIN(MAX(0,$AU$163+$AV$163-$AW$163),MAX(0,$F$163-$J$163-$O$163-$T$163-$Y$163-$AD$163-$AI$163-$AN$163-$AS$163))),2)</f>
        <v>0</v>
      </c>
      <c r="AY163">
        <f>ROUND(MAX(0,$AU$163+$AV$163-$AW$163-$AX$163),2)</f>
        <v>0</v>
      </c>
      <c r="AZ163">
        <f>$BD$162</f>
        <v>0</v>
      </c>
      <c r="BA163">
        <f>ROUND(IF($AZ$163&lt;=0,0,$AZ$163*$AZ$3/12),2)</f>
        <v>0</v>
      </c>
      <c r="BB163">
        <f>ROUND(IF($AZ$163&lt;=0,0,MIN($AZ$4,$AZ$163+$BA$163)),2)</f>
        <v>0</v>
      </c>
      <c r="BC163">
        <f>ROUND(IF($AZ$163&lt;=0,0,MIN(MAX(0,$AZ$163+$BA$163-$BB$163),MAX(0,$F$163-$J$163-$O$163-$T$163-$Y$163-$AD$163-$AI$163-$AN$163-$AS$163-$AX$163))),2)</f>
        <v>0</v>
      </c>
      <c r="BD163">
        <f>ROUND(MAX(0,$AZ$163+$BA$163-$BB$163-$BC$163),2)</f>
        <v>0</v>
      </c>
    </row>
    <row r="164" spans="1:56">
      <c r="A164">
        <f>ROW()-7</f>
        <v>157</v>
      </c>
      <c r="B164">
        <f>EDATE(StartDate,A164-1)</f>
        <v>0</v>
      </c>
      <c r="C164">
        <f>ROUND(SUM($G$164,$L$164,$Q$164,$V$164,$AA$164,$AF$164,$AK$164,$AP$164,$AU$164,$AZ$164)-SUM($K$164,$P$164,$U$164,$Z$164,$AE$164,$AJ$164,$AO$164,$AT$164,$AY$164,$BD$164),2)</f>
        <v>0</v>
      </c>
      <c r="D164">
        <f>ROUND(SUM($H$164,$M$164,$R$164,$W$164,$AB$164,$AG$164,$AL$164,$AQ$164,$AV$164,$BA$164),2)</f>
        <v>0</v>
      </c>
      <c r="E164">
        <f>ROUND(SUM($K$164,$P$164,$U$164,$Z$164,$AE$164,$AJ$164,$AO$164,$AT$164,$AY$164,$BD$164),2)</f>
        <v>0</v>
      </c>
      <c r="F164">
        <f>ROUND(MAX(MonthlyBudget-SUM($I$164,$N$164,$S$164,$X$164,$AC$164,$AH$164,$AM$164,$AR$164,$AW$164,$BB$164),0),2)</f>
        <v>0</v>
      </c>
      <c r="G164">
        <f>$K$163</f>
        <v>0</v>
      </c>
      <c r="H164">
        <f>ROUND(IF($G$164&lt;=0,0,$G$164*$G$3/12),2)</f>
        <v>0</v>
      </c>
      <c r="I164">
        <f>ROUND(IF($G$164&lt;=0,0,MIN($G$4,$G$164+$H$164)),2)</f>
        <v>0</v>
      </c>
      <c r="J164">
        <f>ROUND(IF($G$164&lt;=0,0,MIN(MAX(0,$G$164+$H$164-$I$164),$F$164)),2)</f>
        <v>0</v>
      </c>
      <c r="K164">
        <f>ROUND(MAX(0,$G$164+$H$164-$I$164-$J$164),2)</f>
        <v>0</v>
      </c>
      <c r="L164">
        <f>$P$163</f>
        <v>0</v>
      </c>
      <c r="M164">
        <f>ROUND(IF($L$164&lt;=0,0,$L$164*$L$3/12),2)</f>
        <v>0</v>
      </c>
      <c r="N164">
        <f>ROUND(IF($L$164&lt;=0,0,MIN($L$4,$L$164+$M$164)),2)</f>
        <v>0</v>
      </c>
      <c r="O164">
        <f>ROUND(IF($L$164&lt;=0,0,MIN(MAX(0,$L$164+$M$164-$N$164),MAX(0,$F$164-$J$164))),2)</f>
        <v>0</v>
      </c>
      <c r="P164">
        <f>ROUND(MAX(0,$L$164+$M$164-$N$164-$O$164),2)</f>
        <v>0</v>
      </c>
      <c r="Q164">
        <f>$U$163</f>
        <v>0</v>
      </c>
      <c r="R164">
        <f>ROUND(IF($Q$164&lt;=0,0,$Q$164*$Q$3/12),2)</f>
        <v>0</v>
      </c>
      <c r="S164">
        <f>ROUND(IF($Q$164&lt;=0,0,MIN($Q$4,$Q$164+$R$164)),2)</f>
        <v>0</v>
      </c>
      <c r="T164">
        <f>ROUND(IF($Q$164&lt;=0,0,MIN(MAX(0,$Q$164+$R$164-$S$164),MAX(0,$F$164-$J$164-$O$164))),2)</f>
        <v>0</v>
      </c>
      <c r="U164">
        <f>ROUND(MAX(0,$Q$164+$R$164-$S$164-$T$164),2)</f>
        <v>0</v>
      </c>
      <c r="V164">
        <f>$Z$163</f>
        <v>0</v>
      </c>
      <c r="W164">
        <f>ROUND(IF($V$164&lt;=0,0,$V$164*$V$3/12),2)</f>
        <v>0</v>
      </c>
      <c r="X164">
        <f>ROUND(IF($V$164&lt;=0,0,MIN($V$4,$V$164+$W$164)),2)</f>
        <v>0</v>
      </c>
      <c r="Y164">
        <f>ROUND(IF($V$164&lt;=0,0,MIN(MAX(0,$V$164+$W$164-$X$164),MAX(0,$F$164-$J$164-$O$164-$T$164))),2)</f>
        <v>0</v>
      </c>
      <c r="Z164">
        <f>ROUND(MAX(0,$V$164+$W$164-$X$164-$Y$164),2)</f>
        <v>0</v>
      </c>
      <c r="AA164">
        <f>$AE$163</f>
        <v>0</v>
      </c>
      <c r="AB164">
        <f>ROUND(IF($AA$164&lt;=0,0,$AA$164*$AA$3/12),2)</f>
        <v>0</v>
      </c>
      <c r="AC164">
        <f>ROUND(IF($AA$164&lt;=0,0,MIN($AA$4,$AA$164+$AB$164)),2)</f>
        <v>0</v>
      </c>
      <c r="AD164">
        <f>ROUND(IF($AA$164&lt;=0,0,MIN(MAX(0,$AA$164+$AB$164-$AC$164),MAX(0,$F$164-$J$164-$O$164-$T$164-$Y$164))),2)</f>
        <v>0</v>
      </c>
      <c r="AE164">
        <f>ROUND(MAX(0,$AA$164+$AB$164-$AC$164-$AD$164),2)</f>
        <v>0</v>
      </c>
      <c r="AF164">
        <f>$AJ$163</f>
        <v>0</v>
      </c>
      <c r="AG164">
        <f>ROUND(IF($AF$164&lt;=0,0,$AF$164*$AF$3/12),2)</f>
        <v>0</v>
      </c>
      <c r="AH164">
        <f>ROUND(IF($AF$164&lt;=0,0,MIN($AF$4,$AF$164+$AG$164)),2)</f>
        <v>0</v>
      </c>
      <c r="AI164">
        <f>ROUND(IF($AF$164&lt;=0,0,MIN(MAX(0,$AF$164+$AG$164-$AH$164),MAX(0,$F$164-$J$164-$O$164-$T$164-$Y$164-$AD$164))),2)</f>
        <v>0</v>
      </c>
      <c r="AJ164">
        <f>ROUND(MAX(0,$AF$164+$AG$164-$AH$164-$AI$164),2)</f>
        <v>0</v>
      </c>
      <c r="AK164">
        <f>$AO$163</f>
        <v>0</v>
      </c>
      <c r="AL164">
        <f>ROUND(IF($AK$164&lt;=0,0,$AK$164*$AK$3/12),2)</f>
        <v>0</v>
      </c>
      <c r="AM164">
        <f>ROUND(IF($AK$164&lt;=0,0,MIN($AK$4,$AK$164+$AL$164)),2)</f>
        <v>0</v>
      </c>
      <c r="AN164">
        <f>ROUND(IF($AK$164&lt;=0,0,MIN(MAX(0,$AK$164+$AL$164-$AM$164),MAX(0,$F$164-$J$164-$O$164-$T$164-$Y$164-$AD$164-$AI$164))),2)</f>
        <v>0</v>
      </c>
      <c r="AO164">
        <f>ROUND(MAX(0,$AK$164+$AL$164-$AM$164-$AN$164),2)</f>
        <v>0</v>
      </c>
      <c r="AP164">
        <f>$AT$163</f>
        <v>0</v>
      </c>
      <c r="AQ164">
        <f>ROUND(IF($AP$164&lt;=0,0,$AP$164*$AP$3/12),2)</f>
        <v>0</v>
      </c>
      <c r="AR164">
        <f>ROUND(IF($AP$164&lt;=0,0,MIN($AP$4,$AP$164+$AQ$164)),2)</f>
        <v>0</v>
      </c>
      <c r="AS164">
        <f>ROUND(IF($AP$164&lt;=0,0,MIN(MAX(0,$AP$164+$AQ$164-$AR$164),MAX(0,$F$164-$J$164-$O$164-$T$164-$Y$164-$AD$164-$AI$164-$AN$164))),2)</f>
        <v>0</v>
      </c>
      <c r="AT164">
        <f>ROUND(MAX(0,$AP$164+$AQ$164-$AR$164-$AS$164),2)</f>
        <v>0</v>
      </c>
      <c r="AU164">
        <f>$AY$163</f>
        <v>0</v>
      </c>
      <c r="AV164">
        <f>ROUND(IF($AU$164&lt;=0,0,$AU$164*$AU$3/12),2)</f>
        <v>0</v>
      </c>
      <c r="AW164">
        <f>ROUND(IF($AU$164&lt;=0,0,MIN($AU$4,$AU$164+$AV$164)),2)</f>
        <v>0</v>
      </c>
      <c r="AX164">
        <f>ROUND(IF($AU$164&lt;=0,0,MIN(MAX(0,$AU$164+$AV$164-$AW$164),MAX(0,$F$164-$J$164-$O$164-$T$164-$Y$164-$AD$164-$AI$164-$AN$164-$AS$164))),2)</f>
        <v>0</v>
      </c>
      <c r="AY164">
        <f>ROUND(MAX(0,$AU$164+$AV$164-$AW$164-$AX$164),2)</f>
        <v>0</v>
      </c>
      <c r="AZ164">
        <f>$BD$163</f>
        <v>0</v>
      </c>
      <c r="BA164">
        <f>ROUND(IF($AZ$164&lt;=0,0,$AZ$164*$AZ$3/12),2)</f>
        <v>0</v>
      </c>
      <c r="BB164">
        <f>ROUND(IF($AZ$164&lt;=0,0,MIN($AZ$4,$AZ$164+$BA$164)),2)</f>
        <v>0</v>
      </c>
      <c r="BC164">
        <f>ROUND(IF($AZ$164&lt;=0,0,MIN(MAX(0,$AZ$164+$BA$164-$BB$164),MAX(0,$F$164-$J$164-$O$164-$T$164-$Y$164-$AD$164-$AI$164-$AN$164-$AS$164-$AX$164))),2)</f>
        <v>0</v>
      </c>
      <c r="BD164">
        <f>ROUND(MAX(0,$AZ$164+$BA$164-$BB$164-$BC$164),2)</f>
        <v>0</v>
      </c>
    </row>
    <row r="165" spans="1:56">
      <c r="A165">
        <f>ROW()-7</f>
        <v>158</v>
      </c>
      <c r="B165">
        <f>EDATE(StartDate,A165-1)</f>
        <v>0</v>
      </c>
      <c r="C165">
        <f>ROUND(SUM($G$165,$L$165,$Q$165,$V$165,$AA$165,$AF$165,$AK$165,$AP$165,$AU$165,$AZ$165)-SUM($K$165,$P$165,$U$165,$Z$165,$AE$165,$AJ$165,$AO$165,$AT$165,$AY$165,$BD$165),2)</f>
        <v>0</v>
      </c>
      <c r="D165">
        <f>ROUND(SUM($H$165,$M$165,$R$165,$W$165,$AB$165,$AG$165,$AL$165,$AQ$165,$AV$165,$BA$165),2)</f>
        <v>0</v>
      </c>
      <c r="E165">
        <f>ROUND(SUM($K$165,$P$165,$U$165,$Z$165,$AE$165,$AJ$165,$AO$165,$AT$165,$AY$165,$BD$165),2)</f>
        <v>0</v>
      </c>
      <c r="F165">
        <f>ROUND(MAX(MonthlyBudget-SUM($I$165,$N$165,$S$165,$X$165,$AC$165,$AH$165,$AM$165,$AR$165,$AW$165,$BB$165),0),2)</f>
        <v>0</v>
      </c>
      <c r="G165">
        <f>$K$164</f>
        <v>0</v>
      </c>
      <c r="H165">
        <f>ROUND(IF($G$165&lt;=0,0,$G$165*$G$3/12),2)</f>
        <v>0</v>
      </c>
      <c r="I165">
        <f>ROUND(IF($G$165&lt;=0,0,MIN($G$4,$G$165+$H$165)),2)</f>
        <v>0</v>
      </c>
      <c r="J165">
        <f>ROUND(IF($G$165&lt;=0,0,MIN(MAX(0,$G$165+$H$165-$I$165),$F$165)),2)</f>
        <v>0</v>
      </c>
      <c r="K165">
        <f>ROUND(MAX(0,$G$165+$H$165-$I$165-$J$165),2)</f>
        <v>0</v>
      </c>
      <c r="L165">
        <f>$P$164</f>
        <v>0</v>
      </c>
      <c r="M165">
        <f>ROUND(IF($L$165&lt;=0,0,$L$165*$L$3/12),2)</f>
        <v>0</v>
      </c>
      <c r="N165">
        <f>ROUND(IF($L$165&lt;=0,0,MIN($L$4,$L$165+$M$165)),2)</f>
        <v>0</v>
      </c>
      <c r="O165">
        <f>ROUND(IF($L$165&lt;=0,0,MIN(MAX(0,$L$165+$M$165-$N$165),MAX(0,$F$165-$J$165))),2)</f>
        <v>0</v>
      </c>
      <c r="P165">
        <f>ROUND(MAX(0,$L$165+$M$165-$N$165-$O$165),2)</f>
        <v>0</v>
      </c>
      <c r="Q165">
        <f>$U$164</f>
        <v>0</v>
      </c>
      <c r="R165">
        <f>ROUND(IF($Q$165&lt;=0,0,$Q$165*$Q$3/12),2)</f>
        <v>0</v>
      </c>
      <c r="S165">
        <f>ROUND(IF($Q$165&lt;=0,0,MIN($Q$4,$Q$165+$R$165)),2)</f>
        <v>0</v>
      </c>
      <c r="T165">
        <f>ROUND(IF($Q$165&lt;=0,0,MIN(MAX(0,$Q$165+$R$165-$S$165),MAX(0,$F$165-$J$165-$O$165))),2)</f>
        <v>0</v>
      </c>
      <c r="U165">
        <f>ROUND(MAX(0,$Q$165+$R$165-$S$165-$T$165),2)</f>
        <v>0</v>
      </c>
      <c r="V165">
        <f>$Z$164</f>
        <v>0</v>
      </c>
      <c r="W165">
        <f>ROUND(IF($V$165&lt;=0,0,$V$165*$V$3/12),2)</f>
        <v>0</v>
      </c>
      <c r="X165">
        <f>ROUND(IF($V$165&lt;=0,0,MIN($V$4,$V$165+$W$165)),2)</f>
        <v>0</v>
      </c>
      <c r="Y165">
        <f>ROUND(IF($V$165&lt;=0,0,MIN(MAX(0,$V$165+$W$165-$X$165),MAX(0,$F$165-$J$165-$O$165-$T$165))),2)</f>
        <v>0</v>
      </c>
      <c r="Z165">
        <f>ROUND(MAX(0,$V$165+$W$165-$X$165-$Y$165),2)</f>
        <v>0</v>
      </c>
      <c r="AA165">
        <f>$AE$164</f>
        <v>0</v>
      </c>
      <c r="AB165">
        <f>ROUND(IF($AA$165&lt;=0,0,$AA$165*$AA$3/12),2)</f>
        <v>0</v>
      </c>
      <c r="AC165">
        <f>ROUND(IF($AA$165&lt;=0,0,MIN($AA$4,$AA$165+$AB$165)),2)</f>
        <v>0</v>
      </c>
      <c r="AD165">
        <f>ROUND(IF($AA$165&lt;=0,0,MIN(MAX(0,$AA$165+$AB$165-$AC$165),MAX(0,$F$165-$J$165-$O$165-$T$165-$Y$165))),2)</f>
        <v>0</v>
      </c>
      <c r="AE165">
        <f>ROUND(MAX(0,$AA$165+$AB$165-$AC$165-$AD$165),2)</f>
        <v>0</v>
      </c>
      <c r="AF165">
        <f>$AJ$164</f>
        <v>0</v>
      </c>
      <c r="AG165">
        <f>ROUND(IF($AF$165&lt;=0,0,$AF$165*$AF$3/12),2)</f>
        <v>0</v>
      </c>
      <c r="AH165">
        <f>ROUND(IF($AF$165&lt;=0,0,MIN($AF$4,$AF$165+$AG$165)),2)</f>
        <v>0</v>
      </c>
      <c r="AI165">
        <f>ROUND(IF($AF$165&lt;=0,0,MIN(MAX(0,$AF$165+$AG$165-$AH$165),MAX(0,$F$165-$J$165-$O$165-$T$165-$Y$165-$AD$165))),2)</f>
        <v>0</v>
      </c>
      <c r="AJ165">
        <f>ROUND(MAX(0,$AF$165+$AG$165-$AH$165-$AI$165),2)</f>
        <v>0</v>
      </c>
      <c r="AK165">
        <f>$AO$164</f>
        <v>0</v>
      </c>
      <c r="AL165">
        <f>ROUND(IF($AK$165&lt;=0,0,$AK$165*$AK$3/12),2)</f>
        <v>0</v>
      </c>
      <c r="AM165">
        <f>ROUND(IF($AK$165&lt;=0,0,MIN($AK$4,$AK$165+$AL$165)),2)</f>
        <v>0</v>
      </c>
      <c r="AN165">
        <f>ROUND(IF($AK$165&lt;=0,0,MIN(MAX(0,$AK$165+$AL$165-$AM$165),MAX(0,$F$165-$J$165-$O$165-$T$165-$Y$165-$AD$165-$AI$165))),2)</f>
        <v>0</v>
      </c>
      <c r="AO165">
        <f>ROUND(MAX(0,$AK$165+$AL$165-$AM$165-$AN$165),2)</f>
        <v>0</v>
      </c>
      <c r="AP165">
        <f>$AT$164</f>
        <v>0</v>
      </c>
      <c r="AQ165">
        <f>ROUND(IF($AP$165&lt;=0,0,$AP$165*$AP$3/12),2)</f>
        <v>0</v>
      </c>
      <c r="AR165">
        <f>ROUND(IF($AP$165&lt;=0,0,MIN($AP$4,$AP$165+$AQ$165)),2)</f>
        <v>0</v>
      </c>
      <c r="AS165">
        <f>ROUND(IF($AP$165&lt;=0,0,MIN(MAX(0,$AP$165+$AQ$165-$AR$165),MAX(0,$F$165-$J$165-$O$165-$T$165-$Y$165-$AD$165-$AI$165-$AN$165))),2)</f>
        <v>0</v>
      </c>
      <c r="AT165">
        <f>ROUND(MAX(0,$AP$165+$AQ$165-$AR$165-$AS$165),2)</f>
        <v>0</v>
      </c>
      <c r="AU165">
        <f>$AY$164</f>
        <v>0</v>
      </c>
      <c r="AV165">
        <f>ROUND(IF($AU$165&lt;=0,0,$AU$165*$AU$3/12),2)</f>
        <v>0</v>
      </c>
      <c r="AW165">
        <f>ROUND(IF($AU$165&lt;=0,0,MIN($AU$4,$AU$165+$AV$165)),2)</f>
        <v>0</v>
      </c>
      <c r="AX165">
        <f>ROUND(IF($AU$165&lt;=0,0,MIN(MAX(0,$AU$165+$AV$165-$AW$165),MAX(0,$F$165-$J$165-$O$165-$T$165-$Y$165-$AD$165-$AI$165-$AN$165-$AS$165))),2)</f>
        <v>0</v>
      </c>
      <c r="AY165">
        <f>ROUND(MAX(0,$AU$165+$AV$165-$AW$165-$AX$165),2)</f>
        <v>0</v>
      </c>
      <c r="AZ165">
        <f>$BD$164</f>
        <v>0</v>
      </c>
      <c r="BA165">
        <f>ROUND(IF($AZ$165&lt;=0,0,$AZ$165*$AZ$3/12),2)</f>
        <v>0</v>
      </c>
      <c r="BB165">
        <f>ROUND(IF($AZ$165&lt;=0,0,MIN($AZ$4,$AZ$165+$BA$165)),2)</f>
        <v>0</v>
      </c>
      <c r="BC165">
        <f>ROUND(IF($AZ$165&lt;=0,0,MIN(MAX(0,$AZ$165+$BA$165-$BB$165),MAX(0,$F$165-$J$165-$O$165-$T$165-$Y$165-$AD$165-$AI$165-$AN$165-$AS$165-$AX$165))),2)</f>
        <v>0</v>
      </c>
      <c r="BD165">
        <f>ROUND(MAX(0,$AZ$165+$BA$165-$BB$165-$BC$165),2)</f>
        <v>0</v>
      </c>
    </row>
    <row r="166" spans="1:56">
      <c r="A166">
        <f>ROW()-7</f>
        <v>159</v>
      </c>
      <c r="B166">
        <f>EDATE(StartDate,A166-1)</f>
        <v>0</v>
      </c>
      <c r="C166">
        <f>ROUND(SUM($G$166,$L$166,$Q$166,$V$166,$AA$166,$AF$166,$AK$166,$AP$166,$AU$166,$AZ$166)-SUM($K$166,$P$166,$U$166,$Z$166,$AE$166,$AJ$166,$AO$166,$AT$166,$AY$166,$BD$166),2)</f>
        <v>0</v>
      </c>
      <c r="D166">
        <f>ROUND(SUM($H$166,$M$166,$R$166,$W$166,$AB$166,$AG$166,$AL$166,$AQ$166,$AV$166,$BA$166),2)</f>
        <v>0</v>
      </c>
      <c r="E166">
        <f>ROUND(SUM($K$166,$P$166,$U$166,$Z$166,$AE$166,$AJ$166,$AO$166,$AT$166,$AY$166,$BD$166),2)</f>
        <v>0</v>
      </c>
      <c r="F166">
        <f>ROUND(MAX(MonthlyBudget-SUM($I$166,$N$166,$S$166,$X$166,$AC$166,$AH$166,$AM$166,$AR$166,$AW$166,$BB$166),0),2)</f>
        <v>0</v>
      </c>
      <c r="G166">
        <f>$K$165</f>
        <v>0</v>
      </c>
      <c r="H166">
        <f>ROUND(IF($G$166&lt;=0,0,$G$166*$G$3/12),2)</f>
        <v>0</v>
      </c>
      <c r="I166">
        <f>ROUND(IF($G$166&lt;=0,0,MIN($G$4,$G$166+$H$166)),2)</f>
        <v>0</v>
      </c>
      <c r="J166">
        <f>ROUND(IF($G$166&lt;=0,0,MIN(MAX(0,$G$166+$H$166-$I$166),$F$166)),2)</f>
        <v>0</v>
      </c>
      <c r="K166">
        <f>ROUND(MAX(0,$G$166+$H$166-$I$166-$J$166),2)</f>
        <v>0</v>
      </c>
      <c r="L166">
        <f>$P$165</f>
        <v>0</v>
      </c>
      <c r="M166">
        <f>ROUND(IF($L$166&lt;=0,0,$L$166*$L$3/12),2)</f>
        <v>0</v>
      </c>
      <c r="N166">
        <f>ROUND(IF($L$166&lt;=0,0,MIN($L$4,$L$166+$M$166)),2)</f>
        <v>0</v>
      </c>
      <c r="O166">
        <f>ROUND(IF($L$166&lt;=0,0,MIN(MAX(0,$L$166+$M$166-$N$166),MAX(0,$F$166-$J$166))),2)</f>
        <v>0</v>
      </c>
      <c r="P166">
        <f>ROUND(MAX(0,$L$166+$M$166-$N$166-$O$166),2)</f>
        <v>0</v>
      </c>
      <c r="Q166">
        <f>$U$165</f>
        <v>0</v>
      </c>
      <c r="R166">
        <f>ROUND(IF($Q$166&lt;=0,0,$Q$166*$Q$3/12),2)</f>
        <v>0</v>
      </c>
      <c r="S166">
        <f>ROUND(IF($Q$166&lt;=0,0,MIN($Q$4,$Q$166+$R$166)),2)</f>
        <v>0</v>
      </c>
      <c r="T166">
        <f>ROUND(IF($Q$166&lt;=0,0,MIN(MAX(0,$Q$166+$R$166-$S$166),MAX(0,$F$166-$J$166-$O$166))),2)</f>
        <v>0</v>
      </c>
      <c r="U166">
        <f>ROUND(MAX(0,$Q$166+$R$166-$S$166-$T$166),2)</f>
        <v>0</v>
      </c>
      <c r="V166">
        <f>$Z$165</f>
        <v>0</v>
      </c>
      <c r="W166">
        <f>ROUND(IF($V$166&lt;=0,0,$V$166*$V$3/12),2)</f>
        <v>0</v>
      </c>
      <c r="X166">
        <f>ROUND(IF($V$166&lt;=0,0,MIN($V$4,$V$166+$W$166)),2)</f>
        <v>0</v>
      </c>
      <c r="Y166">
        <f>ROUND(IF($V$166&lt;=0,0,MIN(MAX(0,$V$166+$W$166-$X$166),MAX(0,$F$166-$J$166-$O$166-$T$166))),2)</f>
        <v>0</v>
      </c>
      <c r="Z166">
        <f>ROUND(MAX(0,$V$166+$W$166-$X$166-$Y$166),2)</f>
        <v>0</v>
      </c>
      <c r="AA166">
        <f>$AE$165</f>
        <v>0</v>
      </c>
      <c r="AB166">
        <f>ROUND(IF($AA$166&lt;=0,0,$AA$166*$AA$3/12),2)</f>
        <v>0</v>
      </c>
      <c r="AC166">
        <f>ROUND(IF($AA$166&lt;=0,0,MIN($AA$4,$AA$166+$AB$166)),2)</f>
        <v>0</v>
      </c>
      <c r="AD166">
        <f>ROUND(IF($AA$166&lt;=0,0,MIN(MAX(0,$AA$166+$AB$166-$AC$166),MAX(0,$F$166-$J$166-$O$166-$T$166-$Y$166))),2)</f>
        <v>0</v>
      </c>
      <c r="AE166">
        <f>ROUND(MAX(0,$AA$166+$AB$166-$AC$166-$AD$166),2)</f>
        <v>0</v>
      </c>
      <c r="AF166">
        <f>$AJ$165</f>
        <v>0</v>
      </c>
      <c r="AG166">
        <f>ROUND(IF($AF$166&lt;=0,0,$AF$166*$AF$3/12),2)</f>
        <v>0</v>
      </c>
      <c r="AH166">
        <f>ROUND(IF($AF$166&lt;=0,0,MIN($AF$4,$AF$166+$AG$166)),2)</f>
        <v>0</v>
      </c>
      <c r="AI166">
        <f>ROUND(IF($AF$166&lt;=0,0,MIN(MAX(0,$AF$166+$AG$166-$AH$166),MAX(0,$F$166-$J$166-$O$166-$T$166-$Y$166-$AD$166))),2)</f>
        <v>0</v>
      </c>
      <c r="AJ166">
        <f>ROUND(MAX(0,$AF$166+$AG$166-$AH$166-$AI$166),2)</f>
        <v>0</v>
      </c>
      <c r="AK166">
        <f>$AO$165</f>
        <v>0</v>
      </c>
      <c r="AL166">
        <f>ROUND(IF($AK$166&lt;=0,0,$AK$166*$AK$3/12),2)</f>
        <v>0</v>
      </c>
      <c r="AM166">
        <f>ROUND(IF($AK$166&lt;=0,0,MIN($AK$4,$AK$166+$AL$166)),2)</f>
        <v>0</v>
      </c>
      <c r="AN166">
        <f>ROUND(IF($AK$166&lt;=0,0,MIN(MAX(0,$AK$166+$AL$166-$AM$166),MAX(0,$F$166-$J$166-$O$166-$T$166-$Y$166-$AD$166-$AI$166))),2)</f>
        <v>0</v>
      </c>
      <c r="AO166">
        <f>ROUND(MAX(0,$AK$166+$AL$166-$AM$166-$AN$166),2)</f>
        <v>0</v>
      </c>
      <c r="AP166">
        <f>$AT$165</f>
        <v>0</v>
      </c>
      <c r="AQ166">
        <f>ROUND(IF($AP$166&lt;=0,0,$AP$166*$AP$3/12),2)</f>
        <v>0</v>
      </c>
      <c r="AR166">
        <f>ROUND(IF($AP$166&lt;=0,0,MIN($AP$4,$AP$166+$AQ$166)),2)</f>
        <v>0</v>
      </c>
      <c r="AS166">
        <f>ROUND(IF($AP$166&lt;=0,0,MIN(MAX(0,$AP$166+$AQ$166-$AR$166),MAX(0,$F$166-$J$166-$O$166-$T$166-$Y$166-$AD$166-$AI$166-$AN$166))),2)</f>
        <v>0</v>
      </c>
      <c r="AT166">
        <f>ROUND(MAX(0,$AP$166+$AQ$166-$AR$166-$AS$166),2)</f>
        <v>0</v>
      </c>
      <c r="AU166">
        <f>$AY$165</f>
        <v>0</v>
      </c>
      <c r="AV166">
        <f>ROUND(IF($AU$166&lt;=0,0,$AU$166*$AU$3/12),2)</f>
        <v>0</v>
      </c>
      <c r="AW166">
        <f>ROUND(IF($AU$166&lt;=0,0,MIN($AU$4,$AU$166+$AV$166)),2)</f>
        <v>0</v>
      </c>
      <c r="AX166">
        <f>ROUND(IF($AU$166&lt;=0,0,MIN(MAX(0,$AU$166+$AV$166-$AW$166),MAX(0,$F$166-$J$166-$O$166-$T$166-$Y$166-$AD$166-$AI$166-$AN$166-$AS$166))),2)</f>
        <v>0</v>
      </c>
      <c r="AY166">
        <f>ROUND(MAX(0,$AU$166+$AV$166-$AW$166-$AX$166),2)</f>
        <v>0</v>
      </c>
      <c r="AZ166">
        <f>$BD$165</f>
        <v>0</v>
      </c>
      <c r="BA166">
        <f>ROUND(IF($AZ$166&lt;=0,0,$AZ$166*$AZ$3/12),2)</f>
        <v>0</v>
      </c>
      <c r="BB166">
        <f>ROUND(IF($AZ$166&lt;=0,0,MIN($AZ$4,$AZ$166+$BA$166)),2)</f>
        <v>0</v>
      </c>
      <c r="BC166">
        <f>ROUND(IF($AZ$166&lt;=0,0,MIN(MAX(0,$AZ$166+$BA$166-$BB$166),MAX(0,$F$166-$J$166-$O$166-$T$166-$Y$166-$AD$166-$AI$166-$AN$166-$AS$166-$AX$166))),2)</f>
        <v>0</v>
      </c>
      <c r="BD166">
        <f>ROUND(MAX(0,$AZ$166+$BA$166-$BB$166-$BC$166),2)</f>
        <v>0</v>
      </c>
    </row>
    <row r="167" spans="1:56">
      <c r="A167">
        <f>ROW()-7</f>
        <v>160</v>
      </c>
      <c r="B167">
        <f>EDATE(StartDate,A167-1)</f>
        <v>0</v>
      </c>
      <c r="C167">
        <f>ROUND(SUM($G$167,$L$167,$Q$167,$V$167,$AA$167,$AF$167,$AK$167,$AP$167,$AU$167,$AZ$167)-SUM($K$167,$P$167,$U$167,$Z$167,$AE$167,$AJ$167,$AO$167,$AT$167,$AY$167,$BD$167),2)</f>
        <v>0</v>
      </c>
      <c r="D167">
        <f>ROUND(SUM($H$167,$M$167,$R$167,$W$167,$AB$167,$AG$167,$AL$167,$AQ$167,$AV$167,$BA$167),2)</f>
        <v>0</v>
      </c>
      <c r="E167">
        <f>ROUND(SUM($K$167,$P$167,$U$167,$Z$167,$AE$167,$AJ$167,$AO$167,$AT$167,$AY$167,$BD$167),2)</f>
        <v>0</v>
      </c>
      <c r="F167">
        <f>ROUND(MAX(MonthlyBudget-SUM($I$167,$N$167,$S$167,$X$167,$AC$167,$AH$167,$AM$167,$AR$167,$AW$167,$BB$167),0),2)</f>
        <v>0</v>
      </c>
      <c r="G167">
        <f>$K$166</f>
        <v>0</v>
      </c>
      <c r="H167">
        <f>ROUND(IF($G$167&lt;=0,0,$G$167*$G$3/12),2)</f>
        <v>0</v>
      </c>
      <c r="I167">
        <f>ROUND(IF($G$167&lt;=0,0,MIN($G$4,$G$167+$H$167)),2)</f>
        <v>0</v>
      </c>
      <c r="J167">
        <f>ROUND(IF($G$167&lt;=0,0,MIN(MAX(0,$G$167+$H$167-$I$167),$F$167)),2)</f>
        <v>0</v>
      </c>
      <c r="K167">
        <f>ROUND(MAX(0,$G$167+$H$167-$I$167-$J$167),2)</f>
        <v>0</v>
      </c>
      <c r="L167">
        <f>$P$166</f>
        <v>0</v>
      </c>
      <c r="M167">
        <f>ROUND(IF($L$167&lt;=0,0,$L$167*$L$3/12),2)</f>
        <v>0</v>
      </c>
      <c r="N167">
        <f>ROUND(IF($L$167&lt;=0,0,MIN($L$4,$L$167+$M$167)),2)</f>
        <v>0</v>
      </c>
      <c r="O167">
        <f>ROUND(IF($L$167&lt;=0,0,MIN(MAX(0,$L$167+$M$167-$N$167),MAX(0,$F$167-$J$167))),2)</f>
        <v>0</v>
      </c>
      <c r="P167">
        <f>ROUND(MAX(0,$L$167+$M$167-$N$167-$O$167),2)</f>
        <v>0</v>
      </c>
      <c r="Q167">
        <f>$U$166</f>
        <v>0</v>
      </c>
      <c r="R167">
        <f>ROUND(IF($Q$167&lt;=0,0,$Q$167*$Q$3/12),2)</f>
        <v>0</v>
      </c>
      <c r="S167">
        <f>ROUND(IF($Q$167&lt;=0,0,MIN($Q$4,$Q$167+$R$167)),2)</f>
        <v>0</v>
      </c>
      <c r="T167">
        <f>ROUND(IF($Q$167&lt;=0,0,MIN(MAX(0,$Q$167+$R$167-$S$167),MAX(0,$F$167-$J$167-$O$167))),2)</f>
        <v>0</v>
      </c>
      <c r="U167">
        <f>ROUND(MAX(0,$Q$167+$R$167-$S$167-$T$167),2)</f>
        <v>0</v>
      </c>
      <c r="V167">
        <f>$Z$166</f>
        <v>0</v>
      </c>
      <c r="W167">
        <f>ROUND(IF($V$167&lt;=0,0,$V$167*$V$3/12),2)</f>
        <v>0</v>
      </c>
      <c r="X167">
        <f>ROUND(IF($V$167&lt;=0,0,MIN($V$4,$V$167+$W$167)),2)</f>
        <v>0</v>
      </c>
      <c r="Y167">
        <f>ROUND(IF($V$167&lt;=0,0,MIN(MAX(0,$V$167+$W$167-$X$167),MAX(0,$F$167-$J$167-$O$167-$T$167))),2)</f>
        <v>0</v>
      </c>
      <c r="Z167">
        <f>ROUND(MAX(0,$V$167+$W$167-$X$167-$Y$167),2)</f>
        <v>0</v>
      </c>
      <c r="AA167">
        <f>$AE$166</f>
        <v>0</v>
      </c>
      <c r="AB167">
        <f>ROUND(IF($AA$167&lt;=0,0,$AA$167*$AA$3/12),2)</f>
        <v>0</v>
      </c>
      <c r="AC167">
        <f>ROUND(IF($AA$167&lt;=0,0,MIN($AA$4,$AA$167+$AB$167)),2)</f>
        <v>0</v>
      </c>
      <c r="AD167">
        <f>ROUND(IF($AA$167&lt;=0,0,MIN(MAX(0,$AA$167+$AB$167-$AC$167),MAX(0,$F$167-$J$167-$O$167-$T$167-$Y$167))),2)</f>
        <v>0</v>
      </c>
      <c r="AE167">
        <f>ROUND(MAX(0,$AA$167+$AB$167-$AC$167-$AD$167),2)</f>
        <v>0</v>
      </c>
      <c r="AF167">
        <f>$AJ$166</f>
        <v>0</v>
      </c>
      <c r="AG167">
        <f>ROUND(IF($AF$167&lt;=0,0,$AF$167*$AF$3/12),2)</f>
        <v>0</v>
      </c>
      <c r="AH167">
        <f>ROUND(IF($AF$167&lt;=0,0,MIN($AF$4,$AF$167+$AG$167)),2)</f>
        <v>0</v>
      </c>
      <c r="AI167">
        <f>ROUND(IF($AF$167&lt;=0,0,MIN(MAX(0,$AF$167+$AG$167-$AH$167),MAX(0,$F$167-$J$167-$O$167-$T$167-$Y$167-$AD$167))),2)</f>
        <v>0</v>
      </c>
      <c r="AJ167">
        <f>ROUND(MAX(0,$AF$167+$AG$167-$AH$167-$AI$167),2)</f>
        <v>0</v>
      </c>
      <c r="AK167">
        <f>$AO$166</f>
        <v>0</v>
      </c>
      <c r="AL167">
        <f>ROUND(IF($AK$167&lt;=0,0,$AK$167*$AK$3/12),2)</f>
        <v>0</v>
      </c>
      <c r="AM167">
        <f>ROUND(IF($AK$167&lt;=0,0,MIN($AK$4,$AK$167+$AL$167)),2)</f>
        <v>0</v>
      </c>
      <c r="AN167">
        <f>ROUND(IF($AK$167&lt;=0,0,MIN(MAX(0,$AK$167+$AL$167-$AM$167),MAX(0,$F$167-$J$167-$O$167-$T$167-$Y$167-$AD$167-$AI$167))),2)</f>
        <v>0</v>
      </c>
      <c r="AO167">
        <f>ROUND(MAX(0,$AK$167+$AL$167-$AM$167-$AN$167),2)</f>
        <v>0</v>
      </c>
      <c r="AP167">
        <f>$AT$166</f>
        <v>0</v>
      </c>
      <c r="AQ167">
        <f>ROUND(IF($AP$167&lt;=0,0,$AP$167*$AP$3/12),2)</f>
        <v>0</v>
      </c>
      <c r="AR167">
        <f>ROUND(IF($AP$167&lt;=0,0,MIN($AP$4,$AP$167+$AQ$167)),2)</f>
        <v>0</v>
      </c>
      <c r="AS167">
        <f>ROUND(IF($AP$167&lt;=0,0,MIN(MAX(0,$AP$167+$AQ$167-$AR$167),MAX(0,$F$167-$J$167-$O$167-$T$167-$Y$167-$AD$167-$AI$167-$AN$167))),2)</f>
        <v>0</v>
      </c>
      <c r="AT167">
        <f>ROUND(MAX(0,$AP$167+$AQ$167-$AR$167-$AS$167),2)</f>
        <v>0</v>
      </c>
      <c r="AU167">
        <f>$AY$166</f>
        <v>0</v>
      </c>
      <c r="AV167">
        <f>ROUND(IF($AU$167&lt;=0,0,$AU$167*$AU$3/12),2)</f>
        <v>0</v>
      </c>
      <c r="AW167">
        <f>ROUND(IF($AU$167&lt;=0,0,MIN($AU$4,$AU$167+$AV$167)),2)</f>
        <v>0</v>
      </c>
      <c r="AX167">
        <f>ROUND(IF($AU$167&lt;=0,0,MIN(MAX(0,$AU$167+$AV$167-$AW$167),MAX(0,$F$167-$J$167-$O$167-$T$167-$Y$167-$AD$167-$AI$167-$AN$167-$AS$167))),2)</f>
        <v>0</v>
      </c>
      <c r="AY167">
        <f>ROUND(MAX(0,$AU$167+$AV$167-$AW$167-$AX$167),2)</f>
        <v>0</v>
      </c>
      <c r="AZ167">
        <f>$BD$166</f>
        <v>0</v>
      </c>
      <c r="BA167">
        <f>ROUND(IF($AZ$167&lt;=0,0,$AZ$167*$AZ$3/12),2)</f>
        <v>0</v>
      </c>
      <c r="BB167">
        <f>ROUND(IF($AZ$167&lt;=0,0,MIN($AZ$4,$AZ$167+$BA$167)),2)</f>
        <v>0</v>
      </c>
      <c r="BC167">
        <f>ROUND(IF($AZ$167&lt;=0,0,MIN(MAX(0,$AZ$167+$BA$167-$BB$167),MAX(0,$F$167-$J$167-$O$167-$T$167-$Y$167-$AD$167-$AI$167-$AN$167-$AS$167-$AX$167))),2)</f>
        <v>0</v>
      </c>
      <c r="BD167">
        <f>ROUND(MAX(0,$AZ$167+$BA$167-$BB$167-$BC$167),2)</f>
        <v>0</v>
      </c>
    </row>
    <row r="168" spans="1:56">
      <c r="A168">
        <f>ROW()-7</f>
        <v>161</v>
      </c>
      <c r="B168">
        <f>EDATE(StartDate,A168-1)</f>
        <v>0</v>
      </c>
      <c r="C168">
        <f>ROUND(SUM($G$168,$L$168,$Q$168,$V$168,$AA$168,$AF$168,$AK$168,$AP$168,$AU$168,$AZ$168)-SUM($K$168,$P$168,$U$168,$Z$168,$AE$168,$AJ$168,$AO$168,$AT$168,$AY$168,$BD$168),2)</f>
        <v>0</v>
      </c>
      <c r="D168">
        <f>ROUND(SUM($H$168,$M$168,$R$168,$W$168,$AB$168,$AG$168,$AL$168,$AQ$168,$AV$168,$BA$168),2)</f>
        <v>0</v>
      </c>
      <c r="E168">
        <f>ROUND(SUM($K$168,$P$168,$U$168,$Z$168,$AE$168,$AJ$168,$AO$168,$AT$168,$AY$168,$BD$168),2)</f>
        <v>0</v>
      </c>
      <c r="F168">
        <f>ROUND(MAX(MonthlyBudget-SUM($I$168,$N$168,$S$168,$X$168,$AC$168,$AH$168,$AM$168,$AR$168,$AW$168,$BB$168),0),2)</f>
        <v>0</v>
      </c>
      <c r="G168">
        <f>$K$167</f>
        <v>0</v>
      </c>
      <c r="H168">
        <f>ROUND(IF($G$168&lt;=0,0,$G$168*$G$3/12),2)</f>
        <v>0</v>
      </c>
      <c r="I168">
        <f>ROUND(IF($G$168&lt;=0,0,MIN($G$4,$G$168+$H$168)),2)</f>
        <v>0</v>
      </c>
      <c r="J168">
        <f>ROUND(IF($G$168&lt;=0,0,MIN(MAX(0,$G$168+$H$168-$I$168),$F$168)),2)</f>
        <v>0</v>
      </c>
      <c r="K168">
        <f>ROUND(MAX(0,$G$168+$H$168-$I$168-$J$168),2)</f>
        <v>0</v>
      </c>
      <c r="L168">
        <f>$P$167</f>
        <v>0</v>
      </c>
      <c r="M168">
        <f>ROUND(IF($L$168&lt;=0,0,$L$168*$L$3/12),2)</f>
        <v>0</v>
      </c>
      <c r="N168">
        <f>ROUND(IF($L$168&lt;=0,0,MIN($L$4,$L$168+$M$168)),2)</f>
        <v>0</v>
      </c>
      <c r="O168">
        <f>ROUND(IF($L$168&lt;=0,0,MIN(MAX(0,$L$168+$M$168-$N$168),MAX(0,$F$168-$J$168))),2)</f>
        <v>0</v>
      </c>
      <c r="P168">
        <f>ROUND(MAX(0,$L$168+$M$168-$N$168-$O$168),2)</f>
        <v>0</v>
      </c>
      <c r="Q168">
        <f>$U$167</f>
        <v>0</v>
      </c>
      <c r="R168">
        <f>ROUND(IF($Q$168&lt;=0,0,$Q$168*$Q$3/12),2)</f>
        <v>0</v>
      </c>
      <c r="S168">
        <f>ROUND(IF($Q$168&lt;=0,0,MIN($Q$4,$Q$168+$R$168)),2)</f>
        <v>0</v>
      </c>
      <c r="T168">
        <f>ROUND(IF($Q$168&lt;=0,0,MIN(MAX(0,$Q$168+$R$168-$S$168),MAX(0,$F$168-$J$168-$O$168))),2)</f>
        <v>0</v>
      </c>
      <c r="U168">
        <f>ROUND(MAX(0,$Q$168+$R$168-$S$168-$T$168),2)</f>
        <v>0</v>
      </c>
      <c r="V168">
        <f>$Z$167</f>
        <v>0</v>
      </c>
      <c r="W168">
        <f>ROUND(IF($V$168&lt;=0,0,$V$168*$V$3/12),2)</f>
        <v>0</v>
      </c>
      <c r="X168">
        <f>ROUND(IF($V$168&lt;=0,0,MIN($V$4,$V$168+$W$168)),2)</f>
        <v>0</v>
      </c>
      <c r="Y168">
        <f>ROUND(IF($V$168&lt;=0,0,MIN(MAX(0,$V$168+$W$168-$X$168),MAX(0,$F$168-$J$168-$O$168-$T$168))),2)</f>
        <v>0</v>
      </c>
      <c r="Z168">
        <f>ROUND(MAX(0,$V$168+$W$168-$X$168-$Y$168),2)</f>
        <v>0</v>
      </c>
      <c r="AA168">
        <f>$AE$167</f>
        <v>0</v>
      </c>
      <c r="AB168">
        <f>ROUND(IF($AA$168&lt;=0,0,$AA$168*$AA$3/12),2)</f>
        <v>0</v>
      </c>
      <c r="AC168">
        <f>ROUND(IF($AA$168&lt;=0,0,MIN($AA$4,$AA$168+$AB$168)),2)</f>
        <v>0</v>
      </c>
      <c r="AD168">
        <f>ROUND(IF($AA$168&lt;=0,0,MIN(MAX(0,$AA$168+$AB$168-$AC$168),MAX(0,$F$168-$J$168-$O$168-$T$168-$Y$168))),2)</f>
        <v>0</v>
      </c>
      <c r="AE168">
        <f>ROUND(MAX(0,$AA$168+$AB$168-$AC$168-$AD$168),2)</f>
        <v>0</v>
      </c>
      <c r="AF168">
        <f>$AJ$167</f>
        <v>0</v>
      </c>
      <c r="AG168">
        <f>ROUND(IF($AF$168&lt;=0,0,$AF$168*$AF$3/12),2)</f>
        <v>0</v>
      </c>
      <c r="AH168">
        <f>ROUND(IF($AF$168&lt;=0,0,MIN($AF$4,$AF$168+$AG$168)),2)</f>
        <v>0</v>
      </c>
      <c r="AI168">
        <f>ROUND(IF($AF$168&lt;=0,0,MIN(MAX(0,$AF$168+$AG$168-$AH$168),MAX(0,$F$168-$J$168-$O$168-$T$168-$Y$168-$AD$168))),2)</f>
        <v>0</v>
      </c>
      <c r="AJ168">
        <f>ROUND(MAX(0,$AF$168+$AG$168-$AH$168-$AI$168),2)</f>
        <v>0</v>
      </c>
      <c r="AK168">
        <f>$AO$167</f>
        <v>0</v>
      </c>
      <c r="AL168">
        <f>ROUND(IF($AK$168&lt;=0,0,$AK$168*$AK$3/12),2)</f>
        <v>0</v>
      </c>
      <c r="AM168">
        <f>ROUND(IF($AK$168&lt;=0,0,MIN($AK$4,$AK$168+$AL$168)),2)</f>
        <v>0</v>
      </c>
      <c r="AN168">
        <f>ROUND(IF($AK$168&lt;=0,0,MIN(MAX(0,$AK$168+$AL$168-$AM$168),MAX(0,$F$168-$J$168-$O$168-$T$168-$Y$168-$AD$168-$AI$168))),2)</f>
        <v>0</v>
      </c>
      <c r="AO168">
        <f>ROUND(MAX(0,$AK$168+$AL$168-$AM$168-$AN$168),2)</f>
        <v>0</v>
      </c>
      <c r="AP168">
        <f>$AT$167</f>
        <v>0</v>
      </c>
      <c r="AQ168">
        <f>ROUND(IF($AP$168&lt;=0,0,$AP$168*$AP$3/12),2)</f>
        <v>0</v>
      </c>
      <c r="AR168">
        <f>ROUND(IF($AP$168&lt;=0,0,MIN($AP$4,$AP$168+$AQ$168)),2)</f>
        <v>0</v>
      </c>
      <c r="AS168">
        <f>ROUND(IF($AP$168&lt;=0,0,MIN(MAX(0,$AP$168+$AQ$168-$AR$168),MAX(0,$F$168-$J$168-$O$168-$T$168-$Y$168-$AD$168-$AI$168-$AN$168))),2)</f>
        <v>0</v>
      </c>
      <c r="AT168">
        <f>ROUND(MAX(0,$AP$168+$AQ$168-$AR$168-$AS$168),2)</f>
        <v>0</v>
      </c>
      <c r="AU168">
        <f>$AY$167</f>
        <v>0</v>
      </c>
      <c r="AV168">
        <f>ROUND(IF($AU$168&lt;=0,0,$AU$168*$AU$3/12),2)</f>
        <v>0</v>
      </c>
      <c r="AW168">
        <f>ROUND(IF($AU$168&lt;=0,0,MIN($AU$4,$AU$168+$AV$168)),2)</f>
        <v>0</v>
      </c>
      <c r="AX168">
        <f>ROUND(IF($AU$168&lt;=0,0,MIN(MAX(0,$AU$168+$AV$168-$AW$168),MAX(0,$F$168-$J$168-$O$168-$T$168-$Y$168-$AD$168-$AI$168-$AN$168-$AS$168))),2)</f>
        <v>0</v>
      </c>
      <c r="AY168">
        <f>ROUND(MAX(0,$AU$168+$AV$168-$AW$168-$AX$168),2)</f>
        <v>0</v>
      </c>
      <c r="AZ168">
        <f>$BD$167</f>
        <v>0</v>
      </c>
      <c r="BA168">
        <f>ROUND(IF($AZ$168&lt;=0,0,$AZ$168*$AZ$3/12),2)</f>
        <v>0</v>
      </c>
      <c r="BB168">
        <f>ROUND(IF($AZ$168&lt;=0,0,MIN($AZ$4,$AZ$168+$BA$168)),2)</f>
        <v>0</v>
      </c>
      <c r="BC168">
        <f>ROUND(IF($AZ$168&lt;=0,0,MIN(MAX(0,$AZ$168+$BA$168-$BB$168),MAX(0,$F$168-$J$168-$O$168-$T$168-$Y$168-$AD$168-$AI$168-$AN$168-$AS$168-$AX$168))),2)</f>
        <v>0</v>
      </c>
      <c r="BD168">
        <f>ROUND(MAX(0,$AZ$168+$BA$168-$BB$168-$BC$168),2)</f>
        <v>0</v>
      </c>
    </row>
    <row r="169" spans="1:56">
      <c r="A169">
        <f>ROW()-7</f>
        <v>162</v>
      </c>
      <c r="B169">
        <f>EDATE(StartDate,A169-1)</f>
        <v>0</v>
      </c>
      <c r="C169">
        <f>ROUND(SUM($G$169,$L$169,$Q$169,$V$169,$AA$169,$AF$169,$AK$169,$AP$169,$AU$169,$AZ$169)-SUM($K$169,$P$169,$U$169,$Z$169,$AE$169,$AJ$169,$AO$169,$AT$169,$AY$169,$BD$169),2)</f>
        <v>0</v>
      </c>
      <c r="D169">
        <f>ROUND(SUM($H$169,$M$169,$R$169,$W$169,$AB$169,$AG$169,$AL$169,$AQ$169,$AV$169,$BA$169),2)</f>
        <v>0</v>
      </c>
      <c r="E169">
        <f>ROUND(SUM($K$169,$P$169,$U$169,$Z$169,$AE$169,$AJ$169,$AO$169,$AT$169,$AY$169,$BD$169),2)</f>
        <v>0</v>
      </c>
      <c r="F169">
        <f>ROUND(MAX(MonthlyBudget-SUM($I$169,$N$169,$S$169,$X$169,$AC$169,$AH$169,$AM$169,$AR$169,$AW$169,$BB$169),0),2)</f>
        <v>0</v>
      </c>
      <c r="G169">
        <f>$K$168</f>
        <v>0</v>
      </c>
      <c r="H169">
        <f>ROUND(IF($G$169&lt;=0,0,$G$169*$G$3/12),2)</f>
        <v>0</v>
      </c>
      <c r="I169">
        <f>ROUND(IF($G$169&lt;=0,0,MIN($G$4,$G$169+$H$169)),2)</f>
        <v>0</v>
      </c>
      <c r="J169">
        <f>ROUND(IF($G$169&lt;=0,0,MIN(MAX(0,$G$169+$H$169-$I$169),$F$169)),2)</f>
        <v>0</v>
      </c>
      <c r="K169">
        <f>ROUND(MAX(0,$G$169+$H$169-$I$169-$J$169),2)</f>
        <v>0</v>
      </c>
      <c r="L169">
        <f>$P$168</f>
        <v>0</v>
      </c>
      <c r="M169">
        <f>ROUND(IF($L$169&lt;=0,0,$L$169*$L$3/12),2)</f>
        <v>0</v>
      </c>
      <c r="N169">
        <f>ROUND(IF($L$169&lt;=0,0,MIN($L$4,$L$169+$M$169)),2)</f>
        <v>0</v>
      </c>
      <c r="O169">
        <f>ROUND(IF($L$169&lt;=0,0,MIN(MAX(0,$L$169+$M$169-$N$169),MAX(0,$F$169-$J$169))),2)</f>
        <v>0</v>
      </c>
      <c r="P169">
        <f>ROUND(MAX(0,$L$169+$M$169-$N$169-$O$169),2)</f>
        <v>0</v>
      </c>
      <c r="Q169">
        <f>$U$168</f>
        <v>0</v>
      </c>
      <c r="R169">
        <f>ROUND(IF($Q$169&lt;=0,0,$Q$169*$Q$3/12),2)</f>
        <v>0</v>
      </c>
      <c r="S169">
        <f>ROUND(IF($Q$169&lt;=0,0,MIN($Q$4,$Q$169+$R$169)),2)</f>
        <v>0</v>
      </c>
      <c r="T169">
        <f>ROUND(IF($Q$169&lt;=0,0,MIN(MAX(0,$Q$169+$R$169-$S$169),MAX(0,$F$169-$J$169-$O$169))),2)</f>
        <v>0</v>
      </c>
      <c r="U169">
        <f>ROUND(MAX(0,$Q$169+$R$169-$S$169-$T$169),2)</f>
        <v>0</v>
      </c>
      <c r="V169">
        <f>$Z$168</f>
        <v>0</v>
      </c>
      <c r="W169">
        <f>ROUND(IF($V$169&lt;=0,0,$V$169*$V$3/12),2)</f>
        <v>0</v>
      </c>
      <c r="X169">
        <f>ROUND(IF($V$169&lt;=0,0,MIN($V$4,$V$169+$W$169)),2)</f>
        <v>0</v>
      </c>
      <c r="Y169">
        <f>ROUND(IF($V$169&lt;=0,0,MIN(MAX(0,$V$169+$W$169-$X$169),MAX(0,$F$169-$J$169-$O$169-$T$169))),2)</f>
        <v>0</v>
      </c>
      <c r="Z169">
        <f>ROUND(MAX(0,$V$169+$W$169-$X$169-$Y$169),2)</f>
        <v>0</v>
      </c>
      <c r="AA169">
        <f>$AE$168</f>
        <v>0</v>
      </c>
      <c r="AB169">
        <f>ROUND(IF($AA$169&lt;=0,0,$AA$169*$AA$3/12),2)</f>
        <v>0</v>
      </c>
      <c r="AC169">
        <f>ROUND(IF($AA$169&lt;=0,0,MIN($AA$4,$AA$169+$AB$169)),2)</f>
        <v>0</v>
      </c>
      <c r="AD169">
        <f>ROUND(IF($AA$169&lt;=0,0,MIN(MAX(0,$AA$169+$AB$169-$AC$169),MAX(0,$F$169-$J$169-$O$169-$T$169-$Y$169))),2)</f>
        <v>0</v>
      </c>
      <c r="AE169">
        <f>ROUND(MAX(0,$AA$169+$AB$169-$AC$169-$AD$169),2)</f>
        <v>0</v>
      </c>
      <c r="AF169">
        <f>$AJ$168</f>
        <v>0</v>
      </c>
      <c r="AG169">
        <f>ROUND(IF($AF$169&lt;=0,0,$AF$169*$AF$3/12),2)</f>
        <v>0</v>
      </c>
      <c r="AH169">
        <f>ROUND(IF($AF$169&lt;=0,0,MIN($AF$4,$AF$169+$AG$169)),2)</f>
        <v>0</v>
      </c>
      <c r="AI169">
        <f>ROUND(IF($AF$169&lt;=0,0,MIN(MAX(0,$AF$169+$AG$169-$AH$169),MAX(0,$F$169-$J$169-$O$169-$T$169-$Y$169-$AD$169))),2)</f>
        <v>0</v>
      </c>
      <c r="AJ169">
        <f>ROUND(MAX(0,$AF$169+$AG$169-$AH$169-$AI$169),2)</f>
        <v>0</v>
      </c>
      <c r="AK169">
        <f>$AO$168</f>
        <v>0</v>
      </c>
      <c r="AL169">
        <f>ROUND(IF($AK$169&lt;=0,0,$AK$169*$AK$3/12),2)</f>
        <v>0</v>
      </c>
      <c r="AM169">
        <f>ROUND(IF($AK$169&lt;=0,0,MIN($AK$4,$AK$169+$AL$169)),2)</f>
        <v>0</v>
      </c>
      <c r="AN169">
        <f>ROUND(IF($AK$169&lt;=0,0,MIN(MAX(0,$AK$169+$AL$169-$AM$169),MAX(0,$F$169-$J$169-$O$169-$T$169-$Y$169-$AD$169-$AI$169))),2)</f>
        <v>0</v>
      </c>
      <c r="AO169">
        <f>ROUND(MAX(0,$AK$169+$AL$169-$AM$169-$AN$169),2)</f>
        <v>0</v>
      </c>
      <c r="AP169">
        <f>$AT$168</f>
        <v>0</v>
      </c>
      <c r="AQ169">
        <f>ROUND(IF($AP$169&lt;=0,0,$AP$169*$AP$3/12),2)</f>
        <v>0</v>
      </c>
      <c r="AR169">
        <f>ROUND(IF($AP$169&lt;=0,0,MIN($AP$4,$AP$169+$AQ$169)),2)</f>
        <v>0</v>
      </c>
      <c r="AS169">
        <f>ROUND(IF($AP$169&lt;=0,0,MIN(MAX(0,$AP$169+$AQ$169-$AR$169),MAX(0,$F$169-$J$169-$O$169-$T$169-$Y$169-$AD$169-$AI$169-$AN$169))),2)</f>
        <v>0</v>
      </c>
      <c r="AT169">
        <f>ROUND(MAX(0,$AP$169+$AQ$169-$AR$169-$AS$169),2)</f>
        <v>0</v>
      </c>
      <c r="AU169">
        <f>$AY$168</f>
        <v>0</v>
      </c>
      <c r="AV169">
        <f>ROUND(IF($AU$169&lt;=0,0,$AU$169*$AU$3/12),2)</f>
        <v>0</v>
      </c>
      <c r="AW169">
        <f>ROUND(IF($AU$169&lt;=0,0,MIN($AU$4,$AU$169+$AV$169)),2)</f>
        <v>0</v>
      </c>
      <c r="AX169">
        <f>ROUND(IF($AU$169&lt;=0,0,MIN(MAX(0,$AU$169+$AV$169-$AW$169),MAX(0,$F$169-$J$169-$O$169-$T$169-$Y$169-$AD$169-$AI$169-$AN$169-$AS$169))),2)</f>
        <v>0</v>
      </c>
      <c r="AY169">
        <f>ROUND(MAX(0,$AU$169+$AV$169-$AW$169-$AX$169),2)</f>
        <v>0</v>
      </c>
      <c r="AZ169">
        <f>$BD$168</f>
        <v>0</v>
      </c>
      <c r="BA169">
        <f>ROUND(IF($AZ$169&lt;=0,0,$AZ$169*$AZ$3/12),2)</f>
        <v>0</v>
      </c>
      <c r="BB169">
        <f>ROUND(IF($AZ$169&lt;=0,0,MIN($AZ$4,$AZ$169+$BA$169)),2)</f>
        <v>0</v>
      </c>
      <c r="BC169">
        <f>ROUND(IF($AZ$169&lt;=0,0,MIN(MAX(0,$AZ$169+$BA$169-$BB$169),MAX(0,$F$169-$J$169-$O$169-$T$169-$Y$169-$AD$169-$AI$169-$AN$169-$AS$169-$AX$169))),2)</f>
        <v>0</v>
      </c>
      <c r="BD169">
        <f>ROUND(MAX(0,$AZ$169+$BA$169-$BB$169-$BC$169),2)</f>
        <v>0</v>
      </c>
    </row>
    <row r="170" spans="1:56">
      <c r="A170">
        <f>ROW()-7</f>
        <v>163</v>
      </c>
      <c r="B170">
        <f>EDATE(StartDate,A170-1)</f>
        <v>0</v>
      </c>
      <c r="C170">
        <f>ROUND(SUM($G$170,$L$170,$Q$170,$V$170,$AA$170,$AF$170,$AK$170,$AP$170,$AU$170,$AZ$170)-SUM($K$170,$P$170,$U$170,$Z$170,$AE$170,$AJ$170,$AO$170,$AT$170,$AY$170,$BD$170),2)</f>
        <v>0</v>
      </c>
      <c r="D170">
        <f>ROUND(SUM($H$170,$M$170,$R$170,$W$170,$AB$170,$AG$170,$AL$170,$AQ$170,$AV$170,$BA$170),2)</f>
        <v>0</v>
      </c>
      <c r="E170">
        <f>ROUND(SUM($K$170,$P$170,$U$170,$Z$170,$AE$170,$AJ$170,$AO$170,$AT$170,$AY$170,$BD$170),2)</f>
        <v>0</v>
      </c>
      <c r="F170">
        <f>ROUND(MAX(MonthlyBudget-SUM($I$170,$N$170,$S$170,$X$170,$AC$170,$AH$170,$AM$170,$AR$170,$AW$170,$BB$170),0),2)</f>
        <v>0</v>
      </c>
      <c r="G170">
        <f>$K$169</f>
        <v>0</v>
      </c>
      <c r="H170">
        <f>ROUND(IF($G$170&lt;=0,0,$G$170*$G$3/12),2)</f>
        <v>0</v>
      </c>
      <c r="I170">
        <f>ROUND(IF($G$170&lt;=0,0,MIN($G$4,$G$170+$H$170)),2)</f>
        <v>0</v>
      </c>
      <c r="J170">
        <f>ROUND(IF($G$170&lt;=0,0,MIN(MAX(0,$G$170+$H$170-$I$170),$F$170)),2)</f>
        <v>0</v>
      </c>
      <c r="K170">
        <f>ROUND(MAX(0,$G$170+$H$170-$I$170-$J$170),2)</f>
        <v>0</v>
      </c>
      <c r="L170">
        <f>$P$169</f>
        <v>0</v>
      </c>
      <c r="M170">
        <f>ROUND(IF($L$170&lt;=0,0,$L$170*$L$3/12),2)</f>
        <v>0</v>
      </c>
      <c r="N170">
        <f>ROUND(IF($L$170&lt;=0,0,MIN($L$4,$L$170+$M$170)),2)</f>
        <v>0</v>
      </c>
      <c r="O170">
        <f>ROUND(IF($L$170&lt;=0,0,MIN(MAX(0,$L$170+$M$170-$N$170),MAX(0,$F$170-$J$170))),2)</f>
        <v>0</v>
      </c>
      <c r="P170">
        <f>ROUND(MAX(0,$L$170+$M$170-$N$170-$O$170),2)</f>
        <v>0</v>
      </c>
      <c r="Q170">
        <f>$U$169</f>
        <v>0</v>
      </c>
      <c r="R170">
        <f>ROUND(IF($Q$170&lt;=0,0,$Q$170*$Q$3/12),2)</f>
        <v>0</v>
      </c>
      <c r="S170">
        <f>ROUND(IF($Q$170&lt;=0,0,MIN($Q$4,$Q$170+$R$170)),2)</f>
        <v>0</v>
      </c>
      <c r="T170">
        <f>ROUND(IF($Q$170&lt;=0,0,MIN(MAX(0,$Q$170+$R$170-$S$170),MAX(0,$F$170-$J$170-$O$170))),2)</f>
        <v>0</v>
      </c>
      <c r="U170">
        <f>ROUND(MAX(0,$Q$170+$R$170-$S$170-$T$170),2)</f>
        <v>0</v>
      </c>
      <c r="V170">
        <f>$Z$169</f>
        <v>0</v>
      </c>
      <c r="W170">
        <f>ROUND(IF($V$170&lt;=0,0,$V$170*$V$3/12),2)</f>
        <v>0</v>
      </c>
      <c r="X170">
        <f>ROUND(IF($V$170&lt;=0,0,MIN($V$4,$V$170+$W$170)),2)</f>
        <v>0</v>
      </c>
      <c r="Y170">
        <f>ROUND(IF($V$170&lt;=0,0,MIN(MAX(0,$V$170+$W$170-$X$170),MAX(0,$F$170-$J$170-$O$170-$T$170))),2)</f>
        <v>0</v>
      </c>
      <c r="Z170">
        <f>ROUND(MAX(0,$V$170+$W$170-$X$170-$Y$170),2)</f>
        <v>0</v>
      </c>
      <c r="AA170">
        <f>$AE$169</f>
        <v>0</v>
      </c>
      <c r="AB170">
        <f>ROUND(IF($AA$170&lt;=0,0,$AA$170*$AA$3/12),2)</f>
        <v>0</v>
      </c>
      <c r="AC170">
        <f>ROUND(IF($AA$170&lt;=0,0,MIN($AA$4,$AA$170+$AB$170)),2)</f>
        <v>0</v>
      </c>
      <c r="AD170">
        <f>ROUND(IF($AA$170&lt;=0,0,MIN(MAX(0,$AA$170+$AB$170-$AC$170),MAX(0,$F$170-$J$170-$O$170-$T$170-$Y$170))),2)</f>
        <v>0</v>
      </c>
      <c r="AE170">
        <f>ROUND(MAX(0,$AA$170+$AB$170-$AC$170-$AD$170),2)</f>
        <v>0</v>
      </c>
      <c r="AF170">
        <f>$AJ$169</f>
        <v>0</v>
      </c>
      <c r="AG170">
        <f>ROUND(IF($AF$170&lt;=0,0,$AF$170*$AF$3/12),2)</f>
        <v>0</v>
      </c>
      <c r="AH170">
        <f>ROUND(IF($AF$170&lt;=0,0,MIN($AF$4,$AF$170+$AG$170)),2)</f>
        <v>0</v>
      </c>
      <c r="AI170">
        <f>ROUND(IF($AF$170&lt;=0,0,MIN(MAX(0,$AF$170+$AG$170-$AH$170),MAX(0,$F$170-$J$170-$O$170-$T$170-$Y$170-$AD$170))),2)</f>
        <v>0</v>
      </c>
      <c r="AJ170">
        <f>ROUND(MAX(0,$AF$170+$AG$170-$AH$170-$AI$170),2)</f>
        <v>0</v>
      </c>
      <c r="AK170">
        <f>$AO$169</f>
        <v>0</v>
      </c>
      <c r="AL170">
        <f>ROUND(IF($AK$170&lt;=0,0,$AK$170*$AK$3/12),2)</f>
        <v>0</v>
      </c>
      <c r="AM170">
        <f>ROUND(IF($AK$170&lt;=0,0,MIN($AK$4,$AK$170+$AL$170)),2)</f>
        <v>0</v>
      </c>
      <c r="AN170">
        <f>ROUND(IF($AK$170&lt;=0,0,MIN(MAX(0,$AK$170+$AL$170-$AM$170),MAX(0,$F$170-$J$170-$O$170-$T$170-$Y$170-$AD$170-$AI$170))),2)</f>
        <v>0</v>
      </c>
      <c r="AO170">
        <f>ROUND(MAX(0,$AK$170+$AL$170-$AM$170-$AN$170),2)</f>
        <v>0</v>
      </c>
      <c r="AP170">
        <f>$AT$169</f>
        <v>0</v>
      </c>
      <c r="AQ170">
        <f>ROUND(IF($AP$170&lt;=0,0,$AP$170*$AP$3/12),2)</f>
        <v>0</v>
      </c>
      <c r="AR170">
        <f>ROUND(IF($AP$170&lt;=0,0,MIN($AP$4,$AP$170+$AQ$170)),2)</f>
        <v>0</v>
      </c>
      <c r="AS170">
        <f>ROUND(IF($AP$170&lt;=0,0,MIN(MAX(0,$AP$170+$AQ$170-$AR$170),MAX(0,$F$170-$J$170-$O$170-$T$170-$Y$170-$AD$170-$AI$170-$AN$170))),2)</f>
        <v>0</v>
      </c>
      <c r="AT170">
        <f>ROUND(MAX(0,$AP$170+$AQ$170-$AR$170-$AS$170),2)</f>
        <v>0</v>
      </c>
      <c r="AU170">
        <f>$AY$169</f>
        <v>0</v>
      </c>
      <c r="AV170">
        <f>ROUND(IF($AU$170&lt;=0,0,$AU$170*$AU$3/12),2)</f>
        <v>0</v>
      </c>
      <c r="AW170">
        <f>ROUND(IF($AU$170&lt;=0,0,MIN($AU$4,$AU$170+$AV$170)),2)</f>
        <v>0</v>
      </c>
      <c r="AX170">
        <f>ROUND(IF($AU$170&lt;=0,0,MIN(MAX(0,$AU$170+$AV$170-$AW$170),MAX(0,$F$170-$J$170-$O$170-$T$170-$Y$170-$AD$170-$AI$170-$AN$170-$AS$170))),2)</f>
        <v>0</v>
      </c>
      <c r="AY170">
        <f>ROUND(MAX(0,$AU$170+$AV$170-$AW$170-$AX$170),2)</f>
        <v>0</v>
      </c>
      <c r="AZ170">
        <f>$BD$169</f>
        <v>0</v>
      </c>
      <c r="BA170">
        <f>ROUND(IF($AZ$170&lt;=0,0,$AZ$170*$AZ$3/12),2)</f>
        <v>0</v>
      </c>
      <c r="BB170">
        <f>ROUND(IF($AZ$170&lt;=0,0,MIN($AZ$4,$AZ$170+$BA$170)),2)</f>
        <v>0</v>
      </c>
      <c r="BC170">
        <f>ROUND(IF($AZ$170&lt;=0,0,MIN(MAX(0,$AZ$170+$BA$170-$BB$170),MAX(0,$F$170-$J$170-$O$170-$T$170-$Y$170-$AD$170-$AI$170-$AN$170-$AS$170-$AX$170))),2)</f>
        <v>0</v>
      </c>
      <c r="BD170">
        <f>ROUND(MAX(0,$AZ$170+$BA$170-$BB$170-$BC$170),2)</f>
        <v>0</v>
      </c>
    </row>
    <row r="171" spans="1:56">
      <c r="A171">
        <f>ROW()-7</f>
        <v>164</v>
      </c>
      <c r="B171">
        <f>EDATE(StartDate,A171-1)</f>
        <v>0</v>
      </c>
      <c r="C171">
        <f>ROUND(SUM($G$171,$L$171,$Q$171,$V$171,$AA$171,$AF$171,$AK$171,$AP$171,$AU$171,$AZ$171)-SUM($K$171,$P$171,$U$171,$Z$171,$AE$171,$AJ$171,$AO$171,$AT$171,$AY$171,$BD$171),2)</f>
        <v>0</v>
      </c>
      <c r="D171">
        <f>ROUND(SUM($H$171,$M$171,$R$171,$W$171,$AB$171,$AG$171,$AL$171,$AQ$171,$AV$171,$BA$171),2)</f>
        <v>0</v>
      </c>
      <c r="E171">
        <f>ROUND(SUM($K$171,$P$171,$U$171,$Z$171,$AE$171,$AJ$171,$AO$171,$AT$171,$AY$171,$BD$171),2)</f>
        <v>0</v>
      </c>
      <c r="F171">
        <f>ROUND(MAX(MonthlyBudget-SUM($I$171,$N$171,$S$171,$X$171,$AC$171,$AH$171,$AM$171,$AR$171,$AW$171,$BB$171),0),2)</f>
        <v>0</v>
      </c>
      <c r="G171">
        <f>$K$170</f>
        <v>0</v>
      </c>
      <c r="H171">
        <f>ROUND(IF($G$171&lt;=0,0,$G$171*$G$3/12),2)</f>
        <v>0</v>
      </c>
      <c r="I171">
        <f>ROUND(IF($G$171&lt;=0,0,MIN($G$4,$G$171+$H$171)),2)</f>
        <v>0</v>
      </c>
      <c r="J171">
        <f>ROUND(IF($G$171&lt;=0,0,MIN(MAX(0,$G$171+$H$171-$I$171),$F$171)),2)</f>
        <v>0</v>
      </c>
      <c r="K171">
        <f>ROUND(MAX(0,$G$171+$H$171-$I$171-$J$171),2)</f>
        <v>0</v>
      </c>
      <c r="L171">
        <f>$P$170</f>
        <v>0</v>
      </c>
      <c r="M171">
        <f>ROUND(IF($L$171&lt;=0,0,$L$171*$L$3/12),2)</f>
        <v>0</v>
      </c>
      <c r="N171">
        <f>ROUND(IF($L$171&lt;=0,0,MIN($L$4,$L$171+$M$171)),2)</f>
        <v>0</v>
      </c>
      <c r="O171">
        <f>ROUND(IF($L$171&lt;=0,0,MIN(MAX(0,$L$171+$M$171-$N$171),MAX(0,$F$171-$J$171))),2)</f>
        <v>0</v>
      </c>
      <c r="P171">
        <f>ROUND(MAX(0,$L$171+$M$171-$N$171-$O$171),2)</f>
        <v>0</v>
      </c>
      <c r="Q171">
        <f>$U$170</f>
        <v>0</v>
      </c>
      <c r="R171">
        <f>ROUND(IF($Q$171&lt;=0,0,$Q$171*$Q$3/12),2)</f>
        <v>0</v>
      </c>
      <c r="S171">
        <f>ROUND(IF($Q$171&lt;=0,0,MIN($Q$4,$Q$171+$R$171)),2)</f>
        <v>0</v>
      </c>
      <c r="T171">
        <f>ROUND(IF($Q$171&lt;=0,0,MIN(MAX(0,$Q$171+$R$171-$S$171),MAX(0,$F$171-$J$171-$O$171))),2)</f>
        <v>0</v>
      </c>
      <c r="U171">
        <f>ROUND(MAX(0,$Q$171+$R$171-$S$171-$T$171),2)</f>
        <v>0</v>
      </c>
      <c r="V171">
        <f>$Z$170</f>
        <v>0</v>
      </c>
      <c r="W171">
        <f>ROUND(IF($V$171&lt;=0,0,$V$171*$V$3/12),2)</f>
        <v>0</v>
      </c>
      <c r="X171">
        <f>ROUND(IF($V$171&lt;=0,0,MIN($V$4,$V$171+$W$171)),2)</f>
        <v>0</v>
      </c>
      <c r="Y171">
        <f>ROUND(IF($V$171&lt;=0,0,MIN(MAX(0,$V$171+$W$171-$X$171),MAX(0,$F$171-$J$171-$O$171-$T$171))),2)</f>
        <v>0</v>
      </c>
      <c r="Z171">
        <f>ROUND(MAX(0,$V$171+$W$171-$X$171-$Y$171),2)</f>
        <v>0</v>
      </c>
      <c r="AA171">
        <f>$AE$170</f>
        <v>0</v>
      </c>
      <c r="AB171">
        <f>ROUND(IF($AA$171&lt;=0,0,$AA$171*$AA$3/12),2)</f>
        <v>0</v>
      </c>
      <c r="AC171">
        <f>ROUND(IF($AA$171&lt;=0,0,MIN($AA$4,$AA$171+$AB$171)),2)</f>
        <v>0</v>
      </c>
      <c r="AD171">
        <f>ROUND(IF($AA$171&lt;=0,0,MIN(MAX(0,$AA$171+$AB$171-$AC$171),MAX(0,$F$171-$J$171-$O$171-$T$171-$Y$171))),2)</f>
        <v>0</v>
      </c>
      <c r="AE171">
        <f>ROUND(MAX(0,$AA$171+$AB$171-$AC$171-$AD$171),2)</f>
        <v>0</v>
      </c>
      <c r="AF171">
        <f>$AJ$170</f>
        <v>0</v>
      </c>
      <c r="AG171">
        <f>ROUND(IF($AF$171&lt;=0,0,$AF$171*$AF$3/12),2)</f>
        <v>0</v>
      </c>
      <c r="AH171">
        <f>ROUND(IF($AF$171&lt;=0,0,MIN($AF$4,$AF$171+$AG$171)),2)</f>
        <v>0</v>
      </c>
      <c r="AI171">
        <f>ROUND(IF($AF$171&lt;=0,0,MIN(MAX(0,$AF$171+$AG$171-$AH$171),MAX(0,$F$171-$J$171-$O$171-$T$171-$Y$171-$AD$171))),2)</f>
        <v>0</v>
      </c>
      <c r="AJ171">
        <f>ROUND(MAX(0,$AF$171+$AG$171-$AH$171-$AI$171),2)</f>
        <v>0</v>
      </c>
      <c r="AK171">
        <f>$AO$170</f>
        <v>0</v>
      </c>
      <c r="AL171">
        <f>ROUND(IF($AK$171&lt;=0,0,$AK$171*$AK$3/12),2)</f>
        <v>0</v>
      </c>
      <c r="AM171">
        <f>ROUND(IF($AK$171&lt;=0,0,MIN($AK$4,$AK$171+$AL$171)),2)</f>
        <v>0</v>
      </c>
      <c r="AN171">
        <f>ROUND(IF($AK$171&lt;=0,0,MIN(MAX(0,$AK$171+$AL$171-$AM$171),MAX(0,$F$171-$J$171-$O$171-$T$171-$Y$171-$AD$171-$AI$171))),2)</f>
        <v>0</v>
      </c>
      <c r="AO171">
        <f>ROUND(MAX(0,$AK$171+$AL$171-$AM$171-$AN$171),2)</f>
        <v>0</v>
      </c>
      <c r="AP171">
        <f>$AT$170</f>
        <v>0</v>
      </c>
      <c r="AQ171">
        <f>ROUND(IF($AP$171&lt;=0,0,$AP$171*$AP$3/12),2)</f>
        <v>0</v>
      </c>
      <c r="AR171">
        <f>ROUND(IF($AP$171&lt;=0,0,MIN($AP$4,$AP$171+$AQ$171)),2)</f>
        <v>0</v>
      </c>
      <c r="AS171">
        <f>ROUND(IF($AP$171&lt;=0,0,MIN(MAX(0,$AP$171+$AQ$171-$AR$171),MAX(0,$F$171-$J$171-$O$171-$T$171-$Y$171-$AD$171-$AI$171-$AN$171))),2)</f>
        <v>0</v>
      </c>
      <c r="AT171">
        <f>ROUND(MAX(0,$AP$171+$AQ$171-$AR$171-$AS$171),2)</f>
        <v>0</v>
      </c>
      <c r="AU171">
        <f>$AY$170</f>
        <v>0</v>
      </c>
      <c r="AV171">
        <f>ROUND(IF($AU$171&lt;=0,0,$AU$171*$AU$3/12),2)</f>
        <v>0</v>
      </c>
      <c r="AW171">
        <f>ROUND(IF($AU$171&lt;=0,0,MIN($AU$4,$AU$171+$AV$171)),2)</f>
        <v>0</v>
      </c>
      <c r="AX171">
        <f>ROUND(IF($AU$171&lt;=0,0,MIN(MAX(0,$AU$171+$AV$171-$AW$171),MAX(0,$F$171-$J$171-$O$171-$T$171-$Y$171-$AD$171-$AI$171-$AN$171-$AS$171))),2)</f>
        <v>0</v>
      </c>
      <c r="AY171">
        <f>ROUND(MAX(0,$AU$171+$AV$171-$AW$171-$AX$171),2)</f>
        <v>0</v>
      </c>
      <c r="AZ171">
        <f>$BD$170</f>
        <v>0</v>
      </c>
      <c r="BA171">
        <f>ROUND(IF($AZ$171&lt;=0,0,$AZ$171*$AZ$3/12),2)</f>
        <v>0</v>
      </c>
      <c r="BB171">
        <f>ROUND(IF($AZ$171&lt;=0,0,MIN($AZ$4,$AZ$171+$BA$171)),2)</f>
        <v>0</v>
      </c>
      <c r="BC171">
        <f>ROUND(IF($AZ$171&lt;=0,0,MIN(MAX(0,$AZ$171+$BA$171-$BB$171),MAX(0,$F$171-$J$171-$O$171-$T$171-$Y$171-$AD$171-$AI$171-$AN$171-$AS$171-$AX$171))),2)</f>
        <v>0</v>
      </c>
      <c r="BD171">
        <f>ROUND(MAX(0,$AZ$171+$BA$171-$BB$171-$BC$171),2)</f>
        <v>0</v>
      </c>
    </row>
    <row r="172" spans="1:56">
      <c r="A172">
        <f>ROW()-7</f>
        <v>165</v>
      </c>
      <c r="B172">
        <f>EDATE(StartDate,A172-1)</f>
        <v>0</v>
      </c>
      <c r="C172">
        <f>ROUND(SUM($G$172,$L$172,$Q$172,$V$172,$AA$172,$AF$172,$AK$172,$AP$172,$AU$172,$AZ$172)-SUM($K$172,$P$172,$U$172,$Z$172,$AE$172,$AJ$172,$AO$172,$AT$172,$AY$172,$BD$172),2)</f>
        <v>0</v>
      </c>
      <c r="D172">
        <f>ROUND(SUM($H$172,$M$172,$R$172,$W$172,$AB$172,$AG$172,$AL$172,$AQ$172,$AV$172,$BA$172),2)</f>
        <v>0</v>
      </c>
      <c r="E172">
        <f>ROUND(SUM($K$172,$P$172,$U$172,$Z$172,$AE$172,$AJ$172,$AO$172,$AT$172,$AY$172,$BD$172),2)</f>
        <v>0</v>
      </c>
      <c r="F172">
        <f>ROUND(MAX(MonthlyBudget-SUM($I$172,$N$172,$S$172,$X$172,$AC$172,$AH$172,$AM$172,$AR$172,$AW$172,$BB$172),0),2)</f>
        <v>0</v>
      </c>
      <c r="G172">
        <f>$K$171</f>
        <v>0</v>
      </c>
      <c r="H172">
        <f>ROUND(IF($G$172&lt;=0,0,$G$172*$G$3/12),2)</f>
        <v>0</v>
      </c>
      <c r="I172">
        <f>ROUND(IF($G$172&lt;=0,0,MIN($G$4,$G$172+$H$172)),2)</f>
        <v>0</v>
      </c>
      <c r="J172">
        <f>ROUND(IF($G$172&lt;=0,0,MIN(MAX(0,$G$172+$H$172-$I$172),$F$172)),2)</f>
        <v>0</v>
      </c>
      <c r="K172">
        <f>ROUND(MAX(0,$G$172+$H$172-$I$172-$J$172),2)</f>
        <v>0</v>
      </c>
      <c r="L172">
        <f>$P$171</f>
        <v>0</v>
      </c>
      <c r="M172">
        <f>ROUND(IF($L$172&lt;=0,0,$L$172*$L$3/12),2)</f>
        <v>0</v>
      </c>
      <c r="N172">
        <f>ROUND(IF($L$172&lt;=0,0,MIN($L$4,$L$172+$M$172)),2)</f>
        <v>0</v>
      </c>
      <c r="O172">
        <f>ROUND(IF($L$172&lt;=0,0,MIN(MAX(0,$L$172+$M$172-$N$172),MAX(0,$F$172-$J$172))),2)</f>
        <v>0</v>
      </c>
      <c r="P172">
        <f>ROUND(MAX(0,$L$172+$M$172-$N$172-$O$172),2)</f>
        <v>0</v>
      </c>
      <c r="Q172">
        <f>$U$171</f>
        <v>0</v>
      </c>
      <c r="R172">
        <f>ROUND(IF($Q$172&lt;=0,0,$Q$172*$Q$3/12),2)</f>
        <v>0</v>
      </c>
      <c r="S172">
        <f>ROUND(IF($Q$172&lt;=0,0,MIN($Q$4,$Q$172+$R$172)),2)</f>
        <v>0</v>
      </c>
      <c r="T172">
        <f>ROUND(IF($Q$172&lt;=0,0,MIN(MAX(0,$Q$172+$R$172-$S$172),MAX(0,$F$172-$J$172-$O$172))),2)</f>
        <v>0</v>
      </c>
      <c r="U172">
        <f>ROUND(MAX(0,$Q$172+$R$172-$S$172-$T$172),2)</f>
        <v>0</v>
      </c>
      <c r="V172">
        <f>$Z$171</f>
        <v>0</v>
      </c>
      <c r="W172">
        <f>ROUND(IF($V$172&lt;=0,0,$V$172*$V$3/12),2)</f>
        <v>0</v>
      </c>
      <c r="X172">
        <f>ROUND(IF($V$172&lt;=0,0,MIN($V$4,$V$172+$W$172)),2)</f>
        <v>0</v>
      </c>
      <c r="Y172">
        <f>ROUND(IF($V$172&lt;=0,0,MIN(MAX(0,$V$172+$W$172-$X$172),MAX(0,$F$172-$J$172-$O$172-$T$172))),2)</f>
        <v>0</v>
      </c>
      <c r="Z172">
        <f>ROUND(MAX(0,$V$172+$W$172-$X$172-$Y$172),2)</f>
        <v>0</v>
      </c>
      <c r="AA172">
        <f>$AE$171</f>
        <v>0</v>
      </c>
      <c r="AB172">
        <f>ROUND(IF($AA$172&lt;=0,0,$AA$172*$AA$3/12),2)</f>
        <v>0</v>
      </c>
      <c r="AC172">
        <f>ROUND(IF($AA$172&lt;=0,0,MIN($AA$4,$AA$172+$AB$172)),2)</f>
        <v>0</v>
      </c>
      <c r="AD172">
        <f>ROUND(IF($AA$172&lt;=0,0,MIN(MAX(0,$AA$172+$AB$172-$AC$172),MAX(0,$F$172-$J$172-$O$172-$T$172-$Y$172))),2)</f>
        <v>0</v>
      </c>
      <c r="AE172">
        <f>ROUND(MAX(0,$AA$172+$AB$172-$AC$172-$AD$172),2)</f>
        <v>0</v>
      </c>
      <c r="AF172">
        <f>$AJ$171</f>
        <v>0</v>
      </c>
      <c r="AG172">
        <f>ROUND(IF($AF$172&lt;=0,0,$AF$172*$AF$3/12),2)</f>
        <v>0</v>
      </c>
      <c r="AH172">
        <f>ROUND(IF($AF$172&lt;=0,0,MIN($AF$4,$AF$172+$AG$172)),2)</f>
        <v>0</v>
      </c>
      <c r="AI172">
        <f>ROUND(IF($AF$172&lt;=0,0,MIN(MAX(0,$AF$172+$AG$172-$AH$172),MAX(0,$F$172-$J$172-$O$172-$T$172-$Y$172-$AD$172))),2)</f>
        <v>0</v>
      </c>
      <c r="AJ172">
        <f>ROUND(MAX(0,$AF$172+$AG$172-$AH$172-$AI$172),2)</f>
        <v>0</v>
      </c>
      <c r="AK172">
        <f>$AO$171</f>
        <v>0</v>
      </c>
      <c r="AL172">
        <f>ROUND(IF($AK$172&lt;=0,0,$AK$172*$AK$3/12),2)</f>
        <v>0</v>
      </c>
      <c r="AM172">
        <f>ROUND(IF($AK$172&lt;=0,0,MIN($AK$4,$AK$172+$AL$172)),2)</f>
        <v>0</v>
      </c>
      <c r="AN172">
        <f>ROUND(IF($AK$172&lt;=0,0,MIN(MAX(0,$AK$172+$AL$172-$AM$172),MAX(0,$F$172-$J$172-$O$172-$T$172-$Y$172-$AD$172-$AI$172))),2)</f>
        <v>0</v>
      </c>
      <c r="AO172">
        <f>ROUND(MAX(0,$AK$172+$AL$172-$AM$172-$AN$172),2)</f>
        <v>0</v>
      </c>
      <c r="AP172">
        <f>$AT$171</f>
        <v>0</v>
      </c>
      <c r="AQ172">
        <f>ROUND(IF($AP$172&lt;=0,0,$AP$172*$AP$3/12),2)</f>
        <v>0</v>
      </c>
      <c r="AR172">
        <f>ROUND(IF($AP$172&lt;=0,0,MIN($AP$4,$AP$172+$AQ$172)),2)</f>
        <v>0</v>
      </c>
      <c r="AS172">
        <f>ROUND(IF($AP$172&lt;=0,0,MIN(MAX(0,$AP$172+$AQ$172-$AR$172),MAX(0,$F$172-$J$172-$O$172-$T$172-$Y$172-$AD$172-$AI$172-$AN$172))),2)</f>
        <v>0</v>
      </c>
      <c r="AT172">
        <f>ROUND(MAX(0,$AP$172+$AQ$172-$AR$172-$AS$172),2)</f>
        <v>0</v>
      </c>
      <c r="AU172">
        <f>$AY$171</f>
        <v>0</v>
      </c>
      <c r="AV172">
        <f>ROUND(IF($AU$172&lt;=0,0,$AU$172*$AU$3/12),2)</f>
        <v>0</v>
      </c>
      <c r="AW172">
        <f>ROUND(IF($AU$172&lt;=0,0,MIN($AU$4,$AU$172+$AV$172)),2)</f>
        <v>0</v>
      </c>
      <c r="AX172">
        <f>ROUND(IF($AU$172&lt;=0,0,MIN(MAX(0,$AU$172+$AV$172-$AW$172),MAX(0,$F$172-$J$172-$O$172-$T$172-$Y$172-$AD$172-$AI$172-$AN$172-$AS$172))),2)</f>
        <v>0</v>
      </c>
      <c r="AY172">
        <f>ROUND(MAX(0,$AU$172+$AV$172-$AW$172-$AX$172),2)</f>
        <v>0</v>
      </c>
      <c r="AZ172">
        <f>$BD$171</f>
        <v>0</v>
      </c>
      <c r="BA172">
        <f>ROUND(IF($AZ$172&lt;=0,0,$AZ$172*$AZ$3/12),2)</f>
        <v>0</v>
      </c>
      <c r="BB172">
        <f>ROUND(IF($AZ$172&lt;=0,0,MIN($AZ$4,$AZ$172+$BA$172)),2)</f>
        <v>0</v>
      </c>
      <c r="BC172">
        <f>ROUND(IF($AZ$172&lt;=0,0,MIN(MAX(0,$AZ$172+$BA$172-$BB$172),MAX(0,$F$172-$J$172-$O$172-$T$172-$Y$172-$AD$172-$AI$172-$AN$172-$AS$172-$AX$172))),2)</f>
        <v>0</v>
      </c>
      <c r="BD172">
        <f>ROUND(MAX(0,$AZ$172+$BA$172-$BB$172-$BC$172),2)</f>
        <v>0</v>
      </c>
    </row>
    <row r="173" spans="1:56">
      <c r="A173">
        <f>ROW()-7</f>
        <v>166</v>
      </c>
      <c r="B173">
        <f>EDATE(StartDate,A173-1)</f>
        <v>0</v>
      </c>
      <c r="C173">
        <f>ROUND(SUM($G$173,$L$173,$Q$173,$V$173,$AA$173,$AF$173,$AK$173,$AP$173,$AU$173,$AZ$173)-SUM($K$173,$P$173,$U$173,$Z$173,$AE$173,$AJ$173,$AO$173,$AT$173,$AY$173,$BD$173),2)</f>
        <v>0</v>
      </c>
      <c r="D173">
        <f>ROUND(SUM($H$173,$M$173,$R$173,$W$173,$AB$173,$AG$173,$AL$173,$AQ$173,$AV$173,$BA$173),2)</f>
        <v>0</v>
      </c>
      <c r="E173">
        <f>ROUND(SUM($K$173,$P$173,$U$173,$Z$173,$AE$173,$AJ$173,$AO$173,$AT$173,$AY$173,$BD$173),2)</f>
        <v>0</v>
      </c>
      <c r="F173">
        <f>ROUND(MAX(MonthlyBudget-SUM($I$173,$N$173,$S$173,$X$173,$AC$173,$AH$173,$AM$173,$AR$173,$AW$173,$BB$173),0),2)</f>
        <v>0</v>
      </c>
      <c r="G173">
        <f>$K$172</f>
        <v>0</v>
      </c>
      <c r="H173">
        <f>ROUND(IF($G$173&lt;=0,0,$G$173*$G$3/12),2)</f>
        <v>0</v>
      </c>
      <c r="I173">
        <f>ROUND(IF($G$173&lt;=0,0,MIN($G$4,$G$173+$H$173)),2)</f>
        <v>0</v>
      </c>
      <c r="J173">
        <f>ROUND(IF($G$173&lt;=0,0,MIN(MAX(0,$G$173+$H$173-$I$173),$F$173)),2)</f>
        <v>0</v>
      </c>
      <c r="K173">
        <f>ROUND(MAX(0,$G$173+$H$173-$I$173-$J$173),2)</f>
        <v>0</v>
      </c>
      <c r="L173">
        <f>$P$172</f>
        <v>0</v>
      </c>
      <c r="M173">
        <f>ROUND(IF($L$173&lt;=0,0,$L$173*$L$3/12),2)</f>
        <v>0</v>
      </c>
      <c r="N173">
        <f>ROUND(IF($L$173&lt;=0,0,MIN($L$4,$L$173+$M$173)),2)</f>
        <v>0</v>
      </c>
      <c r="O173">
        <f>ROUND(IF($L$173&lt;=0,0,MIN(MAX(0,$L$173+$M$173-$N$173),MAX(0,$F$173-$J$173))),2)</f>
        <v>0</v>
      </c>
      <c r="P173">
        <f>ROUND(MAX(0,$L$173+$M$173-$N$173-$O$173),2)</f>
        <v>0</v>
      </c>
      <c r="Q173">
        <f>$U$172</f>
        <v>0</v>
      </c>
      <c r="R173">
        <f>ROUND(IF($Q$173&lt;=0,0,$Q$173*$Q$3/12),2)</f>
        <v>0</v>
      </c>
      <c r="S173">
        <f>ROUND(IF($Q$173&lt;=0,0,MIN($Q$4,$Q$173+$R$173)),2)</f>
        <v>0</v>
      </c>
      <c r="T173">
        <f>ROUND(IF($Q$173&lt;=0,0,MIN(MAX(0,$Q$173+$R$173-$S$173),MAX(0,$F$173-$J$173-$O$173))),2)</f>
        <v>0</v>
      </c>
      <c r="U173">
        <f>ROUND(MAX(0,$Q$173+$R$173-$S$173-$T$173),2)</f>
        <v>0</v>
      </c>
      <c r="V173">
        <f>$Z$172</f>
        <v>0</v>
      </c>
      <c r="W173">
        <f>ROUND(IF($V$173&lt;=0,0,$V$173*$V$3/12),2)</f>
        <v>0</v>
      </c>
      <c r="X173">
        <f>ROUND(IF($V$173&lt;=0,0,MIN($V$4,$V$173+$W$173)),2)</f>
        <v>0</v>
      </c>
      <c r="Y173">
        <f>ROUND(IF($V$173&lt;=0,0,MIN(MAX(0,$V$173+$W$173-$X$173),MAX(0,$F$173-$J$173-$O$173-$T$173))),2)</f>
        <v>0</v>
      </c>
      <c r="Z173">
        <f>ROUND(MAX(0,$V$173+$W$173-$X$173-$Y$173),2)</f>
        <v>0</v>
      </c>
      <c r="AA173">
        <f>$AE$172</f>
        <v>0</v>
      </c>
      <c r="AB173">
        <f>ROUND(IF($AA$173&lt;=0,0,$AA$173*$AA$3/12),2)</f>
        <v>0</v>
      </c>
      <c r="AC173">
        <f>ROUND(IF($AA$173&lt;=0,0,MIN($AA$4,$AA$173+$AB$173)),2)</f>
        <v>0</v>
      </c>
      <c r="AD173">
        <f>ROUND(IF($AA$173&lt;=0,0,MIN(MAX(0,$AA$173+$AB$173-$AC$173),MAX(0,$F$173-$J$173-$O$173-$T$173-$Y$173))),2)</f>
        <v>0</v>
      </c>
      <c r="AE173">
        <f>ROUND(MAX(0,$AA$173+$AB$173-$AC$173-$AD$173),2)</f>
        <v>0</v>
      </c>
      <c r="AF173">
        <f>$AJ$172</f>
        <v>0</v>
      </c>
      <c r="AG173">
        <f>ROUND(IF($AF$173&lt;=0,0,$AF$173*$AF$3/12),2)</f>
        <v>0</v>
      </c>
      <c r="AH173">
        <f>ROUND(IF($AF$173&lt;=0,0,MIN($AF$4,$AF$173+$AG$173)),2)</f>
        <v>0</v>
      </c>
      <c r="AI173">
        <f>ROUND(IF($AF$173&lt;=0,0,MIN(MAX(0,$AF$173+$AG$173-$AH$173),MAX(0,$F$173-$J$173-$O$173-$T$173-$Y$173-$AD$173))),2)</f>
        <v>0</v>
      </c>
      <c r="AJ173">
        <f>ROUND(MAX(0,$AF$173+$AG$173-$AH$173-$AI$173),2)</f>
        <v>0</v>
      </c>
      <c r="AK173">
        <f>$AO$172</f>
        <v>0</v>
      </c>
      <c r="AL173">
        <f>ROUND(IF($AK$173&lt;=0,0,$AK$173*$AK$3/12),2)</f>
        <v>0</v>
      </c>
      <c r="AM173">
        <f>ROUND(IF($AK$173&lt;=0,0,MIN($AK$4,$AK$173+$AL$173)),2)</f>
        <v>0</v>
      </c>
      <c r="AN173">
        <f>ROUND(IF($AK$173&lt;=0,0,MIN(MAX(0,$AK$173+$AL$173-$AM$173),MAX(0,$F$173-$J$173-$O$173-$T$173-$Y$173-$AD$173-$AI$173))),2)</f>
        <v>0</v>
      </c>
      <c r="AO173">
        <f>ROUND(MAX(0,$AK$173+$AL$173-$AM$173-$AN$173),2)</f>
        <v>0</v>
      </c>
      <c r="AP173">
        <f>$AT$172</f>
        <v>0</v>
      </c>
      <c r="AQ173">
        <f>ROUND(IF($AP$173&lt;=0,0,$AP$173*$AP$3/12),2)</f>
        <v>0</v>
      </c>
      <c r="AR173">
        <f>ROUND(IF($AP$173&lt;=0,0,MIN($AP$4,$AP$173+$AQ$173)),2)</f>
        <v>0</v>
      </c>
      <c r="AS173">
        <f>ROUND(IF($AP$173&lt;=0,0,MIN(MAX(0,$AP$173+$AQ$173-$AR$173),MAX(0,$F$173-$J$173-$O$173-$T$173-$Y$173-$AD$173-$AI$173-$AN$173))),2)</f>
        <v>0</v>
      </c>
      <c r="AT173">
        <f>ROUND(MAX(0,$AP$173+$AQ$173-$AR$173-$AS$173),2)</f>
        <v>0</v>
      </c>
      <c r="AU173">
        <f>$AY$172</f>
        <v>0</v>
      </c>
      <c r="AV173">
        <f>ROUND(IF($AU$173&lt;=0,0,$AU$173*$AU$3/12),2)</f>
        <v>0</v>
      </c>
      <c r="AW173">
        <f>ROUND(IF($AU$173&lt;=0,0,MIN($AU$4,$AU$173+$AV$173)),2)</f>
        <v>0</v>
      </c>
      <c r="AX173">
        <f>ROUND(IF($AU$173&lt;=0,0,MIN(MAX(0,$AU$173+$AV$173-$AW$173),MAX(0,$F$173-$J$173-$O$173-$T$173-$Y$173-$AD$173-$AI$173-$AN$173-$AS$173))),2)</f>
        <v>0</v>
      </c>
      <c r="AY173">
        <f>ROUND(MAX(0,$AU$173+$AV$173-$AW$173-$AX$173),2)</f>
        <v>0</v>
      </c>
      <c r="AZ173">
        <f>$BD$172</f>
        <v>0</v>
      </c>
      <c r="BA173">
        <f>ROUND(IF($AZ$173&lt;=0,0,$AZ$173*$AZ$3/12),2)</f>
        <v>0</v>
      </c>
      <c r="BB173">
        <f>ROUND(IF($AZ$173&lt;=0,0,MIN($AZ$4,$AZ$173+$BA$173)),2)</f>
        <v>0</v>
      </c>
      <c r="BC173">
        <f>ROUND(IF($AZ$173&lt;=0,0,MIN(MAX(0,$AZ$173+$BA$173-$BB$173),MAX(0,$F$173-$J$173-$O$173-$T$173-$Y$173-$AD$173-$AI$173-$AN$173-$AS$173-$AX$173))),2)</f>
        <v>0</v>
      </c>
      <c r="BD173">
        <f>ROUND(MAX(0,$AZ$173+$BA$173-$BB$173-$BC$173),2)</f>
        <v>0</v>
      </c>
    </row>
    <row r="174" spans="1:56">
      <c r="A174">
        <f>ROW()-7</f>
        <v>167</v>
      </c>
      <c r="B174">
        <f>EDATE(StartDate,A174-1)</f>
        <v>0</v>
      </c>
      <c r="C174">
        <f>ROUND(SUM($G$174,$L$174,$Q$174,$V$174,$AA$174,$AF$174,$AK$174,$AP$174,$AU$174,$AZ$174)-SUM($K$174,$P$174,$U$174,$Z$174,$AE$174,$AJ$174,$AO$174,$AT$174,$AY$174,$BD$174),2)</f>
        <v>0</v>
      </c>
      <c r="D174">
        <f>ROUND(SUM($H$174,$M$174,$R$174,$W$174,$AB$174,$AG$174,$AL$174,$AQ$174,$AV$174,$BA$174),2)</f>
        <v>0</v>
      </c>
      <c r="E174">
        <f>ROUND(SUM($K$174,$P$174,$U$174,$Z$174,$AE$174,$AJ$174,$AO$174,$AT$174,$AY$174,$BD$174),2)</f>
        <v>0</v>
      </c>
      <c r="F174">
        <f>ROUND(MAX(MonthlyBudget-SUM($I$174,$N$174,$S$174,$X$174,$AC$174,$AH$174,$AM$174,$AR$174,$AW$174,$BB$174),0),2)</f>
        <v>0</v>
      </c>
      <c r="G174">
        <f>$K$173</f>
        <v>0</v>
      </c>
      <c r="H174">
        <f>ROUND(IF($G$174&lt;=0,0,$G$174*$G$3/12),2)</f>
        <v>0</v>
      </c>
      <c r="I174">
        <f>ROUND(IF($G$174&lt;=0,0,MIN($G$4,$G$174+$H$174)),2)</f>
        <v>0</v>
      </c>
      <c r="J174">
        <f>ROUND(IF($G$174&lt;=0,0,MIN(MAX(0,$G$174+$H$174-$I$174),$F$174)),2)</f>
        <v>0</v>
      </c>
      <c r="K174">
        <f>ROUND(MAX(0,$G$174+$H$174-$I$174-$J$174),2)</f>
        <v>0</v>
      </c>
      <c r="L174">
        <f>$P$173</f>
        <v>0</v>
      </c>
      <c r="M174">
        <f>ROUND(IF($L$174&lt;=0,0,$L$174*$L$3/12),2)</f>
        <v>0</v>
      </c>
      <c r="N174">
        <f>ROUND(IF($L$174&lt;=0,0,MIN($L$4,$L$174+$M$174)),2)</f>
        <v>0</v>
      </c>
      <c r="O174">
        <f>ROUND(IF($L$174&lt;=0,0,MIN(MAX(0,$L$174+$M$174-$N$174),MAX(0,$F$174-$J$174))),2)</f>
        <v>0</v>
      </c>
      <c r="P174">
        <f>ROUND(MAX(0,$L$174+$M$174-$N$174-$O$174),2)</f>
        <v>0</v>
      </c>
      <c r="Q174">
        <f>$U$173</f>
        <v>0</v>
      </c>
      <c r="R174">
        <f>ROUND(IF($Q$174&lt;=0,0,$Q$174*$Q$3/12),2)</f>
        <v>0</v>
      </c>
      <c r="S174">
        <f>ROUND(IF($Q$174&lt;=0,0,MIN($Q$4,$Q$174+$R$174)),2)</f>
        <v>0</v>
      </c>
      <c r="T174">
        <f>ROUND(IF($Q$174&lt;=0,0,MIN(MAX(0,$Q$174+$R$174-$S$174),MAX(0,$F$174-$J$174-$O$174))),2)</f>
        <v>0</v>
      </c>
      <c r="U174">
        <f>ROUND(MAX(0,$Q$174+$R$174-$S$174-$T$174),2)</f>
        <v>0</v>
      </c>
      <c r="V174">
        <f>$Z$173</f>
        <v>0</v>
      </c>
      <c r="W174">
        <f>ROUND(IF($V$174&lt;=0,0,$V$174*$V$3/12),2)</f>
        <v>0</v>
      </c>
      <c r="X174">
        <f>ROUND(IF($V$174&lt;=0,0,MIN($V$4,$V$174+$W$174)),2)</f>
        <v>0</v>
      </c>
      <c r="Y174">
        <f>ROUND(IF($V$174&lt;=0,0,MIN(MAX(0,$V$174+$W$174-$X$174),MAX(0,$F$174-$J$174-$O$174-$T$174))),2)</f>
        <v>0</v>
      </c>
      <c r="Z174">
        <f>ROUND(MAX(0,$V$174+$W$174-$X$174-$Y$174),2)</f>
        <v>0</v>
      </c>
      <c r="AA174">
        <f>$AE$173</f>
        <v>0</v>
      </c>
      <c r="AB174">
        <f>ROUND(IF($AA$174&lt;=0,0,$AA$174*$AA$3/12),2)</f>
        <v>0</v>
      </c>
      <c r="AC174">
        <f>ROUND(IF($AA$174&lt;=0,0,MIN($AA$4,$AA$174+$AB$174)),2)</f>
        <v>0</v>
      </c>
      <c r="AD174">
        <f>ROUND(IF($AA$174&lt;=0,0,MIN(MAX(0,$AA$174+$AB$174-$AC$174),MAX(0,$F$174-$J$174-$O$174-$T$174-$Y$174))),2)</f>
        <v>0</v>
      </c>
      <c r="AE174">
        <f>ROUND(MAX(0,$AA$174+$AB$174-$AC$174-$AD$174),2)</f>
        <v>0</v>
      </c>
      <c r="AF174">
        <f>$AJ$173</f>
        <v>0</v>
      </c>
      <c r="AG174">
        <f>ROUND(IF($AF$174&lt;=0,0,$AF$174*$AF$3/12),2)</f>
        <v>0</v>
      </c>
      <c r="AH174">
        <f>ROUND(IF($AF$174&lt;=0,0,MIN($AF$4,$AF$174+$AG$174)),2)</f>
        <v>0</v>
      </c>
      <c r="AI174">
        <f>ROUND(IF($AF$174&lt;=0,0,MIN(MAX(0,$AF$174+$AG$174-$AH$174),MAX(0,$F$174-$J$174-$O$174-$T$174-$Y$174-$AD$174))),2)</f>
        <v>0</v>
      </c>
      <c r="AJ174">
        <f>ROUND(MAX(0,$AF$174+$AG$174-$AH$174-$AI$174),2)</f>
        <v>0</v>
      </c>
      <c r="AK174">
        <f>$AO$173</f>
        <v>0</v>
      </c>
      <c r="AL174">
        <f>ROUND(IF($AK$174&lt;=0,0,$AK$174*$AK$3/12),2)</f>
        <v>0</v>
      </c>
      <c r="AM174">
        <f>ROUND(IF($AK$174&lt;=0,0,MIN($AK$4,$AK$174+$AL$174)),2)</f>
        <v>0</v>
      </c>
      <c r="AN174">
        <f>ROUND(IF($AK$174&lt;=0,0,MIN(MAX(0,$AK$174+$AL$174-$AM$174),MAX(0,$F$174-$J$174-$O$174-$T$174-$Y$174-$AD$174-$AI$174))),2)</f>
        <v>0</v>
      </c>
      <c r="AO174">
        <f>ROUND(MAX(0,$AK$174+$AL$174-$AM$174-$AN$174),2)</f>
        <v>0</v>
      </c>
      <c r="AP174">
        <f>$AT$173</f>
        <v>0</v>
      </c>
      <c r="AQ174">
        <f>ROUND(IF($AP$174&lt;=0,0,$AP$174*$AP$3/12),2)</f>
        <v>0</v>
      </c>
      <c r="AR174">
        <f>ROUND(IF($AP$174&lt;=0,0,MIN($AP$4,$AP$174+$AQ$174)),2)</f>
        <v>0</v>
      </c>
      <c r="AS174">
        <f>ROUND(IF($AP$174&lt;=0,0,MIN(MAX(0,$AP$174+$AQ$174-$AR$174),MAX(0,$F$174-$J$174-$O$174-$T$174-$Y$174-$AD$174-$AI$174-$AN$174))),2)</f>
        <v>0</v>
      </c>
      <c r="AT174">
        <f>ROUND(MAX(0,$AP$174+$AQ$174-$AR$174-$AS$174),2)</f>
        <v>0</v>
      </c>
      <c r="AU174">
        <f>$AY$173</f>
        <v>0</v>
      </c>
      <c r="AV174">
        <f>ROUND(IF($AU$174&lt;=0,0,$AU$174*$AU$3/12),2)</f>
        <v>0</v>
      </c>
      <c r="AW174">
        <f>ROUND(IF($AU$174&lt;=0,0,MIN($AU$4,$AU$174+$AV$174)),2)</f>
        <v>0</v>
      </c>
      <c r="AX174">
        <f>ROUND(IF($AU$174&lt;=0,0,MIN(MAX(0,$AU$174+$AV$174-$AW$174),MAX(0,$F$174-$J$174-$O$174-$T$174-$Y$174-$AD$174-$AI$174-$AN$174-$AS$174))),2)</f>
        <v>0</v>
      </c>
      <c r="AY174">
        <f>ROUND(MAX(0,$AU$174+$AV$174-$AW$174-$AX$174),2)</f>
        <v>0</v>
      </c>
      <c r="AZ174">
        <f>$BD$173</f>
        <v>0</v>
      </c>
      <c r="BA174">
        <f>ROUND(IF($AZ$174&lt;=0,0,$AZ$174*$AZ$3/12),2)</f>
        <v>0</v>
      </c>
      <c r="BB174">
        <f>ROUND(IF($AZ$174&lt;=0,0,MIN($AZ$4,$AZ$174+$BA$174)),2)</f>
        <v>0</v>
      </c>
      <c r="BC174">
        <f>ROUND(IF($AZ$174&lt;=0,0,MIN(MAX(0,$AZ$174+$BA$174-$BB$174),MAX(0,$F$174-$J$174-$O$174-$T$174-$Y$174-$AD$174-$AI$174-$AN$174-$AS$174-$AX$174))),2)</f>
        <v>0</v>
      </c>
      <c r="BD174">
        <f>ROUND(MAX(0,$AZ$174+$BA$174-$BB$174-$BC$174),2)</f>
        <v>0</v>
      </c>
    </row>
    <row r="175" spans="1:56">
      <c r="A175">
        <f>ROW()-7</f>
        <v>168</v>
      </c>
      <c r="B175">
        <f>EDATE(StartDate,A175-1)</f>
        <v>0</v>
      </c>
      <c r="C175">
        <f>ROUND(SUM($G$175,$L$175,$Q$175,$V$175,$AA$175,$AF$175,$AK$175,$AP$175,$AU$175,$AZ$175)-SUM($K$175,$P$175,$U$175,$Z$175,$AE$175,$AJ$175,$AO$175,$AT$175,$AY$175,$BD$175),2)</f>
        <v>0</v>
      </c>
      <c r="D175">
        <f>ROUND(SUM($H$175,$M$175,$R$175,$W$175,$AB$175,$AG$175,$AL$175,$AQ$175,$AV$175,$BA$175),2)</f>
        <v>0</v>
      </c>
      <c r="E175">
        <f>ROUND(SUM($K$175,$P$175,$U$175,$Z$175,$AE$175,$AJ$175,$AO$175,$AT$175,$AY$175,$BD$175),2)</f>
        <v>0</v>
      </c>
      <c r="F175">
        <f>ROUND(MAX(MonthlyBudget-SUM($I$175,$N$175,$S$175,$X$175,$AC$175,$AH$175,$AM$175,$AR$175,$AW$175,$BB$175),0),2)</f>
        <v>0</v>
      </c>
      <c r="G175">
        <f>$K$174</f>
        <v>0</v>
      </c>
      <c r="H175">
        <f>ROUND(IF($G$175&lt;=0,0,$G$175*$G$3/12),2)</f>
        <v>0</v>
      </c>
      <c r="I175">
        <f>ROUND(IF($G$175&lt;=0,0,MIN($G$4,$G$175+$H$175)),2)</f>
        <v>0</v>
      </c>
      <c r="J175">
        <f>ROUND(IF($G$175&lt;=0,0,MIN(MAX(0,$G$175+$H$175-$I$175),$F$175)),2)</f>
        <v>0</v>
      </c>
      <c r="K175">
        <f>ROUND(MAX(0,$G$175+$H$175-$I$175-$J$175),2)</f>
        <v>0</v>
      </c>
      <c r="L175">
        <f>$P$174</f>
        <v>0</v>
      </c>
      <c r="M175">
        <f>ROUND(IF($L$175&lt;=0,0,$L$175*$L$3/12),2)</f>
        <v>0</v>
      </c>
      <c r="N175">
        <f>ROUND(IF($L$175&lt;=0,0,MIN($L$4,$L$175+$M$175)),2)</f>
        <v>0</v>
      </c>
      <c r="O175">
        <f>ROUND(IF($L$175&lt;=0,0,MIN(MAX(0,$L$175+$M$175-$N$175),MAX(0,$F$175-$J$175))),2)</f>
        <v>0</v>
      </c>
      <c r="P175">
        <f>ROUND(MAX(0,$L$175+$M$175-$N$175-$O$175),2)</f>
        <v>0</v>
      </c>
      <c r="Q175">
        <f>$U$174</f>
        <v>0</v>
      </c>
      <c r="R175">
        <f>ROUND(IF($Q$175&lt;=0,0,$Q$175*$Q$3/12),2)</f>
        <v>0</v>
      </c>
      <c r="S175">
        <f>ROUND(IF($Q$175&lt;=0,0,MIN($Q$4,$Q$175+$R$175)),2)</f>
        <v>0</v>
      </c>
      <c r="T175">
        <f>ROUND(IF($Q$175&lt;=0,0,MIN(MAX(0,$Q$175+$R$175-$S$175),MAX(0,$F$175-$J$175-$O$175))),2)</f>
        <v>0</v>
      </c>
      <c r="U175">
        <f>ROUND(MAX(0,$Q$175+$R$175-$S$175-$T$175),2)</f>
        <v>0</v>
      </c>
      <c r="V175">
        <f>$Z$174</f>
        <v>0</v>
      </c>
      <c r="W175">
        <f>ROUND(IF($V$175&lt;=0,0,$V$175*$V$3/12),2)</f>
        <v>0</v>
      </c>
      <c r="X175">
        <f>ROUND(IF($V$175&lt;=0,0,MIN($V$4,$V$175+$W$175)),2)</f>
        <v>0</v>
      </c>
      <c r="Y175">
        <f>ROUND(IF($V$175&lt;=0,0,MIN(MAX(0,$V$175+$W$175-$X$175),MAX(0,$F$175-$J$175-$O$175-$T$175))),2)</f>
        <v>0</v>
      </c>
      <c r="Z175">
        <f>ROUND(MAX(0,$V$175+$W$175-$X$175-$Y$175),2)</f>
        <v>0</v>
      </c>
      <c r="AA175">
        <f>$AE$174</f>
        <v>0</v>
      </c>
      <c r="AB175">
        <f>ROUND(IF($AA$175&lt;=0,0,$AA$175*$AA$3/12),2)</f>
        <v>0</v>
      </c>
      <c r="AC175">
        <f>ROUND(IF($AA$175&lt;=0,0,MIN($AA$4,$AA$175+$AB$175)),2)</f>
        <v>0</v>
      </c>
      <c r="AD175">
        <f>ROUND(IF($AA$175&lt;=0,0,MIN(MAX(0,$AA$175+$AB$175-$AC$175),MAX(0,$F$175-$J$175-$O$175-$T$175-$Y$175))),2)</f>
        <v>0</v>
      </c>
      <c r="AE175">
        <f>ROUND(MAX(0,$AA$175+$AB$175-$AC$175-$AD$175),2)</f>
        <v>0</v>
      </c>
      <c r="AF175">
        <f>$AJ$174</f>
        <v>0</v>
      </c>
      <c r="AG175">
        <f>ROUND(IF($AF$175&lt;=0,0,$AF$175*$AF$3/12),2)</f>
        <v>0</v>
      </c>
      <c r="AH175">
        <f>ROUND(IF($AF$175&lt;=0,0,MIN($AF$4,$AF$175+$AG$175)),2)</f>
        <v>0</v>
      </c>
      <c r="AI175">
        <f>ROUND(IF($AF$175&lt;=0,0,MIN(MAX(0,$AF$175+$AG$175-$AH$175),MAX(0,$F$175-$J$175-$O$175-$T$175-$Y$175-$AD$175))),2)</f>
        <v>0</v>
      </c>
      <c r="AJ175">
        <f>ROUND(MAX(0,$AF$175+$AG$175-$AH$175-$AI$175),2)</f>
        <v>0</v>
      </c>
      <c r="AK175">
        <f>$AO$174</f>
        <v>0</v>
      </c>
      <c r="AL175">
        <f>ROUND(IF($AK$175&lt;=0,0,$AK$175*$AK$3/12),2)</f>
        <v>0</v>
      </c>
      <c r="AM175">
        <f>ROUND(IF($AK$175&lt;=0,0,MIN($AK$4,$AK$175+$AL$175)),2)</f>
        <v>0</v>
      </c>
      <c r="AN175">
        <f>ROUND(IF($AK$175&lt;=0,0,MIN(MAX(0,$AK$175+$AL$175-$AM$175),MAX(0,$F$175-$J$175-$O$175-$T$175-$Y$175-$AD$175-$AI$175))),2)</f>
        <v>0</v>
      </c>
      <c r="AO175">
        <f>ROUND(MAX(0,$AK$175+$AL$175-$AM$175-$AN$175),2)</f>
        <v>0</v>
      </c>
      <c r="AP175">
        <f>$AT$174</f>
        <v>0</v>
      </c>
      <c r="AQ175">
        <f>ROUND(IF($AP$175&lt;=0,0,$AP$175*$AP$3/12),2)</f>
        <v>0</v>
      </c>
      <c r="AR175">
        <f>ROUND(IF($AP$175&lt;=0,0,MIN($AP$4,$AP$175+$AQ$175)),2)</f>
        <v>0</v>
      </c>
      <c r="AS175">
        <f>ROUND(IF($AP$175&lt;=0,0,MIN(MAX(0,$AP$175+$AQ$175-$AR$175),MAX(0,$F$175-$J$175-$O$175-$T$175-$Y$175-$AD$175-$AI$175-$AN$175))),2)</f>
        <v>0</v>
      </c>
      <c r="AT175">
        <f>ROUND(MAX(0,$AP$175+$AQ$175-$AR$175-$AS$175),2)</f>
        <v>0</v>
      </c>
      <c r="AU175">
        <f>$AY$174</f>
        <v>0</v>
      </c>
      <c r="AV175">
        <f>ROUND(IF($AU$175&lt;=0,0,$AU$175*$AU$3/12),2)</f>
        <v>0</v>
      </c>
      <c r="AW175">
        <f>ROUND(IF($AU$175&lt;=0,0,MIN($AU$4,$AU$175+$AV$175)),2)</f>
        <v>0</v>
      </c>
      <c r="AX175">
        <f>ROUND(IF($AU$175&lt;=0,0,MIN(MAX(0,$AU$175+$AV$175-$AW$175),MAX(0,$F$175-$J$175-$O$175-$T$175-$Y$175-$AD$175-$AI$175-$AN$175-$AS$175))),2)</f>
        <v>0</v>
      </c>
      <c r="AY175">
        <f>ROUND(MAX(0,$AU$175+$AV$175-$AW$175-$AX$175),2)</f>
        <v>0</v>
      </c>
      <c r="AZ175">
        <f>$BD$174</f>
        <v>0</v>
      </c>
      <c r="BA175">
        <f>ROUND(IF($AZ$175&lt;=0,0,$AZ$175*$AZ$3/12),2)</f>
        <v>0</v>
      </c>
      <c r="BB175">
        <f>ROUND(IF($AZ$175&lt;=0,0,MIN($AZ$4,$AZ$175+$BA$175)),2)</f>
        <v>0</v>
      </c>
      <c r="BC175">
        <f>ROUND(IF($AZ$175&lt;=0,0,MIN(MAX(0,$AZ$175+$BA$175-$BB$175),MAX(0,$F$175-$J$175-$O$175-$T$175-$Y$175-$AD$175-$AI$175-$AN$175-$AS$175-$AX$175))),2)</f>
        <v>0</v>
      </c>
      <c r="BD175">
        <f>ROUND(MAX(0,$AZ$175+$BA$175-$BB$175-$BC$175),2)</f>
        <v>0</v>
      </c>
    </row>
    <row r="176" spans="1:56">
      <c r="A176">
        <f>ROW()-7</f>
        <v>169</v>
      </c>
      <c r="B176">
        <f>EDATE(StartDate,A176-1)</f>
        <v>0</v>
      </c>
      <c r="C176">
        <f>ROUND(SUM($G$176,$L$176,$Q$176,$V$176,$AA$176,$AF$176,$AK$176,$AP$176,$AU$176,$AZ$176)-SUM($K$176,$P$176,$U$176,$Z$176,$AE$176,$AJ$176,$AO$176,$AT$176,$AY$176,$BD$176),2)</f>
        <v>0</v>
      </c>
      <c r="D176">
        <f>ROUND(SUM($H$176,$M$176,$R$176,$W$176,$AB$176,$AG$176,$AL$176,$AQ$176,$AV$176,$BA$176),2)</f>
        <v>0</v>
      </c>
      <c r="E176">
        <f>ROUND(SUM($K$176,$P$176,$U$176,$Z$176,$AE$176,$AJ$176,$AO$176,$AT$176,$AY$176,$BD$176),2)</f>
        <v>0</v>
      </c>
      <c r="F176">
        <f>ROUND(MAX(MonthlyBudget-SUM($I$176,$N$176,$S$176,$X$176,$AC$176,$AH$176,$AM$176,$AR$176,$AW$176,$BB$176),0),2)</f>
        <v>0</v>
      </c>
      <c r="G176">
        <f>$K$175</f>
        <v>0</v>
      </c>
      <c r="H176">
        <f>ROUND(IF($G$176&lt;=0,0,$G$176*$G$3/12),2)</f>
        <v>0</v>
      </c>
      <c r="I176">
        <f>ROUND(IF($G$176&lt;=0,0,MIN($G$4,$G$176+$H$176)),2)</f>
        <v>0</v>
      </c>
      <c r="J176">
        <f>ROUND(IF($G$176&lt;=0,0,MIN(MAX(0,$G$176+$H$176-$I$176),$F$176)),2)</f>
        <v>0</v>
      </c>
      <c r="K176">
        <f>ROUND(MAX(0,$G$176+$H$176-$I$176-$J$176),2)</f>
        <v>0</v>
      </c>
      <c r="L176">
        <f>$P$175</f>
        <v>0</v>
      </c>
      <c r="M176">
        <f>ROUND(IF($L$176&lt;=0,0,$L$176*$L$3/12),2)</f>
        <v>0</v>
      </c>
      <c r="N176">
        <f>ROUND(IF($L$176&lt;=0,0,MIN($L$4,$L$176+$M$176)),2)</f>
        <v>0</v>
      </c>
      <c r="O176">
        <f>ROUND(IF($L$176&lt;=0,0,MIN(MAX(0,$L$176+$M$176-$N$176),MAX(0,$F$176-$J$176))),2)</f>
        <v>0</v>
      </c>
      <c r="P176">
        <f>ROUND(MAX(0,$L$176+$M$176-$N$176-$O$176),2)</f>
        <v>0</v>
      </c>
      <c r="Q176">
        <f>$U$175</f>
        <v>0</v>
      </c>
      <c r="R176">
        <f>ROUND(IF($Q$176&lt;=0,0,$Q$176*$Q$3/12),2)</f>
        <v>0</v>
      </c>
      <c r="S176">
        <f>ROUND(IF($Q$176&lt;=0,0,MIN($Q$4,$Q$176+$R$176)),2)</f>
        <v>0</v>
      </c>
      <c r="T176">
        <f>ROUND(IF($Q$176&lt;=0,0,MIN(MAX(0,$Q$176+$R$176-$S$176),MAX(0,$F$176-$J$176-$O$176))),2)</f>
        <v>0</v>
      </c>
      <c r="U176">
        <f>ROUND(MAX(0,$Q$176+$R$176-$S$176-$T$176),2)</f>
        <v>0</v>
      </c>
      <c r="V176">
        <f>$Z$175</f>
        <v>0</v>
      </c>
      <c r="W176">
        <f>ROUND(IF($V$176&lt;=0,0,$V$176*$V$3/12),2)</f>
        <v>0</v>
      </c>
      <c r="X176">
        <f>ROUND(IF($V$176&lt;=0,0,MIN($V$4,$V$176+$W$176)),2)</f>
        <v>0</v>
      </c>
      <c r="Y176">
        <f>ROUND(IF($V$176&lt;=0,0,MIN(MAX(0,$V$176+$W$176-$X$176),MAX(0,$F$176-$J$176-$O$176-$T$176))),2)</f>
        <v>0</v>
      </c>
      <c r="Z176">
        <f>ROUND(MAX(0,$V$176+$W$176-$X$176-$Y$176),2)</f>
        <v>0</v>
      </c>
      <c r="AA176">
        <f>$AE$175</f>
        <v>0</v>
      </c>
      <c r="AB176">
        <f>ROUND(IF($AA$176&lt;=0,0,$AA$176*$AA$3/12),2)</f>
        <v>0</v>
      </c>
      <c r="AC176">
        <f>ROUND(IF($AA$176&lt;=0,0,MIN($AA$4,$AA$176+$AB$176)),2)</f>
        <v>0</v>
      </c>
      <c r="AD176">
        <f>ROUND(IF($AA$176&lt;=0,0,MIN(MAX(0,$AA$176+$AB$176-$AC$176),MAX(0,$F$176-$J$176-$O$176-$T$176-$Y$176))),2)</f>
        <v>0</v>
      </c>
      <c r="AE176">
        <f>ROUND(MAX(0,$AA$176+$AB$176-$AC$176-$AD$176),2)</f>
        <v>0</v>
      </c>
      <c r="AF176">
        <f>$AJ$175</f>
        <v>0</v>
      </c>
      <c r="AG176">
        <f>ROUND(IF($AF$176&lt;=0,0,$AF$176*$AF$3/12),2)</f>
        <v>0</v>
      </c>
      <c r="AH176">
        <f>ROUND(IF($AF$176&lt;=0,0,MIN($AF$4,$AF$176+$AG$176)),2)</f>
        <v>0</v>
      </c>
      <c r="AI176">
        <f>ROUND(IF($AF$176&lt;=0,0,MIN(MAX(0,$AF$176+$AG$176-$AH$176),MAX(0,$F$176-$J$176-$O$176-$T$176-$Y$176-$AD$176))),2)</f>
        <v>0</v>
      </c>
      <c r="AJ176">
        <f>ROUND(MAX(0,$AF$176+$AG$176-$AH$176-$AI$176),2)</f>
        <v>0</v>
      </c>
      <c r="AK176">
        <f>$AO$175</f>
        <v>0</v>
      </c>
      <c r="AL176">
        <f>ROUND(IF($AK$176&lt;=0,0,$AK$176*$AK$3/12),2)</f>
        <v>0</v>
      </c>
      <c r="AM176">
        <f>ROUND(IF($AK$176&lt;=0,0,MIN($AK$4,$AK$176+$AL$176)),2)</f>
        <v>0</v>
      </c>
      <c r="AN176">
        <f>ROUND(IF($AK$176&lt;=0,0,MIN(MAX(0,$AK$176+$AL$176-$AM$176),MAX(0,$F$176-$J$176-$O$176-$T$176-$Y$176-$AD$176-$AI$176))),2)</f>
        <v>0</v>
      </c>
      <c r="AO176">
        <f>ROUND(MAX(0,$AK$176+$AL$176-$AM$176-$AN$176),2)</f>
        <v>0</v>
      </c>
      <c r="AP176">
        <f>$AT$175</f>
        <v>0</v>
      </c>
      <c r="AQ176">
        <f>ROUND(IF($AP$176&lt;=0,0,$AP$176*$AP$3/12),2)</f>
        <v>0</v>
      </c>
      <c r="AR176">
        <f>ROUND(IF($AP$176&lt;=0,0,MIN($AP$4,$AP$176+$AQ$176)),2)</f>
        <v>0</v>
      </c>
      <c r="AS176">
        <f>ROUND(IF($AP$176&lt;=0,0,MIN(MAX(0,$AP$176+$AQ$176-$AR$176),MAX(0,$F$176-$J$176-$O$176-$T$176-$Y$176-$AD$176-$AI$176-$AN$176))),2)</f>
        <v>0</v>
      </c>
      <c r="AT176">
        <f>ROUND(MAX(0,$AP$176+$AQ$176-$AR$176-$AS$176),2)</f>
        <v>0</v>
      </c>
      <c r="AU176">
        <f>$AY$175</f>
        <v>0</v>
      </c>
      <c r="AV176">
        <f>ROUND(IF($AU$176&lt;=0,0,$AU$176*$AU$3/12),2)</f>
        <v>0</v>
      </c>
      <c r="AW176">
        <f>ROUND(IF($AU$176&lt;=0,0,MIN($AU$4,$AU$176+$AV$176)),2)</f>
        <v>0</v>
      </c>
      <c r="AX176">
        <f>ROUND(IF($AU$176&lt;=0,0,MIN(MAX(0,$AU$176+$AV$176-$AW$176),MAX(0,$F$176-$J$176-$O$176-$T$176-$Y$176-$AD$176-$AI$176-$AN$176-$AS$176))),2)</f>
        <v>0</v>
      </c>
      <c r="AY176">
        <f>ROUND(MAX(0,$AU$176+$AV$176-$AW$176-$AX$176),2)</f>
        <v>0</v>
      </c>
      <c r="AZ176">
        <f>$BD$175</f>
        <v>0</v>
      </c>
      <c r="BA176">
        <f>ROUND(IF($AZ$176&lt;=0,0,$AZ$176*$AZ$3/12),2)</f>
        <v>0</v>
      </c>
      <c r="BB176">
        <f>ROUND(IF($AZ$176&lt;=0,0,MIN($AZ$4,$AZ$176+$BA$176)),2)</f>
        <v>0</v>
      </c>
      <c r="BC176">
        <f>ROUND(IF($AZ$176&lt;=0,0,MIN(MAX(0,$AZ$176+$BA$176-$BB$176),MAX(0,$F$176-$J$176-$O$176-$T$176-$Y$176-$AD$176-$AI$176-$AN$176-$AS$176-$AX$176))),2)</f>
        <v>0</v>
      </c>
      <c r="BD176">
        <f>ROUND(MAX(0,$AZ$176+$BA$176-$BB$176-$BC$176),2)</f>
        <v>0</v>
      </c>
    </row>
    <row r="177" spans="1:56">
      <c r="A177">
        <f>ROW()-7</f>
        <v>170</v>
      </c>
      <c r="B177">
        <f>EDATE(StartDate,A177-1)</f>
        <v>0</v>
      </c>
      <c r="C177">
        <f>ROUND(SUM($G$177,$L$177,$Q$177,$V$177,$AA$177,$AF$177,$AK$177,$AP$177,$AU$177,$AZ$177)-SUM($K$177,$P$177,$U$177,$Z$177,$AE$177,$AJ$177,$AO$177,$AT$177,$AY$177,$BD$177),2)</f>
        <v>0</v>
      </c>
      <c r="D177">
        <f>ROUND(SUM($H$177,$M$177,$R$177,$W$177,$AB$177,$AG$177,$AL$177,$AQ$177,$AV$177,$BA$177),2)</f>
        <v>0</v>
      </c>
      <c r="E177">
        <f>ROUND(SUM($K$177,$P$177,$U$177,$Z$177,$AE$177,$AJ$177,$AO$177,$AT$177,$AY$177,$BD$177),2)</f>
        <v>0</v>
      </c>
      <c r="F177">
        <f>ROUND(MAX(MonthlyBudget-SUM($I$177,$N$177,$S$177,$X$177,$AC$177,$AH$177,$AM$177,$AR$177,$AW$177,$BB$177),0),2)</f>
        <v>0</v>
      </c>
      <c r="G177">
        <f>$K$176</f>
        <v>0</v>
      </c>
      <c r="H177">
        <f>ROUND(IF($G$177&lt;=0,0,$G$177*$G$3/12),2)</f>
        <v>0</v>
      </c>
      <c r="I177">
        <f>ROUND(IF($G$177&lt;=0,0,MIN($G$4,$G$177+$H$177)),2)</f>
        <v>0</v>
      </c>
      <c r="J177">
        <f>ROUND(IF($G$177&lt;=0,0,MIN(MAX(0,$G$177+$H$177-$I$177),$F$177)),2)</f>
        <v>0</v>
      </c>
      <c r="K177">
        <f>ROUND(MAX(0,$G$177+$H$177-$I$177-$J$177),2)</f>
        <v>0</v>
      </c>
      <c r="L177">
        <f>$P$176</f>
        <v>0</v>
      </c>
      <c r="M177">
        <f>ROUND(IF($L$177&lt;=0,0,$L$177*$L$3/12),2)</f>
        <v>0</v>
      </c>
      <c r="N177">
        <f>ROUND(IF($L$177&lt;=0,0,MIN($L$4,$L$177+$M$177)),2)</f>
        <v>0</v>
      </c>
      <c r="O177">
        <f>ROUND(IF($L$177&lt;=0,0,MIN(MAX(0,$L$177+$M$177-$N$177),MAX(0,$F$177-$J$177))),2)</f>
        <v>0</v>
      </c>
      <c r="P177">
        <f>ROUND(MAX(0,$L$177+$M$177-$N$177-$O$177),2)</f>
        <v>0</v>
      </c>
      <c r="Q177">
        <f>$U$176</f>
        <v>0</v>
      </c>
      <c r="R177">
        <f>ROUND(IF($Q$177&lt;=0,0,$Q$177*$Q$3/12),2)</f>
        <v>0</v>
      </c>
      <c r="S177">
        <f>ROUND(IF($Q$177&lt;=0,0,MIN($Q$4,$Q$177+$R$177)),2)</f>
        <v>0</v>
      </c>
      <c r="T177">
        <f>ROUND(IF($Q$177&lt;=0,0,MIN(MAX(0,$Q$177+$R$177-$S$177),MAX(0,$F$177-$J$177-$O$177))),2)</f>
        <v>0</v>
      </c>
      <c r="U177">
        <f>ROUND(MAX(0,$Q$177+$R$177-$S$177-$T$177),2)</f>
        <v>0</v>
      </c>
      <c r="V177">
        <f>$Z$176</f>
        <v>0</v>
      </c>
      <c r="W177">
        <f>ROUND(IF($V$177&lt;=0,0,$V$177*$V$3/12),2)</f>
        <v>0</v>
      </c>
      <c r="X177">
        <f>ROUND(IF($V$177&lt;=0,0,MIN($V$4,$V$177+$W$177)),2)</f>
        <v>0</v>
      </c>
      <c r="Y177">
        <f>ROUND(IF($V$177&lt;=0,0,MIN(MAX(0,$V$177+$W$177-$X$177),MAX(0,$F$177-$J$177-$O$177-$T$177))),2)</f>
        <v>0</v>
      </c>
      <c r="Z177">
        <f>ROUND(MAX(0,$V$177+$W$177-$X$177-$Y$177),2)</f>
        <v>0</v>
      </c>
      <c r="AA177">
        <f>$AE$176</f>
        <v>0</v>
      </c>
      <c r="AB177">
        <f>ROUND(IF($AA$177&lt;=0,0,$AA$177*$AA$3/12),2)</f>
        <v>0</v>
      </c>
      <c r="AC177">
        <f>ROUND(IF($AA$177&lt;=0,0,MIN($AA$4,$AA$177+$AB$177)),2)</f>
        <v>0</v>
      </c>
      <c r="AD177">
        <f>ROUND(IF($AA$177&lt;=0,0,MIN(MAX(0,$AA$177+$AB$177-$AC$177),MAX(0,$F$177-$J$177-$O$177-$T$177-$Y$177))),2)</f>
        <v>0</v>
      </c>
      <c r="AE177">
        <f>ROUND(MAX(0,$AA$177+$AB$177-$AC$177-$AD$177),2)</f>
        <v>0</v>
      </c>
      <c r="AF177">
        <f>$AJ$176</f>
        <v>0</v>
      </c>
      <c r="AG177">
        <f>ROUND(IF($AF$177&lt;=0,0,$AF$177*$AF$3/12),2)</f>
        <v>0</v>
      </c>
      <c r="AH177">
        <f>ROUND(IF($AF$177&lt;=0,0,MIN($AF$4,$AF$177+$AG$177)),2)</f>
        <v>0</v>
      </c>
      <c r="AI177">
        <f>ROUND(IF($AF$177&lt;=0,0,MIN(MAX(0,$AF$177+$AG$177-$AH$177),MAX(0,$F$177-$J$177-$O$177-$T$177-$Y$177-$AD$177))),2)</f>
        <v>0</v>
      </c>
      <c r="AJ177">
        <f>ROUND(MAX(0,$AF$177+$AG$177-$AH$177-$AI$177),2)</f>
        <v>0</v>
      </c>
      <c r="AK177">
        <f>$AO$176</f>
        <v>0</v>
      </c>
      <c r="AL177">
        <f>ROUND(IF($AK$177&lt;=0,0,$AK$177*$AK$3/12),2)</f>
        <v>0</v>
      </c>
      <c r="AM177">
        <f>ROUND(IF($AK$177&lt;=0,0,MIN($AK$4,$AK$177+$AL$177)),2)</f>
        <v>0</v>
      </c>
      <c r="AN177">
        <f>ROUND(IF($AK$177&lt;=0,0,MIN(MAX(0,$AK$177+$AL$177-$AM$177),MAX(0,$F$177-$J$177-$O$177-$T$177-$Y$177-$AD$177-$AI$177))),2)</f>
        <v>0</v>
      </c>
      <c r="AO177">
        <f>ROUND(MAX(0,$AK$177+$AL$177-$AM$177-$AN$177),2)</f>
        <v>0</v>
      </c>
      <c r="AP177">
        <f>$AT$176</f>
        <v>0</v>
      </c>
      <c r="AQ177">
        <f>ROUND(IF($AP$177&lt;=0,0,$AP$177*$AP$3/12),2)</f>
        <v>0</v>
      </c>
      <c r="AR177">
        <f>ROUND(IF($AP$177&lt;=0,0,MIN($AP$4,$AP$177+$AQ$177)),2)</f>
        <v>0</v>
      </c>
      <c r="AS177">
        <f>ROUND(IF($AP$177&lt;=0,0,MIN(MAX(0,$AP$177+$AQ$177-$AR$177),MAX(0,$F$177-$J$177-$O$177-$T$177-$Y$177-$AD$177-$AI$177-$AN$177))),2)</f>
        <v>0</v>
      </c>
      <c r="AT177">
        <f>ROUND(MAX(0,$AP$177+$AQ$177-$AR$177-$AS$177),2)</f>
        <v>0</v>
      </c>
      <c r="AU177">
        <f>$AY$176</f>
        <v>0</v>
      </c>
      <c r="AV177">
        <f>ROUND(IF($AU$177&lt;=0,0,$AU$177*$AU$3/12),2)</f>
        <v>0</v>
      </c>
      <c r="AW177">
        <f>ROUND(IF($AU$177&lt;=0,0,MIN($AU$4,$AU$177+$AV$177)),2)</f>
        <v>0</v>
      </c>
      <c r="AX177">
        <f>ROUND(IF($AU$177&lt;=0,0,MIN(MAX(0,$AU$177+$AV$177-$AW$177),MAX(0,$F$177-$J$177-$O$177-$T$177-$Y$177-$AD$177-$AI$177-$AN$177-$AS$177))),2)</f>
        <v>0</v>
      </c>
      <c r="AY177">
        <f>ROUND(MAX(0,$AU$177+$AV$177-$AW$177-$AX$177),2)</f>
        <v>0</v>
      </c>
      <c r="AZ177">
        <f>$BD$176</f>
        <v>0</v>
      </c>
      <c r="BA177">
        <f>ROUND(IF($AZ$177&lt;=0,0,$AZ$177*$AZ$3/12),2)</f>
        <v>0</v>
      </c>
      <c r="BB177">
        <f>ROUND(IF($AZ$177&lt;=0,0,MIN($AZ$4,$AZ$177+$BA$177)),2)</f>
        <v>0</v>
      </c>
      <c r="BC177">
        <f>ROUND(IF($AZ$177&lt;=0,0,MIN(MAX(0,$AZ$177+$BA$177-$BB$177),MAX(0,$F$177-$J$177-$O$177-$T$177-$Y$177-$AD$177-$AI$177-$AN$177-$AS$177-$AX$177))),2)</f>
        <v>0</v>
      </c>
      <c r="BD177">
        <f>ROUND(MAX(0,$AZ$177+$BA$177-$BB$177-$BC$177),2)</f>
        <v>0</v>
      </c>
    </row>
    <row r="178" spans="1:56">
      <c r="A178">
        <f>ROW()-7</f>
        <v>171</v>
      </c>
      <c r="B178">
        <f>EDATE(StartDate,A178-1)</f>
        <v>0</v>
      </c>
      <c r="C178">
        <f>ROUND(SUM($G$178,$L$178,$Q$178,$V$178,$AA$178,$AF$178,$AK$178,$AP$178,$AU$178,$AZ$178)-SUM($K$178,$P$178,$U$178,$Z$178,$AE$178,$AJ$178,$AO$178,$AT$178,$AY$178,$BD$178),2)</f>
        <v>0</v>
      </c>
      <c r="D178">
        <f>ROUND(SUM($H$178,$M$178,$R$178,$W$178,$AB$178,$AG$178,$AL$178,$AQ$178,$AV$178,$BA$178),2)</f>
        <v>0</v>
      </c>
      <c r="E178">
        <f>ROUND(SUM($K$178,$P$178,$U$178,$Z$178,$AE$178,$AJ$178,$AO$178,$AT$178,$AY$178,$BD$178),2)</f>
        <v>0</v>
      </c>
      <c r="F178">
        <f>ROUND(MAX(MonthlyBudget-SUM($I$178,$N$178,$S$178,$X$178,$AC$178,$AH$178,$AM$178,$AR$178,$AW$178,$BB$178),0),2)</f>
        <v>0</v>
      </c>
      <c r="G178">
        <f>$K$177</f>
        <v>0</v>
      </c>
      <c r="H178">
        <f>ROUND(IF($G$178&lt;=0,0,$G$178*$G$3/12),2)</f>
        <v>0</v>
      </c>
      <c r="I178">
        <f>ROUND(IF($G$178&lt;=0,0,MIN($G$4,$G$178+$H$178)),2)</f>
        <v>0</v>
      </c>
      <c r="J178">
        <f>ROUND(IF($G$178&lt;=0,0,MIN(MAX(0,$G$178+$H$178-$I$178),$F$178)),2)</f>
        <v>0</v>
      </c>
      <c r="K178">
        <f>ROUND(MAX(0,$G$178+$H$178-$I$178-$J$178),2)</f>
        <v>0</v>
      </c>
      <c r="L178">
        <f>$P$177</f>
        <v>0</v>
      </c>
      <c r="M178">
        <f>ROUND(IF($L$178&lt;=0,0,$L$178*$L$3/12),2)</f>
        <v>0</v>
      </c>
      <c r="N178">
        <f>ROUND(IF($L$178&lt;=0,0,MIN($L$4,$L$178+$M$178)),2)</f>
        <v>0</v>
      </c>
      <c r="O178">
        <f>ROUND(IF($L$178&lt;=0,0,MIN(MAX(0,$L$178+$M$178-$N$178),MAX(0,$F$178-$J$178))),2)</f>
        <v>0</v>
      </c>
      <c r="P178">
        <f>ROUND(MAX(0,$L$178+$M$178-$N$178-$O$178),2)</f>
        <v>0</v>
      </c>
      <c r="Q178">
        <f>$U$177</f>
        <v>0</v>
      </c>
      <c r="R178">
        <f>ROUND(IF($Q$178&lt;=0,0,$Q$178*$Q$3/12),2)</f>
        <v>0</v>
      </c>
      <c r="S178">
        <f>ROUND(IF($Q$178&lt;=0,0,MIN($Q$4,$Q$178+$R$178)),2)</f>
        <v>0</v>
      </c>
      <c r="T178">
        <f>ROUND(IF($Q$178&lt;=0,0,MIN(MAX(0,$Q$178+$R$178-$S$178),MAX(0,$F$178-$J$178-$O$178))),2)</f>
        <v>0</v>
      </c>
      <c r="U178">
        <f>ROUND(MAX(0,$Q$178+$R$178-$S$178-$T$178),2)</f>
        <v>0</v>
      </c>
      <c r="V178">
        <f>$Z$177</f>
        <v>0</v>
      </c>
      <c r="W178">
        <f>ROUND(IF($V$178&lt;=0,0,$V$178*$V$3/12),2)</f>
        <v>0</v>
      </c>
      <c r="X178">
        <f>ROUND(IF($V$178&lt;=0,0,MIN($V$4,$V$178+$W$178)),2)</f>
        <v>0</v>
      </c>
      <c r="Y178">
        <f>ROUND(IF($V$178&lt;=0,0,MIN(MAX(0,$V$178+$W$178-$X$178),MAX(0,$F$178-$J$178-$O$178-$T$178))),2)</f>
        <v>0</v>
      </c>
      <c r="Z178">
        <f>ROUND(MAX(0,$V$178+$W$178-$X$178-$Y$178),2)</f>
        <v>0</v>
      </c>
      <c r="AA178">
        <f>$AE$177</f>
        <v>0</v>
      </c>
      <c r="AB178">
        <f>ROUND(IF($AA$178&lt;=0,0,$AA$178*$AA$3/12),2)</f>
        <v>0</v>
      </c>
      <c r="AC178">
        <f>ROUND(IF($AA$178&lt;=0,0,MIN($AA$4,$AA$178+$AB$178)),2)</f>
        <v>0</v>
      </c>
      <c r="AD178">
        <f>ROUND(IF($AA$178&lt;=0,0,MIN(MAX(0,$AA$178+$AB$178-$AC$178),MAX(0,$F$178-$J$178-$O$178-$T$178-$Y$178))),2)</f>
        <v>0</v>
      </c>
      <c r="AE178">
        <f>ROUND(MAX(0,$AA$178+$AB$178-$AC$178-$AD$178),2)</f>
        <v>0</v>
      </c>
      <c r="AF178">
        <f>$AJ$177</f>
        <v>0</v>
      </c>
      <c r="AG178">
        <f>ROUND(IF($AF$178&lt;=0,0,$AF$178*$AF$3/12),2)</f>
        <v>0</v>
      </c>
      <c r="AH178">
        <f>ROUND(IF($AF$178&lt;=0,0,MIN($AF$4,$AF$178+$AG$178)),2)</f>
        <v>0</v>
      </c>
      <c r="AI178">
        <f>ROUND(IF($AF$178&lt;=0,0,MIN(MAX(0,$AF$178+$AG$178-$AH$178),MAX(0,$F$178-$J$178-$O$178-$T$178-$Y$178-$AD$178))),2)</f>
        <v>0</v>
      </c>
      <c r="AJ178">
        <f>ROUND(MAX(0,$AF$178+$AG$178-$AH$178-$AI$178),2)</f>
        <v>0</v>
      </c>
      <c r="AK178">
        <f>$AO$177</f>
        <v>0</v>
      </c>
      <c r="AL178">
        <f>ROUND(IF($AK$178&lt;=0,0,$AK$178*$AK$3/12),2)</f>
        <v>0</v>
      </c>
      <c r="AM178">
        <f>ROUND(IF($AK$178&lt;=0,0,MIN($AK$4,$AK$178+$AL$178)),2)</f>
        <v>0</v>
      </c>
      <c r="AN178">
        <f>ROUND(IF($AK$178&lt;=0,0,MIN(MAX(0,$AK$178+$AL$178-$AM$178),MAX(0,$F$178-$J$178-$O$178-$T$178-$Y$178-$AD$178-$AI$178))),2)</f>
        <v>0</v>
      </c>
      <c r="AO178">
        <f>ROUND(MAX(0,$AK$178+$AL$178-$AM$178-$AN$178),2)</f>
        <v>0</v>
      </c>
      <c r="AP178">
        <f>$AT$177</f>
        <v>0</v>
      </c>
      <c r="AQ178">
        <f>ROUND(IF($AP$178&lt;=0,0,$AP$178*$AP$3/12),2)</f>
        <v>0</v>
      </c>
      <c r="AR178">
        <f>ROUND(IF($AP$178&lt;=0,0,MIN($AP$4,$AP$178+$AQ$178)),2)</f>
        <v>0</v>
      </c>
      <c r="AS178">
        <f>ROUND(IF($AP$178&lt;=0,0,MIN(MAX(0,$AP$178+$AQ$178-$AR$178),MAX(0,$F$178-$J$178-$O$178-$T$178-$Y$178-$AD$178-$AI$178-$AN$178))),2)</f>
        <v>0</v>
      </c>
      <c r="AT178">
        <f>ROUND(MAX(0,$AP$178+$AQ$178-$AR$178-$AS$178),2)</f>
        <v>0</v>
      </c>
      <c r="AU178">
        <f>$AY$177</f>
        <v>0</v>
      </c>
      <c r="AV178">
        <f>ROUND(IF($AU$178&lt;=0,0,$AU$178*$AU$3/12),2)</f>
        <v>0</v>
      </c>
      <c r="AW178">
        <f>ROUND(IF($AU$178&lt;=0,0,MIN($AU$4,$AU$178+$AV$178)),2)</f>
        <v>0</v>
      </c>
      <c r="AX178">
        <f>ROUND(IF($AU$178&lt;=0,0,MIN(MAX(0,$AU$178+$AV$178-$AW$178),MAX(0,$F$178-$J$178-$O$178-$T$178-$Y$178-$AD$178-$AI$178-$AN$178-$AS$178))),2)</f>
        <v>0</v>
      </c>
      <c r="AY178">
        <f>ROUND(MAX(0,$AU$178+$AV$178-$AW$178-$AX$178),2)</f>
        <v>0</v>
      </c>
      <c r="AZ178">
        <f>$BD$177</f>
        <v>0</v>
      </c>
      <c r="BA178">
        <f>ROUND(IF($AZ$178&lt;=0,0,$AZ$178*$AZ$3/12),2)</f>
        <v>0</v>
      </c>
      <c r="BB178">
        <f>ROUND(IF($AZ$178&lt;=0,0,MIN($AZ$4,$AZ$178+$BA$178)),2)</f>
        <v>0</v>
      </c>
      <c r="BC178">
        <f>ROUND(IF($AZ$178&lt;=0,0,MIN(MAX(0,$AZ$178+$BA$178-$BB$178),MAX(0,$F$178-$J$178-$O$178-$T$178-$Y$178-$AD$178-$AI$178-$AN$178-$AS$178-$AX$178))),2)</f>
        <v>0</v>
      </c>
      <c r="BD178">
        <f>ROUND(MAX(0,$AZ$178+$BA$178-$BB$178-$BC$178),2)</f>
        <v>0</v>
      </c>
    </row>
    <row r="179" spans="1:56">
      <c r="A179">
        <f>ROW()-7</f>
        <v>172</v>
      </c>
      <c r="B179">
        <f>EDATE(StartDate,A179-1)</f>
        <v>0</v>
      </c>
      <c r="C179">
        <f>ROUND(SUM($G$179,$L$179,$Q$179,$V$179,$AA$179,$AF$179,$AK$179,$AP$179,$AU$179,$AZ$179)-SUM($K$179,$P$179,$U$179,$Z$179,$AE$179,$AJ$179,$AO$179,$AT$179,$AY$179,$BD$179),2)</f>
        <v>0</v>
      </c>
      <c r="D179">
        <f>ROUND(SUM($H$179,$M$179,$R$179,$W$179,$AB$179,$AG$179,$AL$179,$AQ$179,$AV$179,$BA$179),2)</f>
        <v>0</v>
      </c>
      <c r="E179">
        <f>ROUND(SUM($K$179,$P$179,$U$179,$Z$179,$AE$179,$AJ$179,$AO$179,$AT$179,$AY$179,$BD$179),2)</f>
        <v>0</v>
      </c>
      <c r="F179">
        <f>ROUND(MAX(MonthlyBudget-SUM($I$179,$N$179,$S$179,$X$179,$AC$179,$AH$179,$AM$179,$AR$179,$AW$179,$BB$179),0),2)</f>
        <v>0</v>
      </c>
      <c r="G179">
        <f>$K$178</f>
        <v>0</v>
      </c>
      <c r="H179">
        <f>ROUND(IF($G$179&lt;=0,0,$G$179*$G$3/12),2)</f>
        <v>0</v>
      </c>
      <c r="I179">
        <f>ROUND(IF($G$179&lt;=0,0,MIN($G$4,$G$179+$H$179)),2)</f>
        <v>0</v>
      </c>
      <c r="J179">
        <f>ROUND(IF($G$179&lt;=0,0,MIN(MAX(0,$G$179+$H$179-$I$179),$F$179)),2)</f>
        <v>0</v>
      </c>
      <c r="K179">
        <f>ROUND(MAX(0,$G$179+$H$179-$I$179-$J$179),2)</f>
        <v>0</v>
      </c>
      <c r="L179">
        <f>$P$178</f>
        <v>0</v>
      </c>
      <c r="M179">
        <f>ROUND(IF($L$179&lt;=0,0,$L$179*$L$3/12),2)</f>
        <v>0</v>
      </c>
      <c r="N179">
        <f>ROUND(IF($L$179&lt;=0,0,MIN($L$4,$L$179+$M$179)),2)</f>
        <v>0</v>
      </c>
      <c r="O179">
        <f>ROUND(IF($L$179&lt;=0,0,MIN(MAX(0,$L$179+$M$179-$N$179),MAX(0,$F$179-$J$179))),2)</f>
        <v>0</v>
      </c>
      <c r="P179">
        <f>ROUND(MAX(0,$L$179+$M$179-$N$179-$O$179),2)</f>
        <v>0</v>
      </c>
      <c r="Q179">
        <f>$U$178</f>
        <v>0</v>
      </c>
      <c r="R179">
        <f>ROUND(IF($Q$179&lt;=0,0,$Q$179*$Q$3/12),2)</f>
        <v>0</v>
      </c>
      <c r="S179">
        <f>ROUND(IF($Q$179&lt;=0,0,MIN($Q$4,$Q$179+$R$179)),2)</f>
        <v>0</v>
      </c>
      <c r="T179">
        <f>ROUND(IF($Q$179&lt;=0,0,MIN(MAX(0,$Q$179+$R$179-$S$179),MAX(0,$F$179-$J$179-$O$179))),2)</f>
        <v>0</v>
      </c>
      <c r="U179">
        <f>ROUND(MAX(0,$Q$179+$R$179-$S$179-$T$179),2)</f>
        <v>0</v>
      </c>
      <c r="V179">
        <f>$Z$178</f>
        <v>0</v>
      </c>
      <c r="W179">
        <f>ROUND(IF($V$179&lt;=0,0,$V$179*$V$3/12),2)</f>
        <v>0</v>
      </c>
      <c r="X179">
        <f>ROUND(IF($V$179&lt;=0,0,MIN($V$4,$V$179+$W$179)),2)</f>
        <v>0</v>
      </c>
      <c r="Y179">
        <f>ROUND(IF($V$179&lt;=0,0,MIN(MAX(0,$V$179+$W$179-$X$179),MAX(0,$F$179-$J$179-$O$179-$T$179))),2)</f>
        <v>0</v>
      </c>
      <c r="Z179">
        <f>ROUND(MAX(0,$V$179+$W$179-$X$179-$Y$179),2)</f>
        <v>0</v>
      </c>
      <c r="AA179">
        <f>$AE$178</f>
        <v>0</v>
      </c>
      <c r="AB179">
        <f>ROUND(IF($AA$179&lt;=0,0,$AA$179*$AA$3/12),2)</f>
        <v>0</v>
      </c>
      <c r="AC179">
        <f>ROUND(IF($AA$179&lt;=0,0,MIN($AA$4,$AA$179+$AB$179)),2)</f>
        <v>0</v>
      </c>
      <c r="AD179">
        <f>ROUND(IF($AA$179&lt;=0,0,MIN(MAX(0,$AA$179+$AB$179-$AC$179),MAX(0,$F$179-$J$179-$O$179-$T$179-$Y$179))),2)</f>
        <v>0</v>
      </c>
      <c r="AE179">
        <f>ROUND(MAX(0,$AA$179+$AB$179-$AC$179-$AD$179),2)</f>
        <v>0</v>
      </c>
      <c r="AF179">
        <f>$AJ$178</f>
        <v>0</v>
      </c>
      <c r="AG179">
        <f>ROUND(IF($AF$179&lt;=0,0,$AF$179*$AF$3/12),2)</f>
        <v>0</v>
      </c>
      <c r="AH179">
        <f>ROUND(IF($AF$179&lt;=0,0,MIN($AF$4,$AF$179+$AG$179)),2)</f>
        <v>0</v>
      </c>
      <c r="AI179">
        <f>ROUND(IF($AF$179&lt;=0,0,MIN(MAX(0,$AF$179+$AG$179-$AH$179),MAX(0,$F$179-$J$179-$O$179-$T$179-$Y$179-$AD$179))),2)</f>
        <v>0</v>
      </c>
      <c r="AJ179">
        <f>ROUND(MAX(0,$AF$179+$AG$179-$AH$179-$AI$179),2)</f>
        <v>0</v>
      </c>
      <c r="AK179">
        <f>$AO$178</f>
        <v>0</v>
      </c>
      <c r="AL179">
        <f>ROUND(IF($AK$179&lt;=0,0,$AK$179*$AK$3/12),2)</f>
        <v>0</v>
      </c>
      <c r="AM179">
        <f>ROUND(IF($AK$179&lt;=0,0,MIN($AK$4,$AK$179+$AL$179)),2)</f>
        <v>0</v>
      </c>
      <c r="AN179">
        <f>ROUND(IF($AK$179&lt;=0,0,MIN(MAX(0,$AK$179+$AL$179-$AM$179),MAX(0,$F$179-$J$179-$O$179-$T$179-$Y$179-$AD$179-$AI$179))),2)</f>
        <v>0</v>
      </c>
      <c r="AO179">
        <f>ROUND(MAX(0,$AK$179+$AL$179-$AM$179-$AN$179),2)</f>
        <v>0</v>
      </c>
      <c r="AP179">
        <f>$AT$178</f>
        <v>0</v>
      </c>
      <c r="AQ179">
        <f>ROUND(IF($AP$179&lt;=0,0,$AP$179*$AP$3/12),2)</f>
        <v>0</v>
      </c>
      <c r="AR179">
        <f>ROUND(IF($AP$179&lt;=0,0,MIN($AP$4,$AP$179+$AQ$179)),2)</f>
        <v>0</v>
      </c>
      <c r="AS179">
        <f>ROUND(IF($AP$179&lt;=0,0,MIN(MAX(0,$AP$179+$AQ$179-$AR$179),MAX(0,$F$179-$J$179-$O$179-$T$179-$Y$179-$AD$179-$AI$179-$AN$179))),2)</f>
        <v>0</v>
      </c>
      <c r="AT179">
        <f>ROUND(MAX(0,$AP$179+$AQ$179-$AR$179-$AS$179),2)</f>
        <v>0</v>
      </c>
      <c r="AU179">
        <f>$AY$178</f>
        <v>0</v>
      </c>
      <c r="AV179">
        <f>ROUND(IF($AU$179&lt;=0,0,$AU$179*$AU$3/12),2)</f>
        <v>0</v>
      </c>
      <c r="AW179">
        <f>ROUND(IF($AU$179&lt;=0,0,MIN($AU$4,$AU$179+$AV$179)),2)</f>
        <v>0</v>
      </c>
      <c r="AX179">
        <f>ROUND(IF($AU$179&lt;=0,0,MIN(MAX(0,$AU$179+$AV$179-$AW$179),MAX(0,$F$179-$J$179-$O$179-$T$179-$Y$179-$AD$179-$AI$179-$AN$179-$AS$179))),2)</f>
        <v>0</v>
      </c>
      <c r="AY179">
        <f>ROUND(MAX(0,$AU$179+$AV$179-$AW$179-$AX$179),2)</f>
        <v>0</v>
      </c>
      <c r="AZ179">
        <f>$BD$178</f>
        <v>0</v>
      </c>
      <c r="BA179">
        <f>ROUND(IF($AZ$179&lt;=0,0,$AZ$179*$AZ$3/12),2)</f>
        <v>0</v>
      </c>
      <c r="BB179">
        <f>ROUND(IF($AZ$179&lt;=0,0,MIN($AZ$4,$AZ$179+$BA$179)),2)</f>
        <v>0</v>
      </c>
      <c r="BC179">
        <f>ROUND(IF($AZ$179&lt;=0,0,MIN(MAX(0,$AZ$179+$BA$179-$BB$179),MAX(0,$F$179-$J$179-$O$179-$T$179-$Y$179-$AD$179-$AI$179-$AN$179-$AS$179-$AX$179))),2)</f>
        <v>0</v>
      </c>
      <c r="BD179">
        <f>ROUND(MAX(0,$AZ$179+$BA$179-$BB$179-$BC$179),2)</f>
        <v>0</v>
      </c>
    </row>
    <row r="180" spans="1:56">
      <c r="A180">
        <f>ROW()-7</f>
        <v>173</v>
      </c>
      <c r="B180">
        <f>EDATE(StartDate,A180-1)</f>
        <v>0</v>
      </c>
      <c r="C180">
        <f>ROUND(SUM($G$180,$L$180,$Q$180,$V$180,$AA$180,$AF$180,$AK$180,$AP$180,$AU$180,$AZ$180)-SUM($K$180,$P$180,$U$180,$Z$180,$AE$180,$AJ$180,$AO$180,$AT$180,$AY$180,$BD$180),2)</f>
        <v>0</v>
      </c>
      <c r="D180">
        <f>ROUND(SUM($H$180,$M$180,$R$180,$W$180,$AB$180,$AG$180,$AL$180,$AQ$180,$AV$180,$BA$180),2)</f>
        <v>0</v>
      </c>
      <c r="E180">
        <f>ROUND(SUM($K$180,$P$180,$U$180,$Z$180,$AE$180,$AJ$180,$AO$180,$AT$180,$AY$180,$BD$180),2)</f>
        <v>0</v>
      </c>
      <c r="F180">
        <f>ROUND(MAX(MonthlyBudget-SUM($I$180,$N$180,$S$180,$X$180,$AC$180,$AH$180,$AM$180,$AR$180,$AW$180,$BB$180),0),2)</f>
        <v>0</v>
      </c>
      <c r="G180">
        <f>$K$179</f>
        <v>0</v>
      </c>
      <c r="H180">
        <f>ROUND(IF($G$180&lt;=0,0,$G$180*$G$3/12),2)</f>
        <v>0</v>
      </c>
      <c r="I180">
        <f>ROUND(IF($G$180&lt;=0,0,MIN($G$4,$G$180+$H$180)),2)</f>
        <v>0</v>
      </c>
      <c r="J180">
        <f>ROUND(IF($G$180&lt;=0,0,MIN(MAX(0,$G$180+$H$180-$I$180),$F$180)),2)</f>
        <v>0</v>
      </c>
      <c r="K180">
        <f>ROUND(MAX(0,$G$180+$H$180-$I$180-$J$180),2)</f>
        <v>0</v>
      </c>
      <c r="L180">
        <f>$P$179</f>
        <v>0</v>
      </c>
      <c r="M180">
        <f>ROUND(IF($L$180&lt;=0,0,$L$180*$L$3/12),2)</f>
        <v>0</v>
      </c>
      <c r="N180">
        <f>ROUND(IF($L$180&lt;=0,0,MIN($L$4,$L$180+$M$180)),2)</f>
        <v>0</v>
      </c>
      <c r="O180">
        <f>ROUND(IF($L$180&lt;=0,0,MIN(MAX(0,$L$180+$M$180-$N$180),MAX(0,$F$180-$J$180))),2)</f>
        <v>0</v>
      </c>
      <c r="P180">
        <f>ROUND(MAX(0,$L$180+$M$180-$N$180-$O$180),2)</f>
        <v>0</v>
      </c>
      <c r="Q180">
        <f>$U$179</f>
        <v>0</v>
      </c>
      <c r="R180">
        <f>ROUND(IF($Q$180&lt;=0,0,$Q$180*$Q$3/12),2)</f>
        <v>0</v>
      </c>
      <c r="S180">
        <f>ROUND(IF($Q$180&lt;=0,0,MIN($Q$4,$Q$180+$R$180)),2)</f>
        <v>0</v>
      </c>
      <c r="T180">
        <f>ROUND(IF($Q$180&lt;=0,0,MIN(MAX(0,$Q$180+$R$180-$S$180),MAX(0,$F$180-$J$180-$O$180))),2)</f>
        <v>0</v>
      </c>
      <c r="U180">
        <f>ROUND(MAX(0,$Q$180+$R$180-$S$180-$T$180),2)</f>
        <v>0</v>
      </c>
      <c r="V180">
        <f>$Z$179</f>
        <v>0</v>
      </c>
      <c r="W180">
        <f>ROUND(IF($V$180&lt;=0,0,$V$180*$V$3/12),2)</f>
        <v>0</v>
      </c>
      <c r="X180">
        <f>ROUND(IF($V$180&lt;=0,0,MIN($V$4,$V$180+$W$180)),2)</f>
        <v>0</v>
      </c>
      <c r="Y180">
        <f>ROUND(IF($V$180&lt;=0,0,MIN(MAX(0,$V$180+$W$180-$X$180),MAX(0,$F$180-$J$180-$O$180-$T$180))),2)</f>
        <v>0</v>
      </c>
      <c r="Z180">
        <f>ROUND(MAX(0,$V$180+$W$180-$X$180-$Y$180),2)</f>
        <v>0</v>
      </c>
      <c r="AA180">
        <f>$AE$179</f>
        <v>0</v>
      </c>
      <c r="AB180">
        <f>ROUND(IF($AA$180&lt;=0,0,$AA$180*$AA$3/12),2)</f>
        <v>0</v>
      </c>
      <c r="AC180">
        <f>ROUND(IF($AA$180&lt;=0,0,MIN($AA$4,$AA$180+$AB$180)),2)</f>
        <v>0</v>
      </c>
      <c r="AD180">
        <f>ROUND(IF($AA$180&lt;=0,0,MIN(MAX(0,$AA$180+$AB$180-$AC$180),MAX(0,$F$180-$J$180-$O$180-$T$180-$Y$180))),2)</f>
        <v>0</v>
      </c>
      <c r="AE180">
        <f>ROUND(MAX(0,$AA$180+$AB$180-$AC$180-$AD$180),2)</f>
        <v>0</v>
      </c>
      <c r="AF180">
        <f>$AJ$179</f>
        <v>0</v>
      </c>
      <c r="AG180">
        <f>ROUND(IF($AF$180&lt;=0,0,$AF$180*$AF$3/12),2)</f>
        <v>0</v>
      </c>
      <c r="AH180">
        <f>ROUND(IF($AF$180&lt;=0,0,MIN($AF$4,$AF$180+$AG$180)),2)</f>
        <v>0</v>
      </c>
      <c r="AI180">
        <f>ROUND(IF($AF$180&lt;=0,0,MIN(MAX(0,$AF$180+$AG$180-$AH$180),MAX(0,$F$180-$J$180-$O$180-$T$180-$Y$180-$AD$180))),2)</f>
        <v>0</v>
      </c>
      <c r="AJ180">
        <f>ROUND(MAX(0,$AF$180+$AG$180-$AH$180-$AI$180),2)</f>
        <v>0</v>
      </c>
      <c r="AK180">
        <f>$AO$179</f>
        <v>0</v>
      </c>
      <c r="AL180">
        <f>ROUND(IF($AK$180&lt;=0,0,$AK$180*$AK$3/12),2)</f>
        <v>0</v>
      </c>
      <c r="AM180">
        <f>ROUND(IF($AK$180&lt;=0,0,MIN($AK$4,$AK$180+$AL$180)),2)</f>
        <v>0</v>
      </c>
      <c r="AN180">
        <f>ROUND(IF($AK$180&lt;=0,0,MIN(MAX(0,$AK$180+$AL$180-$AM$180),MAX(0,$F$180-$J$180-$O$180-$T$180-$Y$180-$AD$180-$AI$180))),2)</f>
        <v>0</v>
      </c>
      <c r="AO180">
        <f>ROUND(MAX(0,$AK$180+$AL$180-$AM$180-$AN$180),2)</f>
        <v>0</v>
      </c>
      <c r="AP180">
        <f>$AT$179</f>
        <v>0</v>
      </c>
      <c r="AQ180">
        <f>ROUND(IF($AP$180&lt;=0,0,$AP$180*$AP$3/12),2)</f>
        <v>0</v>
      </c>
      <c r="AR180">
        <f>ROUND(IF($AP$180&lt;=0,0,MIN($AP$4,$AP$180+$AQ$180)),2)</f>
        <v>0</v>
      </c>
      <c r="AS180">
        <f>ROUND(IF($AP$180&lt;=0,0,MIN(MAX(0,$AP$180+$AQ$180-$AR$180),MAX(0,$F$180-$J$180-$O$180-$T$180-$Y$180-$AD$180-$AI$180-$AN$180))),2)</f>
        <v>0</v>
      </c>
      <c r="AT180">
        <f>ROUND(MAX(0,$AP$180+$AQ$180-$AR$180-$AS$180),2)</f>
        <v>0</v>
      </c>
      <c r="AU180">
        <f>$AY$179</f>
        <v>0</v>
      </c>
      <c r="AV180">
        <f>ROUND(IF($AU$180&lt;=0,0,$AU$180*$AU$3/12),2)</f>
        <v>0</v>
      </c>
      <c r="AW180">
        <f>ROUND(IF($AU$180&lt;=0,0,MIN($AU$4,$AU$180+$AV$180)),2)</f>
        <v>0</v>
      </c>
      <c r="AX180">
        <f>ROUND(IF($AU$180&lt;=0,0,MIN(MAX(0,$AU$180+$AV$180-$AW$180),MAX(0,$F$180-$J$180-$O$180-$T$180-$Y$180-$AD$180-$AI$180-$AN$180-$AS$180))),2)</f>
        <v>0</v>
      </c>
      <c r="AY180">
        <f>ROUND(MAX(0,$AU$180+$AV$180-$AW$180-$AX$180),2)</f>
        <v>0</v>
      </c>
      <c r="AZ180">
        <f>$BD$179</f>
        <v>0</v>
      </c>
      <c r="BA180">
        <f>ROUND(IF($AZ$180&lt;=0,0,$AZ$180*$AZ$3/12),2)</f>
        <v>0</v>
      </c>
      <c r="BB180">
        <f>ROUND(IF($AZ$180&lt;=0,0,MIN($AZ$4,$AZ$180+$BA$180)),2)</f>
        <v>0</v>
      </c>
      <c r="BC180">
        <f>ROUND(IF($AZ$180&lt;=0,0,MIN(MAX(0,$AZ$180+$BA$180-$BB$180),MAX(0,$F$180-$J$180-$O$180-$T$180-$Y$180-$AD$180-$AI$180-$AN$180-$AS$180-$AX$180))),2)</f>
        <v>0</v>
      </c>
      <c r="BD180">
        <f>ROUND(MAX(0,$AZ$180+$BA$180-$BB$180-$BC$180),2)</f>
        <v>0</v>
      </c>
    </row>
    <row r="181" spans="1:56">
      <c r="A181">
        <f>ROW()-7</f>
        <v>174</v>
      </c>
      <c r="B181">
        <f>EDATE(StartDate,A181-1)</f>
        <v>0</v>
      </c>
      <c r="C181">
        <f>ROUND(SUM($G$181,$L$181,$Q$181,$V$181,$AA$181,$AF$181,$AK$181,$AP$181,$AU$181,$AZ$181)-SUM($K$181,$P$181,$U$181,$Z$181,$AE$181,$AJ$181,$AO$181,$AT$181,$AY$181,$BD$181),2)</f>
        <v>0</v>
      </c>
      <c r="D181">
        <f>ROUND(SUM($H$181,$M$181,$R$181,$W$181,$AB$181,$AG$181,$AL$181,$AQ$181,$AV$181,$BA$181),2)</f>
        <v>0</v>
      </c>
      <c r="E181">
        <f>ROUND(SUM($K$181,$P$181,$U$181,$Z$181,$AE$181,$AJ$181,$AO$181,$AT$181,$AY$181,$BD$181),2)</f>
        <v>0</v>
      </c>
      <c r="F181">
        <f>ROUND(MAX(MonthlyBudget-SUM($I$181,$N$181,$S$181,$X$181,$AC$181,$AH$181,$AM$181,$AR$181,$AW$181,$BB$181),0),2)</f>
        <v>0</v>
      </c>
      <c r="G181">
        <f>$K$180</f>
        <v>0</v>
      </c>
      <c r="H181">
        <f>ROUND(IF($G$181&lt;=0,0,$G$181*$G$3/12),2)</f>
        <v>0</v>
      </c>
      <c r="I181">
        <f>ROUND(IF($G$181&lt;=0,0,MIN($G$4,$G$181+$H$181)),2)</f>
        <v>0</v>
      </c>
      <c r="J181">
        <f>ROUND(IF($G$181&lt;=0,0,MIN(MAX(0,$G$181+$H$181-$I$181),$F$181)),2)</f>
        <v>0</v>
      </c>
      <c r="K181">
        <f>ROUND(MAX(0,$G$181+$H$181-$I$181-$J$181),2)</f>
        <v>0</v>
      </c>
      <c r="L181">
        <f>$P$180</f>
        <v>0</v>
      </c>
      <c r="M181">
        <f>ROUND(IF($L$181&lt;=0,0,$L$181*$L$3/12),2)</f>
        <v>0</v>
      </c>
      <c r="N181">
        <f>ROUND(IF($L$181&lt;=0,0,MIN($L$4,$L$181+$M$181)),2)</f>
        <v>0</v>
      </c>
      <c r="O181">
        <f>ROUND(IF($L$181&lt;=0,0,MIN(MAX(0,$L$181+$M$181-$N$181),MAX(0,$F$181-$J$181))),2)</f>
        <v>0</v>
      </c>
      <c r="P181">
        <f>ROUND(MAX(0,$L$181+$M$181-$N$181-$O$181),2)</f>
        <v>0</v>
      </c>
      <c r="Q181">
        <f>$U$180</f>
        <v>0</v>
      </c>
      <c r="R181">
        <f>ROUND(IF($Q$181&lt;=0,0,$Q$181*$Q$3/12),2)</f>
        <v>0</v>
      </c>
      <c r="S181">
        <f>ROUND(IF($Q$181&lt;=0,0,MIN($Q$4,$Q$181+$R$181)),2)</f>
        <v>0</v>
      </c>
      <c r="T181">
        <f>ROUND(IF($Q$181&lt;=0,0,MIN(MAX(0,$Q$181+$R$181-$S$181),MAX(0,$F$181-$J$181-$O$181))),2)</f>
        <v>0</v>
      </c>
      <c r="U181">
        <f>ROUND(MAX(0,$Q$181+$R$181-$S$181-$T$181),2)</f>
        <v>0</v>
      </c>
      <c r="V181">
        <f>$Z$180</f>
        <v>0</v>
      </c>
      <c r="W181">
        <f>ROUND(IF($V$181&lt;=0,0,$V$181*$V$3/12),2)</f>
        <v>0</v>
      </c>
      <c r="X181">
        <f>ROUND(IF($V$181&lt;=0,0,MIN($V$4,$V$181+$W$181)),2)</f>
        <v>0</v>
      </c>
      <c r="Y181">
        <f>ROUND(IF($V$181&lt;=0,0,MIN(MAX(0,$V$181+$W$181-$X$181),MAX(0,$F$181-$J$181-$O$181-$T$181))),2)</f>
        <v>0</v>
      </c>
      <c r="Z181">
        <f>ROUND(MAX(0,$V$181+$W$181-$X$181-$Y$181),2)</f>
        <v>0</v>
      </c>
      <c r="AA181">
        <f>$AE$180</f>
        <v>0</v>
      </c>
      <c r="AB181">
        <f>ROUND(IF($AA$181&lt;=0,0,$AA$181*$AA$3/12),2)</f>
        <v>0</v>
      </c>
      <c r="AC181">
        <f>ROUND(IF($AA$181&lt;=0,0,MIN($AA$4,$AA$181+$AB$181)),2)</f>
        <v>0</v>
      </c>
      <c r="AD181">
        <f>ROUND(IF($AA$181&lt;=0,0,MIN(MAX(0,$AA$181+$AB$181-$AC$181),MAX(0,$F$181-$J$181-$O$181-$T$181-$Y$181))),2)</f>
        <v>0</v>
      </c>
      <c r="AE181">
        <f>ROUND(MAX(0,$AA$181+$AB$181-$AC$181-$AD$181),2)</f>
        <v>0</v>
      </c>
      <c r="AF181">
        <f>$AJ$180</f>
        <v>0</v>
      </c>
      <c r="AG181">
        <f>ROUND(IF($AF$181&lt;=0,0,$AF$181*$AF$3/12),2)</f>
        <v>0</v>
      </c>
      <c r="AH181">
        <f>ROUND(IF($AF$181&lt;=0,0,MIN($AF$4,$AF$181+$AG$181)),2)</f>
        <v>0</v>
      </c>
      <c r="AI181">
        <f>ROUND(IF($AF$181&lt;=0,0,MIN(MAX(0,$AF$181+$AG$181-$AH$181),MAX(0,$F$181-$J$181-$O$181-$T$181-$Y$181-$AD$181))),2)</f>
        <v>0</v>
      </c>
      <c r="AJ181">
        <f>ROUND(MAX(0,$AF$181+$AG$181-$AH$181-$AI$181),2)</f>
        <v>0</v>
      </c>
      <c r="AK181">
        <f>$AO$180</f>
        <v>0</v>
      </c>
      <c r="AL181">
        <f>ROUND(IF($AK$181&lt;=0,0,$AK$181*$AK$3/12),2)</f>
        <v>0</v>
      </c>
      <c r="AM181">
        <f>ROUND(IF($AK$181&lt;=0,0,MIN($AK$4,$AK$181+$AL$181)),2)</f>
        <v>0</v>
      </c>
      <c r="AN181">
        <f>ROUND(IF($AK$181&lt;=0,0,MIN(MAX(0,$AK$181+$AL$181-$AM$181),MAX(0,$F$181-$J$181-$O$181-$T$181-$Y$181-$AD$181-$AI$181))),2)</f>
        <v>0</v>
      </c>
      <c r="AO181">
        <f>ROUND(MAX(0,$AK$181+$AL$181-$AM$181-$AN$181),2)</f>
        <v>0</v>
      </c>
      <c r="AP181">
        <f>$AT$180</f>
        <v>0</v>
      </c>
      <c r="AQ181">
        <f>ROUND(IF($AP$181&lt;=0,0,$AP$181*$AP$3/12),2)</f>
        <v>0</v>
      </c>
      <c r="AR181">
        <f>ROUND(IF($AP$181&lt;=0,0,MIN($AP$4,$AP$181+$AQ$181)),2)</f>
        <v>0</v>
      </c>
      <c r="AS181">
        <f>ROUND(IF($AP$181&lt;=0,0,MIN(MAX(0,$AP$181+$AQ$181-$AR$181),MAX(0,$F$181-$J$181-$O$181-$T$181-$Y$181-$AD$181-$AI$181-$AN$181))),2)</f>
        <v>0</v>
      </c>
      <c r="AT181">
        <f>ROUND(MAX(0,$AP$181+$AQ$181-$AR$181-$AS$181),2)</f>
        <v>0</v>
      </c>
      <c r="AU181">
        <f>$AY$180</f>
        <v>0</v>
      </c>
      <c r="AV181">
        <f>ROUND(IF($AU$181&lt;=0,0,$AU$181*$AU$3/12),2)</f>
        <v>0</v>
      </c>
      <c r="AW181">
        <f>ROUND(IF($AU$181&lt;=0,0,MIN($AU$4,$AU$181+$AV$181)),2)</f>
        <v>0</v>
      </c>
      <c r="AX181">
        <f>ROUND(IF($AU$181&lt;=0,0,MIN(MAX(0,$AU$181+$AV$181-$AW$181),MAX(0,$F$181-$J$181-$O$181-$T$181-$Y$181-$AD$181-$AI$181-$AN$181-$AS$181))),2)</f>
        <v>0</v>
      </c>
      <c r="AY181">
        <f>ROUND(MAX(0,$AU$181+$AV$181-$AW$181-$AX$181),2)</f>
        <v>0</v>
      </c>
      <c r="AZ181">
        <f>$BD$180</f>
        <v>0</v>
      </c>
      <c r="BA181">
        <f>ROUND(IF($AZ$181&lt;=0,0,$AZ$181*$AZ$3/12),2)</f>
        <v>0</v>
      </c>
      <c r="BB181">
        <f>ROUND(IF($AZ$181&lt;=0,0,MIN($AZ$4,$AZ$181+$BA$181)),2)</f>
        <v>0</v>
      </c>
      <c r="BC181">
        <f>ROUND(IF($AZ$181&lt;=0,0,MIN(MAX(0,$AZ$181+$BA$181-$BB$181),MAX(0,$F$181-$J$181-$O$181-$T$181-$Y$181-$AD$181-$AI$181-$AN$181-$AS$181-$AX$181))),2)</f>
        <v>0</v>
      </c>
      <c r="BD181">
        <f>ROUND(MAX(0,$AZ$181+$BA$181-$BB$181-$BC$181),2)</f>
        <v>0</v>
      </c>
    </row>
    <row r="182" spans="1:56">
      <c r="A182">
        <f>ROW()-7</f>
        <v>175</v>
      </c>
      <c r="B182">
        <f>EDATE(StartDate,A182-1)</f>
        <v>0</v>
      </c>
      <c r="C182">
        <f>ROUND(SUM($G$182,$L$182,$Q$182,$V$182,$AA$182,$AF$182,$AK$182,$AP$182,$AU$182,$AZ$182)-SUM($K$182,$P$182,$U$182,$Z$182,$AE$182,$AJ$182,$AO$182,$AT$182,$AY$182,$BD$182),2)</f>
        <v>0</v>
      </c>
      <c r="D182">
        <f>ROUND(SUM($H$182,$M$182,$R$182,$W$182,$AB$182,$AG$182,$AL$182,$AQ$182,$AV$182,$BA$182),2)</f>
        <v>0</v>
      </c>
      <c r="E182">
        <f>ROUND(SUM($K$182,$P$182,$U$182,$Z$182,$AE$182,$AJ$182,$AO$182,$AT$182,$AY$182,$BD$182),2)</f>
        <v>0</v>
      </c>
      <c r="F182">
        <f>ROUND(MAX(MonthlyBudget-SUM($I$182,$N$182,$S$182,$X$182,$AC$182,$AH$182,$AM$182,$AR$182,$AW$182,$BB$182),0),2)</f>
        <v>0</v>
      </c>
      <c r="G182">
        <f>$K$181</f>
        <v>0</v>
      </c>
      <c r="H182">
        <f>ROUND(IF($G$182&lt;=0,0,$G$182*$G$3/12),2)</f>
        <v>0</v>
      </c>
      <c r="I182">
        <f>ROUND(IF($G$182&lt;=0,0,MIN($G$4,$G$182+$H$182)),2)</f>
        <v>0</v>
      </c>
      <c r="J182">
        <f>ROUND(IF($G$182&lt;=0,0,MIN(MAX(0,$G$182+$H$182-$I$182),$F$182)),2)</f>
        <v>0</v>
      </c>
      <c r="K182">
        <f>ROUND(MAX(0,$G$182+$H$182-$I$182-$J$182),2)</f>
        <v>0</v>
      </c>
      <c r="L182">
        <f>$P$181</f>
        <v>0</v>
      </c>
      <c r="M182">
        <f>ROUND(IF($L$182&lt;=0,0,$L$182*$L$3/12),2)</f>
        <v>0</v>
      </c>
      <c r="N182">
        <f>ROUND(IF($L$182&lt;=0,0,MIN($L$4,$L$182+$M$182)),2)</f>
        <v>0</v>
      </c>
      <c r="O182">
        <f>ROUND(IF($L$182&lt;=0,0,MIN(MAX(0,$L$182+$M$182-$N$182),MAX(0,$F$182-$J$182))),2)</f>
        <v>0</v>
      </c>
      <c r="P182">
        <f>ROUND(MAX(0,$L$182+$M$182-$N$182-$O$182),2)</f>
        <v>0</v>
      </c>
      <c r="Q182">
        <f>$U$181</f>
        <v>0</v>
      </c>
      <c r="R182">
        <f>ROUND(IF($Q$182&lt;=0,0,$Q$182*$Q$3/12),2)</f>
        <v>0</v>
      </c>
      <c r="S182">
        <f>ROUND(IF($Q$182&lt;=0,0,MIN($Q$4,$Q$182+$R$182)),2)</f>
        <v>0</v>
      </c>
      <c r="T182">
        <f>ROUND(IF($Q$182&lt;=0,0,MIN(MAX(0,$Q$182+$R$182-$S$182),MAX(0,$F$182-$J$182-$O$182))),2)</f>
        <v>0</v>
      </c>
      <c r="U182">
        <f>ROUND(MAX(0,$Q$182+$R$182-$S$182-$T$182),2)</f>
        <v>0</v>
      </c>
      <c r="V182">
        <f>$Z$181</f>
        <v>0</v>
      </c>
      <c r="W182">
        <f>ROUND(IF($V$182&lt;=0,0,$V$182*$V$3/12),2)</f>
        <v>0</v>
      </c>
      <c r="X182">
        <f>ROUND(IF($V$182&lt;=0,0,MIN($V$4,$V$182+$W$182)),2)</f>
        <v>0</v>
      </c>
      <c r="Y182">
        <f>ROUND(IF($V$182&lt;=0,0,MIN(MAX(0,$V$182+$W$182-$X$182),MAX(0,$F$182-$J$182-$O$182-$T$182))),2)</f>
        <v>0</v>
      </c>
      <c r="Z182">
        <f>ROUND(MAX(0,$V$182+$W$182-$X$182-$Y$182),2)</f>
        <v>0</v>
      </c>
      <c r="AA182">
        <f>$AE$181</f>
        <v>0</v>
      </c>
      <c r="AB182">
        <f>ROUND(IF($AA$182&lt;=0,0,$AA$182*$AA$3/12),2)</f>
        <v>0</v>
      </c>
      <c r="AC182">
        <f>ROUND(IF($AA$182&lt;=0,0,MIN($AA$4,$AA$182+$AB$182)),2)</f>
        <v>0</v>
      </c>
      <c r="AD182">
        <f>ROUND(IF($AA$182&lt;=0,0,MIN(MAX(0,$AA$182+$AB$182-$AC$182),MAX(0,$F$182-$J$182-$O$182-$T$182-$Y$182))),2)</f>
        <v>0</v>
      </c>
      <c r="AE182">
        <f>ROUND(MAX(0,$AA$182+$AB$182-$AC$182-$AD$182),2)</f>
        <v>0</v>
      </c>
      <c r="AF182">
        <f>$AJ$181</f>
        <v>0</v>
      </c>
      <c r="AG182">
        <f>ROUND(IF($AF$182&lt;=0,0,$AF$182*$AF$3/12),2)</f>
        <v>0</v>
      </c>
      <c r="AH182">
        <f>ROUND(IF($AF$182&lt;=0,0,MIN($AF$4,$AF$182+$AG$182)),2)</f>
        <v>0</v>
      </c>
      <c r="AI182">
        <f>ROUND(IF($AF$182&lt;=0,0,MIN(MAX(0,$AF$182+$AG$182-$AH$182),MAX(0,$F$182-$J$182-$O$182-$T$182-$Y$182-$AD$182))),2)</f>
        <v>0</v>
      </c>
      <c r="AJ182">
        <f>ROUND(MAX(0,$AF$182+$AG$182-$AH$182-$AI$182),2)</f>
        <v>0</v>
      </c>
      <c r="AK182">
        <f>$AO$181</f>
        <v>0</v>
      </c>
      <c r="AL182">
        <f>ROUND(IF($AK$182&lt;=0,0,$AK$182*$AK$3/12),2)</f>
        <v>0</v>
      </c>
      <c r="AM182">
        <f>ROUND(IF($AK$182&lt;=0,0,MIN($AK$4,$AK$182+$AL$182)),2)</f>
        <v>0</v>
      </c>
      <c r="AN182">
        <f>ROUND(IF($AK$182&lt;=0,0,MIN(MAX(0,$AK$182+$AL$182-$AM$182),MAX(0,$F$182-$J$182-$O$182-$T$182-$Y$182-$AD$182-$AI$182))),2)</f>
        <v>0</v>
      </c>
      <c r="AO182">
        <f>ROUND(MAX(0,$AK$182+$AL$182-$AM$182-$AN$182),2)</f>
        <v>0</v>
      </c>
      <c r="AP182">
        <f>$AT$181</f>
        <v>0</v>
      </c>
      <c r="AQ182">
        <f>ROUND(IF($AP$182&lt;=0,0,$AP$182*$AP$3/12),2)</f>
        <v>0</v>
      </c>
      <c r="AR182">
        <f>ROUND(IF($AP$182&lt;=0,0,MIN($AP$4,$AP$182+$AQ$182)),2)</f>
        <v>0</v>
      </c>
      <c r="AS182">
        <f>ROUND(IF($AP$182&lt;=0,0,MIN(MAX(0,$AP$182+$AQ$182-$AR$182),MAX(0,$F$182-$J$182-$O$182-$T$182-$Y$182-$AD$182-$AI$182-$AN$182))),2)</f>
        <v>0</v>
      </c>
      <c r="AT182">
        <f>ROUND(MAX(0,$AP$182+$AQ$182-$AR$182-$AS$182),2)</f>
        <v>0</v>
      </c>
      <c r="AU182">
        <f>$AY$181</f>
        <v>0</v>
      </c>
      <c r="AV182">
        <f>ROUND(IF($AU$182&lt;=0,0,$AU$182*$AU$3/12),2)</f>
        <v>0</v>
      </c>
      <c r="AW182">
        <f>ROUND(IF($AU$182&lt;=0,0,MIN($AU$4,$AU$182+$AV$182)),2)</f>
        <v>0</v>
      </c>
      <c r="AX182">
        <f>ROUND(IF($AU$182&lt;=0,0,MIN(MAX(0,$AU$182+$AV$182-$AW$182),MAX(0,$F$182-$J$182-$O$182-$T$182-$Y$182-$AD$182-$AI$182-$AN$182-$AS$182))),2)</f>
        <v>0</v>
      </c>
      <c r="AY182">
        <f>ROUND(MAX(0,$AU$182+$AV$182-$AW$182-$AX$182),2)</f>
        <v>0</v>
      </c>
      <c r="AZ182">
        <f>$BD$181</f>
        <v>0</v>
      </c>
      <c r="BA182">
        <f>ROUND(IF($AZ$182&lt;=0,0,$AZ$182*$AZ$3/12),2)</f>
        <v>0</v>
      </c>
      <c r="BB182">
        <f>ROUND(IF($AZ$182&lt;=0,0,MIN($AZ$4,$AZ$182+$BA$182)),2)</f>
        <v>0</v>
      </c>
      <c r="BC182">
        <f>ROUND(IF($AZ$182&lt;=0,0,MIN(MAX(0,$AZ$182+$BA$182-$BB$182),MAX(0,$F$182-$J$182-$O$182-$T$182-$Y$182-$AD$182-$AI$182-$AN$182-$AS$182-$AX$182))),2)</f>
        <v>0</v>
      </c>
      <c r="BD182">
        <f>ROUND(MAX(0,$AZ$182+$BA$182-$BB$182-$BC$182),2)</f>
        <v>0</v>
      </c>
    </row>
    <row r="183" spans="1:56">
      <c r="A183">
        <f>ROW()-7</f>
        <v>176</v>
      </c>
      <c r="B183">
        <f>EDATE(StartDate,A183-1)</f>
        <v>0</v>
      </c>
      <c r="C183">
        <f>ROUND(SUM($G$183,$L$183,$Q$183,$V$183,$AA$183,$AF$183,$AK$183,$AP$183,$AU$183,$AZ$183)-SUM($K$183,$P$183,$U$183,$Z$183,$AE$183,$AJ$183,$AO$183,$AT$183,$AY$183,$BD$183),2)</f>
        <v>0</v>
      </c>
      <c r="D183">
        <f>ROUND(SUM($H$183,$M$183,$R$183,$W$183,$AB$183,$AG$183,$AL$183,$AQ$183,$AV$183,$BA$183),2)</f>
        <v>0</v>
      </c>
      <c r="E183">
        <f>ROUND(SUM($K$183,$P$183,$U$183,$Z$183,$AE$183,$AJ$183,$AO$183,$AT$183,$AY$183,$BD$183),2)</f>
        <v>0</v>
      </c>
      <c r="F183">
        <f>ROUND(MAX(MonthlyBudget-SUM($I$183,$N$183,$S$183,$X$183,$AC$183,$AH$183,$AM$183,$AR$183,$AW$183,$BB$183),0),2)</f>
        <v>0</v>
      </c>
      <c r="G183">
        <f>$K$182</f>
        <v>0</v>
      </c>
      <c r="H183">
        <f>ROUND(IF($G$183&lt;=0,0,$G$183*$G$3/12),2)</f>
        <v>0</v>
      </c>
      <c r="I183">
        <f>ROUND(IF($G$183&lt;=0,0,MIN($G$4,$G$183+$H$183)),2)</f>
        <v>0</v>
      </c>
      <c r="J183">
        <f>ROUND(IF($G$183&lt;=0,0,MIN(MAX(0,$G$183+$H$183-$I$183),$F$183)),2)</f>
        <v>0</v>
      </c>
      <c r="K183">
        <f>ROUND(MAX(0,$G$183+$H$183-$I$183-$J$183),2)</f>
        <v>0</v>
      </c>
      <c r="L183">
        <f>$P$182</f>
        <v>0</v>
      </c>
      <c r="M183">
        <f>ROUND(IF($L$183&lt;=0,0,$L$183*$L$3/12),2)</f>
        <v>0</v>
      </c>
      <c r="N183">
        <f>ROUND(IF($L$183&lt;=0,0,MIN($L$4,$L$183+$M$183)),2)</f>
        <v>0</v>
      </c>
      <c r="O183">
        <f>ROUND(IF($L$183&lt;=0,0,MIN(MAX(0,$L$183+$M$183-$N$183),MAX(0,$F$183-$J$183))),2)</f>
        <v>0</v>
      </c>
      <c r="P183">
        <f>ROUND(MAX(0,$L$183+$M$183-$N$183-$O$183),2)</f>
        <v>0</v>
      </c>
      <c r="Q183">
        <f>$U$182</f>
        <v>0</v>
      </c>
      <c r="R183">
        <f>ROUND(IF($Q$183&lt;=0,0,$Q$183*$Q$3/12),2)</f>
        <v>0</v>
      </c>
      <c r="S183">
        <f>ROUND(IF($Q$183&lt;=0,0,MIN($Q$4,$Q$183+$R$183)),2)</f>
        <v>0</v>
      </c>
      <c r="T183">
        <f>ROUND(IF($Q$183&lt;=0,0,MIN(MAX(0,$Q$183+$R$183-$S$183),MAX(0,$F$183-$J$183-$O$183))),2)</f>
        <v>0</v>
      </c>
      <c r="U183">
        <f>ROUND(MAX(0,$Q$183+$R$183-$S$183-$T$183),2)</f>
        <v>0</v>
      </c>
      <c r="V183">
        <f>$Z$182</f>
        <v>0</v>
      </c>
      <c r="W183">
        <f>ROUND(IF($V$183&lt;=0,0,$V$183*$V$3/12),2)</f>
        <v>0</v>
      </c>
      <c r="X183">
        <f>ROUND(IF($V$183&lt;=0,0,MIN($V$4,$V$183+$W$183)),2)</f>
        <v>0</v>
      </c>
      <c r="Y183">
        <f>ROUND(IF($V$183&lt;=0,0,MIN(MAX(0,$V$183+$W$183-$X$183),MAX(0,$F$183-$J$183-$O$183-$T$183))),2)</f>
        <v>0</v>
      </c>
      <c r="Z183">
        <f>ROUND(MAX(0,$V$183+$W$183-$X$183-$Y$183),2)</f>
        <v>0</v>
      </c>
      <c r="AA183">
        <f>$AE$182</f>
        <v>0</v>
      </c>
      <c r="AB183">
        <f>ROUND(IF($AA$183&lt;=0,0,$AA$183*$AA$3/12),2)</f>
        <v>0</v>
      </c>
      <c r="AC183">
        <f>ROUND(IF($AA$183&lt;=0,0,MIN($AA$4,$AA$183+$AB$183)),2)</f>
        <v>0</v>
      </c>
      <c r="AD183">
        <f>ROUND(IF($AA$183&lt;=0,0,MIN(MAX(0,$AA$183+$AB$183-$AC$183),MAX(0,$F$183-$J$183-$O$183-$T$183-$Y$183))),2)</f>
        <v>0</v>
      </c>
      <c r="AE183">
        <f>ROUND(MAX(0,$AA$183+$AB$183-$AC$183-$AD$183),2)</f>
        <v>0</v>
      </c>
      <c r="AF183">
        <f>$AJ$182</f>
        <v>0</v>
      </c>
      <c r="AG183">
        <f>ROUND(IF($AF$183&lt;=0,0,$AF$183*$AF$3/12),2)</f>
        <v>0</v>
      </c>
      <c r="AH183">
        <f>ROUND(IF($AF$183&lt;=0,0,MIN($AF$4,$AF$183+$AG$183)),2)</f>
        <v>0</v>
      </c>
      <c r="AI183">
        <f>ROUND(IF($AF$183&lt;=0,0,MIN(MAX(0,$AF$183+$AG$183-$AH$183),MAX(0,$F$183-$J$183-$O$183-$T$183-$Y$183-$AD$183))),2)</f>
        <v>0</v>
      </c>
      <c r="AJ183">
        <f>ROUND(MAX(0,$AF$183+$AG$183-$AH$183-$AI$183),2)</f>
        <v>0</v>
      </c>
      <c r="AK183">
        <f>$AO$182</f>
        <v>0</v>
      </c>
      <c r="AL183">
        <f>ROUND(IF($AK$183&lt;=0,0,$AK$183*$AK$3/12),2)</f>
        <v>0</v>
      </c>
      <c r="AM183">
        <f>ROUND(IF($AK$183&lt;=0,0,MIN($AK$4,$AK$183+$AL$183)),2)</f>
        <v>0</v>
      </c>
      <c r="AN183">
        <f>ROUND(IF($AK$183&lt;=0,0,MIN(MAX(0,$AK$183+$AL$183-$AM$183),MAX(0,$F$183-$J$183-$O$183-$T$183-$Y$183-$AD$183-$AI$183))),2)</f>
        <v>0</v>
      </c>
      <c r="AO183">
        <f>ROUND(MAX(0,$AK$183+$AL$183-$AM$183-$AN$183),2)</f>
        <v>0</v>
      </c>
      <c r="AP183">
        <f>$AT$182</f>
        <v>0</v>
      </c>
      <c r="AQ183">
        <f>ROUND(IF($AP$183&lt;=0,0,$AP$183*$AP$3/12),2)</f>
        <v>0</v>
      </c>
      <c r="AR183">
        <f>ROUND(IF($AP$183&lt;=0,0,MIN($AP$4,$AP$183+$AQ$183)),2)</f>
        <v>0</v>
      </c>
      <c r="AS183">
        <f>ROUND(IF($AP$183&lt;=0,0,MIN(MAX(0,$AP$183+$AQ$183-$AR$183),MAX(0,$F$183-$J$183-$O$183-$T$183-$Y$183-$AD$183-$AI$183-$AN$183))),2)</f>
        <v>0</v>
      </c>
      <c r="AT183">
        <f>ROUND(MAX(0,$AP$183+$AQ$183-$AR$183-$AS$183),2)</f>
        <v>0</v>
      </c>
      <c r="AU183">
        <f>$AY$182</f>
        <v>0</v>
      </c>
      <c r="AV183">
        <f>ROUND(IF($AU$183&lt;=0,0,$AU$183*$AU$3/12),2)</f>
        <v>0</v>
      </c>
      <c r="AW183">
        <f>ROUND(IF($AU$183&lt;=0,0,MIN($AU$4,$AU$183+$AV$183)),2)</f>
        <v>0</v>
      </c>
      <c r="AX183">
        <f>ROUND(IF($AU$183&lt;=0,0,MIN(MAX(0,$AU$183+$AV$183-$AW$183),MAX(0,$F$183-$J$183-$O$183-$T$183-$Y$183-$AD$183-$AI$183-$AN$183-$AS$183))),2)</f>
        <v>0</v>
      </c>
      <c r="AY183">
        <f>ROUND(MAX(0,$AU$183+$AV$183-$AW$183-$AX$183),2)</f>
        <v>0</v>
      </c>
      <c r="AZ183">
        <f>$BD$182</f>
        <v>0</v>
      </c>
      <c r="BA183">
        <f>ROUND(IF($AZ$183&lt;=0,0,$AZ$183*$AZ$3/12),2)</f>
        <v>0</v>
      </c>
      <c r="BB183">
        <f>ROUND(IF($AZ$183&lt;=0,0,MIN($AZ$4,$AZ$183+$BA$183)),2)</f>
        <v>0</v>
      </c>
      <c r="BC183">
        <f>ROUND(IF($AZ$183&lt;=0,0,MIN(MAX(0,$AZ$183+$BA$183-$BB$183),MAX(0,$F$183-$J$183-$O$183-$T$183-$Y$183-$AD$183-$AI$183-$AN$183-$AS$183-$AX$183))),2)</f>
        <v>0</v>
      </c>
      <c r="BD183">
        <f>ROUND(MAX(0,$AZ$183+$BA$183-$BB$183-$BC$183),2)</f>
        <v>0</v>
      </c>
    </row>
    <row r="184" spans="1:56">
      <c r="A184">
        <f>ROW()-7</f>
        <v>177</v>
      </c>
      <c r="B184">
        <f>EDATE(StartDate,A184-1)</f>
        <v>0</v>
      </c>
      <c r="C184">
        <f>ROUND(SUM($G$184,$L$184,$Q$184,$V$184,$AA$184,$AF$184,$AK$184,$AP$184,$AU$184,$AZ$184)-SUM($K$184,$P$184,$U$184,$Z$184,$AE$184,$AJ$184,$AO$184,$AT$184,$AY$184,$BD$184),2)</f>
        <v>0</v>
      </c>
      <c r="D184">
        <f>ROUND(SUM($H$184,$M$184,$R$184,$W$184,$AB$184,$AG$184,$AL$184,$AQ$184,$AV$184,$BA$184),2)</f>
        <v>0</v>
      </c>
      <c r="E184">
        <f>ROUND(SUM($K$184,$P$184,$U$184,$Z$184,$AE$184,$AJ$184,$AO$184,$AT$184,$AY$184,$BD$184),2)</f>
        <v>0</v>
      </c>
      <c r="F184">
        <f>ROUND(MAX(MonthlyBudget-SUM($I$184,$N$184,$S$184,$X$184,$AC$184,$AH$184,$AM$184,$AR$184,$AW$184,$BB$184),0),2)</f>
        <v>0</v>
      </c>
      <c r="G184">
        <f>$K$183</f>
        <v>0</v>
      </c>
      <c r="H184">
        <f>ROUND(IF($G$184&lt;=0,0,$G$184*$G$3/12),2)</f>
        <v>0</v>
      </c>
      <c r="I184">
        <f>ROUND(IF($G$184&lt;=0,0,MIN($G$4,$G$184+$H$184)),2)</f>
        <v>0</v>
      </c>
      <c r="J184">
        <f>ROUND(IF($G$184&lt;=0,0,MIN(MAX(0,$G$184+$H$184-$I$184),$F$184)),2)</f>
        <v>0</v>
      </c>
      <c r="K184">
        <f>ROUND(MAX(0,$G$184+$H$184-$I$184-$J$184),2)</f>
        <v>0</v>
      </c>
      <c r="L184">
        <f>$P$183</f>
        <v>0</v>
      </c>
      <c r="M184">
        <f>ROUND(IF($L$184&lt;=0,0,$L$184*$L$3/12),2)</f>
        <v>0</v>
      </c>
      <c r="N184">
        <f>ROUND(IF($L$184&lt;=0,0,MIN($L$4,$L$184+$M$184)),2)</f>
        <v>0</v>
      </c>
      <c r="O184">
        <f>ROUND(IF($L$184&lt;=0,0,MIN(MAX(0,$L$184+$M$184-$N$184),MAX(0,$F$184-$J$184))),2)</f>
        <v>0</v>
      </c>
      <c r="P184">
        <f>ROUND(MAX(0,$L$184+$M$184-$N$184-$O$184),2)</f>
        <v>0</v>
      </c>
      <c r="Q184">
        <f>$U$183</f>
        <v>0</v>
      </c>
      <c r="R184">
        <f>ROUND(IF($Q$184&lt;=0,0,$Q$184*$Q$3/12),2)</f>
        <v>0</v>
      </c>
      <c r="S184">
        <f>ROUND(IF($Q$184&lt;=0,0,MIN($Q$4,$Q$184+$R$184)),2)</f>
        <v>0</v>
      </c>
      <c r="T184">
        <f>ROUND(IF($Q$184&lt;=0,0,MIN(MAX(0,$Q$184+$R$184-$S$184),MAX(0,$F$184-$J$184-$O$184))),2)</f>
        <v>0</v>
      </c>
      <c r="U184">
        <f>ROUND(MAX(0,$Q$184+$R$184-$S$184-$T$184),2)</f>
        <v>0</v>
      </c>
      <c r="V184">
        <f>$Z$183</f>
        <v>0</v>
      </c>
      <c r="W184">
        <f>ROUND(IF($V$184&lt;=0,0,$V$184*$V$3/12),2)</f>
        <v>0</v>
      </c>
      <c r="X184">
        <f>ROUND(IF($V$184&lt;=0,0,MIN($V$4,$V$184+$W$184)),2)</f>
        <v>0</v>
      </c>
      <c r="Y184">
        <f>ROUND(IF($V$184&lt;=0,0,MIN(MAX(0,$V$184+$W$184-$X$184),MAX(0,$F$184-$J$184-$O$184-$T$184))),2)</f>
        <v>0</v>
      </c>
      <c r="Z184">
        <f>ROUND(MAX(0,$V$184+$W$184-$X$184-$Y$184),2)</f>
        <v>0</v>
      </c>
      <c r="AA184">
        <f>$AE$183</f>
        <v>0</v>
      </c>
      <c r="AB184">
        <f>ROUND(IF($AA$184&lt;=0,0,$AA$184*$AA$3/12),2)</f>
        <v>0</v>
      </c>
      <c r="AC184">
        <f>ROUND(IF($AA$184&lt;=0,0,MIN($AA$4,$AA$184+$AB$184)),2)</f>
        <v>0</v>
      </c>
      <c r="AD184">
        <f>ROUND(IF($AA$184&lt;=0,0,MIN(MAX(0,$AA$184+$AB$184-$AC$184),MAX(0,$F$184-$J$184-$O$184-$T$184-$Y$184))),2)</f>
        <v>0</v>
      </c>
      <c r="AE184">
        <f>ROUND(MAX(0,$AA$184+$AB$184-$AC$184-$AD$184),2)</f>
        <v>0</v>
      </c>
      <c r="AF184">
        <f>$AJ$183</f>
        <v>0</v>
      </c>
      <c r="AG184">
        <f>ROUND(IF($AF$184&lt;=0,0,$AF$184*$AF$3/12),2)</f>
        <v>0</v>
      </c>
      <c r="AH184">
        <f>ROUND(IF($AF$184&lt;=0,0,MIN($AF$4,$AF$184+$AG$184)),2)</f>
        <v>0</v>
      </c>
      <c r="AI184">
        <f>ROUND(IF($AF$184&lt;=0,0,MIN(MAX(0,$AF$184+$AG$184-$AH$184),MAX(0,$F$184-$J$184-$O$184-$T$184-$Y$184-$AD$184))),2)</f>
        <v>0</v>
      </c>
      <c r="AJ184">
        <f>ROUND(MAX(0,$AF$184+$AG$184-$AH$184-$AI$184),2)</f>
        <v>0</v>
      </c>
      <c r="AK184">
        <f>$AO$183</f>
        <v>0</v>
      </c>
      <c r="AL184">
        <f>ROUND(IF($AK$184&lt;=0,0,$AK$184*$AK$3/12),2)</f>
        <v>0</v>
      </c>
      <c r="AM184">
        <f>ROUND(IF($AK$184&lt;=0,0,MIN($AK$4,$AK$184+$AL$184)),2)</f>
        <v>0</v>
      </c>
      <c r="AN184">
        <f>ROUND(IF($AK$184&lt;=0,0,MIN(MAX(0,$AK$184+$AL$184-$AM$184),MAX(0,$F$184-$J$184-$O$184-$T$184-$Y$184-$AD$184-$AI$184))),2)</f>
        <v>0</v>
      </c>
      <c r="AO184">
        <f>ROUND(MAX(0,$AK$184+$AL$184-$AM$184-$AN$184),2)</f>
        <v>0</v>
      </c>
      <c r="AP184">
        <f>$AT$183</f>
        <v>0</v>
      </c>
      <c r="AQ184">
        <f>ROUND(IF($AP$184&lt;=0,0,$AP$184*$AP$3/12),2)</f>
        <v>0</v>
      </c>
      <c r="AR184">
        <f>ROUND(IF($AP$184&lt;=0,0,MIN($AP$4,$AP$184+$AQ$184)),2)</f>
        <v>0</v>
      </c>
      <c r="AS184">
        <f>ROUND(IF($AP$184&lt;=0,0,MIN(MAX(0,$AP$184+$AQ$184-$AR$184),MAX(0,$F$184-$J$184-$O$184-$T$184-$Y$184-$AD$184-$AI$184-$AN$184))),2)</f>
        <v>0</v>
      </c>
      <c r="AT184">
        <f>ROUND(MAX(0,$AP$184+$AQ$184-$AR$184-$AS$184),2)</f>
        <v>0</v>
      </c>
      <c r="AU184">
        <f>$AY$183</f>
        <v>0</v>
      </c>
      <c r="AV184">
        <f>ROUND(IF($AU$184&lt;=0,0,$AU$184*$AU$3/12),2)</f>
        <v>0</v>
      </c>
      <c r="AW184">
        <f>ROUND(IF($AU$184&lt;=0,0,MIN($AU$4,$AU$184+$AV$184)),2)</f>
        <v>0</v>
      </c>
      <c r="AX184">
        <f>ROUND(IF($AU$184&lt;=0,0,MIN(MAX(0,$AU$184+$AV$184-$AW$184),MAX(0,$F$184-$J$184-$O$184-$T$184-$Y$184-$AD$184-$AI$184-$AN$184-$AS$184))),2)</f>
        <v>0</v>
      </c>
      <c r="AY184">
        <f>ROUND(MAX(0,$AU$184+$AV$184-$AW$184-$AX$184),2)</f>
        <v>0</v>
      </c>
      <c r="AZ184">
        <f>$BD$183</f>
        <v>0</v>
      </c>
      <c r="BA184">
        <f>ROUND(IF($AZ$184&lt;=0,0,$AZ$184*$AZ$3/12),2)</f>
        <v>0</v>
      </c>
      <c r="BB184">
        <f>ROUND(IF($AZ$184&lt;=0,0,MIN($AZ$4,$AZ$184+$BA$184)),2)</f>
        <v>0</v>
      </c>
      <c r="BC184">
        <f>ROUND(IF($AZ$184&lt;=0,0,MIN(MAX(0,$AZ$184+$BA$184-$BB$184),MAX(0,$F$184-$J$184-$O$184-$T$184-$Y$184-$AD$184-$AI$184-$AN$184-$AS$184-$AX$184))),2)</f>
        <v>0</v>
      </c>
      <c r="BD184">
        <f>ROUND(MAX(0,$AZ$184+$BA$184-$BB$184-$BC$184),2)</f>
        <v>0</v>
      </c>
    </row>
    <row r="185" spans="1:56">
      <c r="A185">
        <f>ROW()-7</f>
        <v>178</v>
      </c>
      <c r="B185">
        <f>EDATE(StartDate,A185-1)</f>
        <v>0</v>
      </c>
      <c r="C185">
        <f>ROUND(SUM($G$185,$L$185,$Q$185,$V$185,$AA$185,$AF$185,$AK$185,$AP$185,$AU$185,$AZ$185)-SUM($K$185,$P$185,$U$185,$Z$185,$AE$185,$AJ$185,$AO$185,$AT$185,$AY$185,$BD$185),2)</f>
        <v>0</v>
      </c>
      <c r="D185">
        <f>ROUND(SUM($H$185,$M$185,$R$185,$W$185,$AB$185,$AG$185,$AL$185,$AQ$185,$AV$185,$BA$185),2)</f>
        <v>0</v>
      </c>
      <c r="E185">
        <f>ROUND(SUM($K$185,$P$185,$U$185,$Z$185,$AE$185,$AJ$185,$AO$185,$AT$185,$AY$185,$BD$185),2)</f>
        <v>0</v>
      </c>
      <c r="F185">
        <f>ROUND(MAX(MonthlyBudget-SUM($I$185,$N$185,$S$185,$X$185,$AC$185,$AH$185,$AM$185,$AR$185,$AW$185,$BB$185),0),2)</f>
        <v>0</v>
      </c>
      <c r="G185">
        <f>$K$184</f>
        <v>0</v>
      </c>
      <c r="H185">
        <f>ROUND(IF($G$185&lt;=0,0,$G$185*$G$3/12),2)</f>
        <v>0</v>
      </c>
      <c r="I185">
        <f>ROUND(IF($G$185&lt;=0,0,MIN($G$4,$G$185+$H$185)),2)</f>
        <v>0</v>
      </c>
      <c r="J185">
        <f>ROUND(IF($G$185&lt;=0,0,MIN(MAX(0,$G$185+$H$185-$I$185),$F$185)),2)</f>
        <v>0</v>
      </c>
      <c r="K185">
        <f>ROUND(MAX(0,$G$185+$H$185-$I$185-$J$185),2)</f>
        <v>0</v>
      </c>
      <c r="L185">
        <f>$P$184</f>
        <v>0</v>
      </c>
      <c r="M185">
        <f>ROUND(IF($L$185&lt;=0,0,$L$185*$L$3/12),2)</f>
        <v>0</v>
      </c>
      <c r="N185">
        <f>ROUND(IF($L$185&lt;=0,0,MIN($L$4,$L$185+$M$185)),2)</f>
        <v>0</v>
      </c>
      <c r="O185">
        <f>ROUND(IF($L$185&lt;=0,0,MIN(MAX(0,$L$185+$M$185-$N$185),MAX(0,$F$185-$J$185))),2)</f>
        <v>0</v>
      </c>
      <c r="P185">
        <f>ROUND(MAX(0,$L$185+$M$185-$N$185-$O$185),2)</f>
        <v>0</v>
      </c>
      <c r="Q185">
        <f>$U$184</f>
        <v>0</v>
      </c>
      <c r="R185">
        <f>ROUND(IF($Q$185&lt;=0,0,$Q$185*$Q$3/12),2)</f>
        <v>0</v>
      </c>
      <c r="S185">
        <f>ROUND(IF($Q$185&lt;=0,0,MIN($Q$4,$Q$185+$R$185)),2)</f>
        <v>0</v>
      </c>
      <c r="T185">
        <f>ROUND(IF($Q$185&lt;=0,0,MIN(MAX(0,$Q$185+$R$185-$S$185),MAX(0,$F$185-$J$185-$O$185))),2)</f>
        <v>0</v>
      </c>
      <c r="U185">
        <f>ROUND(MAX(0,$Q$185+$R$185-$S$185-$T$185),2)</f>
        <v>0</v>
      </c>
      <c r="V185">
        <f>$Z$184</f>
        <v>0</v>
      </c>
      <c r="W185">
        <f>ROUND(IF($V$185&lt;=0,0,$V$185*$V$3/12),2)</f>
        <v>0</v>
      </c>
      <c r="X185">
        <f>ROUND(IF($V$185&lt;=0,0,MIN($V$4,$V$185+$W$185)),2)</f>
        <v>0</v>
      </c>
      <c r="Y185">
        <f>ROUND(IF($V$185&lt;=0,0,MIN(MAX(0,$V$185+$W$185-$X$185),MAX(0,$F$185-$J$185-$O$185-$T$185))),2)</f>
        <v>0</v>
      </c>
      <c r="Z185">
        <f>ROUND(MAX(0,$V$185+$W$185-$X$185-$Y$185),2)</f>
        <v>0</v>
      </c>
      <c r="AA185">
        <f>$AE$184</f>
        <v>0</v>
      </c>
      <c r="AB185">
        <f>ROUND(IF($AA$185&lt;=0,0,$AA$185*$AA$3/12),2)</f>
        <v>0</v>
      </c>
      <c r="AC185">
        <f>ROUND(IF($AA$185&lt;=0,0,MIN($AA$4,$AA$185+$AB$185)),2)</f>
        <v>0</v>
      </c>
      <c r="AD185">
        <f>ROUND(IF($AA$185&lt;=0,0,MIN(MAX(0,$AA$185+$AB$185-$AC$185),MAX(0,$F$185-$J$185-$O$185-$T$185-$Y$185))),2)</f>
        <v>0</v>
      </c>
      <c r="AE185">
        <f>ROUND(MAX(0,$AA$185+$AB$185-$AC$185-$AD$185),2)</f>
        <v>0</v>
      </c>
      <c r="AF185">
        <f>$AJ$184</f>
        <v>0</v>
      </c>
      <c r="AG185">
        <f>ROUND(IF($AF$185&lt;=0,0,$AF$185*$AF$3/12),2)</f>
        <v>0</v>
      </c>
      <c r="AH185">
        <f>ROUND(IF($AF$185&lt;=0,0,MIN($AF$4,$AF$185+$AG$185)),2)</f>
        <v>0</v>
      </c>
      <c r="AI185">
        <f>ROUND(IF($AF$185&lt;=0,0,MIN(MAX(0,$AF$185+$AG$185-$AH$185),MAX(0,$F$185-$J$185-$O$185-$T$185-$Y$185-$AD$185))),2)</f>
        <v>0</v>
      </c>
      <c r="AJ185">
        <f>ROUND(MAX(0,$AF$185+$AG$185-$AH$185-$AI$185),2)</f>
        <v>0</v>
      </c>
      <c r="AK185">
        <f>$AO$184</f>
        <v>0</v>
      </c>
      <c r="AL185">
        <f>ROUND(IF($AK$185&lt;=0,0,$AK$185*$AK$3/12),2)</f>
        <v>0</v>
      </c>
      <c r="AM185">
        <f>ROUND(IF($AK$185&lt;=0,0,MIN($AK$4,$AK$185+$AL$185)),2)</f>
        <v>0</v>
      </c>
      <c r="AN185">
        <f>ROUND(IF($AK$185&lt;=0,0,MIN(MAX(0,$AK$185+$AL$185-$AM$185),MAX(0,$F$185-$J$185-$O$185-$T$185-$Y$185-$AD$185-$AI$185))),2)</f>
        <v>0</v>
      </c>
      <c r="AO185">
        <f>ROUND(MAX(0,$AK$185+$AL$185-$AM$185-$AN$185),2)</f>
        <v>0</v>
      </c>
      <c r="AP185">
        <f>$AT$184</f>
        <v>0</v>
      </c>
      <c r="AQ185">
        <f>ROUND(IF($AP$185&lt;=0,0,$AP$185*$AP$3/12),2)</f>
        <v>0</v>
      </c>
      <c r="AR185">
        <f>ROUND(IF($AP$185&lt;=0,0,MIN($AP$4,$AP$185+$AQ$185)),2)</f>
        <v>0</v>
      </c>
      <c r="AS185">
        <f>ROUND(IF($AP$185&lt;=0,0,MIN(MAX(0,$AP$185+$AQ$185-$AR$185),MAX(0,$F$185-$J$185-$O$185-$T$185-$Y$185-$AD$185-$AI$185-$AN$185))),2)</f>
        <v>0</v>
      </c>
      <c r="AT185">
        <f>ROUND(MAX(0,$AP$185+$AQ$185-$AR$185-$AS$185),2)</f>
        <v>0</v>
      </c>
      <c r="AU185">
        <f>$AY$184</f>
        <v>0</v>
      </c>
      <c r="AV185">
        <f>ROUND(IF($AU$185&lt;=0,0,$AU$185*$AU$3/12),2)</f>
        <v>0</v>
      </c>
      <c r="AW185">
        <f>ROUND(IF($AU$185&lt;=0,0,MIN($AU$4,$AU$185+$AV$185)),2)</f>
        <v>0</v>
      </c>
      <c r="AX185">
        <f>ROUND(IF($AU$185&lt;=0,0,MIN(MAX(0,$AU$185+$AV$185-$AW$185),MAX(0,$F$185-$J$185-$O$185-$T$185-$Y$185-$AD$185-$AI$185-$AN$185-$AS$185))),2)</f>
        <v>0</v>
      </c>
      <c r="AY185">
        <f>ROUND(MAX(0,$AU$185+$AV$185-$AW$185-$AX$185),2)</f>
        <v>0</v>
      </c>
      <c r="AZ185">
        <f>$BD$184</f>
        <v>0</v>
      </c>
      <c r="BA185">
        <f>ROUND(IF($AZ$185&lt;=0,0,$AZ$185*$AZ$3/12),2)</f>
        <v>0</v>
      </c>
      <c r="BB185">
        <f>ROUND(IF($AZ$185&lt;=0,0,MIN($AZ$4,$AZ$185+$BA$185)),2)</f>
        <v>0</v>
      </c>
      <c r="BC185">
        <f>ROUND(IF($AZ$185&lt;=0,0,MIN(MAX(0,$AZ$185+$BA$185-$BB$185),MAX(0,$F$185-$J$185-$O$185-$T$185-$Y$185-$AD$185-$AI$185-$AN$185-$AS$185-$AX$185))),2)</f>
        <v>0</v>
      </c>
      <c r="BD185">
        <f>ROUND(MAX(0,$AZ$185+$BA$185-$BB$185-$BC$185),2)</f>
        <v>0</v>
      </c>
    </row>
    <row r="186" spans="1:56">
      <c r="A186">
        <f>ROW()-7</f>
        <v>179</v>
      </c>
      <c r="B186">
        <f>EDATE(StartDate,A186-1)</f>
        <v>0</v>
      </c>
      <c r="C186">
        <f>ROUND(SUM($G$186,$L$186,$Q$186,$V$186,$AA$186,$AF$186,$AK$186,$AP$186,$AU$186,$AZ$186)-SUM($K$186,$P$186,$U$186,$Z$186,$AE$186,$AJ$186,$AO$186,$AT$186,$AY$186,$BD$186),2)</f>
        <v>0</v>
      </c>
      <c r="D186">
        <f>ROUND(SUM($H$186,$M$186,$R$186,$W$186,$AB$186,$AG$186,$AL$186,$AQ$186,$AV$186,$BA$186),2)</f>
        <v>0</v>
      </c>
      <c r="E186">
        <f>ROUND(SUM($K$186,$P$186,$U$186,$Z$186,$AE$186,$AJ$186,$AO$186,$AT$186,$AY$186,$BD$186),2)</f>
        <v>0</v>
      </c>
      <c r="F186">
        <f>ROUND(MAX(MonthlyBudget-SUM($I$186,$N$186,$S$186,$X$186,$AC$186,$AH$186,$AM$186,$AR$186,$AW$186,$BB$186),0),2)</f>
        <v>0</v>
      </c>
      <c r="G186">
        <f>$K$185</f>
        <v>0</v>
      </c>
      <c r="H186">
        <f>ROUND(IF($G$186&lt;=0,0,$G$186*$G$3/12),2)</f>
        <v>0</v>
      </c>
      <c r="I186">
        <f>ROUND(IF($G$186&lt;=0,0,MIN($G$4,$G$186+$H$186)),2)</f>
        <v>0</v>
      </c>
      <c r="J186">
        <f>ROUND(IF($G$186&lt;=0,0,MIN(MAX(0,$G$186+$H$186-$I$186),$F$186)),2)</f>
        <v>0</v>
      </c>
      <c r="K186">
        <f>ROUND(MAX(0,$G$186+$H$186-$I$186-$J$186),2)</f>
        <v>0</v>
      </c>
      <c r="L186">
        <f>$P$185</f>
        <v>0</v>
      </c>
      <c r="M186">
        <f>ROUND(IF($L$186&lt;=0,0,$L$186*$L$3/12),2)</f>
        <v>0</v>
      </c>
      <c r="N186">
        <f>ROUND(IF($L$186&lt;=0,0,MIN($L$4,$L$186+$M$186)),2)</f>
        <v>0</v>
      </c>
      <c r="O186">
        <f>ROUND(IF($L$186&lt;=0,0,MIN(MAX(0,$L$186+$M$186-$N$186),MAX(0,$F$186-$J$186))),2)</f>
        <v>0</v>
      </c>
      <c r="P186">
        <f>ROUND(MAX(0,$L$186+$M$186-$N$186-$O$186),2)</f>
        <v>0</v>
      </c>
      <c r="Q186">
        <f>$U$185</f>
        <v>0</v>
      </c>
      <c r="R186">
        <f>ROUND(IF($Q$186&lt;=0,0,$Q$186*$Q$3/12),2)</f>
        <v>0</v>
      </c>
      <c r="S186">
        <f>ROUND(IF($Q$186&lt;=0,0,MIN($Q$4,$Q$186+$R$186)),2)</f>
        <v>0</v>
      </c>
      <c r="T186">
        <f>ROUND(IF($Q$186&lt;=0,0,MIN(MAX(0,$Q$186+$R$186-$S$186),MAX(0,$F$186-$J$186-$O$186))),2)</f>
        <v>0</v>
      </c>
      <c r="U186">
        <f>ROUND(MAX(0,$Q$186+$R$186-$S$186-$T$186),2)</f>
        <v>0</v>
      </c>
      <c r="V186">
        <f>$Z$185</f>
        <v>0</v>
      </c>
      <c r="W186">
        <f>ROUND(IF($V$186&lt;=0,0,$V$186*$V$3/12),2)</f>
        <v>0</v>
      </c>
      <c r="X186">
        <f>ROUND(IF($V$186&lt;=0,0,MIN($V$4,$V$186+$W$186)),2)</f>
        <v>0</v>
      </c>
      <c r="Y186">
        <f>ROUND(IF($V$186&lt;=0,0,MIN(MAX(0,$V$186+$W$186-$X$186),MAX(0,$F$186-$J$186-$O$186-$T$186))),2)</f>
        <v>0</v>
      </c>
      <c r="Z186">
        <f>ROUND(MAX(0,$V$186+$W$186-$X$186-$Y$186),2)</f>
        <v>0</v>
      </c>
      <c r="AA186">
        <f>$AE$185</f>
        <v>0</v>
      </c>
      <c r="AB186">
        <f>ROUND(IF($AA$186&lt;=0,0,$AA$186*$AA$3/12),2)</f>
        <v>0</v>
      </c>
      <c r="AC186">
        <f>ROUND(IF($AA$186&lt;=0,0,MIN($AA$4,$AA$186+$AB$186)),2)</f>
        <v>0</v>
      </c>
      <c r="AD186">
        <f>ROUND(IF($AA$186&lt;=0,0,MIN(MAX(0,$AA$186+$AB$186-$AC$186),MAX(0,$F$186-$J$186-$O$186-$T$186-$Y$186))),2)</f>
        <v>0</v>
      </c>
      <c r="AE186">
        <f>ROUND(MAX(0,$AA$186+$AB$186-$AC$186-$AD$186),2)</f>
        <v>0</v>
      </c>
      <c r="AF186">
        <f>$AJ$185</f>
        <v>0</v>
      </c>
      <c r="AG186">
        <f>ROUND(IF($AF$186&lt;=0,0,$AF$186*$AF$3/12),2)</f>
        <v>0</v>
      </c>
      <c r="AH186">
        <f>ROUND(IF($AF$186&lt;=0,0,MIN($AF$4,$AF$186+$AG$186)),2)</f>
        <v>0</v>
      </c>
      <c r="AI186">
        <f>ROUND(IF($AF$186&lt;=0,0,MIN(MAX(0,$AF$186+$AG$186-$AH$186),MAX(0,$F$186-$J$186-$O$186-$T$186-$Y$186-$AD$186))),2)</f>
        <v>0</v>
      </c>
      <c r="AJ186">
        <f>ROUND(MAX(0,$AF$186+$AG$186-$AH$186-$AI$186),2)</f>
        <v>0</v>
      </c>
      <c r="AK186">
        <f>$AO$185</f>
        <v>0</v>
      </c>
      <c r="AL186">
        <f>ROUND(IF($AK$186&lt;=0,0,$AK$186*$AK$3/12),2)</f>
        <v>0</v>
      </c>
      <c r="AM186">
        <f>ROUND(IF($AK$186&lt;=0,0,MIN($AK$4,$AK$186+$AL$186)),2)</f>
        <v>0</v>
      </c>
      <c r="AN186">
        <f>ROUND(IF($AK$186&lt;=0,0,MIN(MAX(0,$AK$186+$AL$186-$AM$186),MAX(0,$F$186-$J$186-$O$186-$T$186-$Y$186-$AD$186-$AI$186))),2)</f>
        <v>0</v>
      </c>
      <c r="AO186">
        <f>ROUND(MAX(0,$AK$186+$AL$186-$AM$186-$AN$186),2)</f>
        <v>0</v>
      </c>
      <c r="AP186">
        <f>$AT$185</f>
        <v>0</v>
      </c>
      <c r="AQ186">
        <f>ROUND(IF($AP$186&lt;=0,0,$AP$186*$AP$3/12),2)</f>
        <v>0</v>
      </c>
      <c r="AR186">
        <f>ROUND(IF($AP$186&lt;=0,0,MIN($AP$4,$AP$186+$AQ$186)),2)</f>
        <v>0</v>
      </c>
      <c r="AS186">
        <f>ROUND(IF($AP$186&lt;=0,0,MIN(MAX(0,$AP$186+$AQ$186-$AR$186),MAX(0,$F$186-$J$186-$O$186-$T$186-$Y$186-$AD$186-$AI$186-$AN$186))),2)</f>
        <v>0</v>
      </c>
      <c r="AT186">
        <f>ROUND(MAX(0,$AP$186+$AQ$186-$AR$186-$AS$186),2)</f>
        <v>0</v>
      </c>
      <c r="AU186">
        <f>$AY$185</f>
        <v>0</v>
      </c>
      <c r="AV186">
        <f>ROUND(IF($AU$186&lt;=0,0,$AU$186*$AU$3/12),2)</f>
        <v>0</v>
      </c>
      <c r="AW186">
        <f>ROUND(IF($AU$186&lt;=0,0,MIN($AU$4,$AU$186+$AV$186)),2)</f>
        <v>0</v>
      </c>
      <c r="AX186">
        <f>ROUND(IF($AU$186&lt;=0,0,MIN(MAX(0,$AU$186+$AV$186-$AW$186),MAX(0,$F$186-$J$186-$O$186-$T$186-$Y$186-$AD$186-$AI$186-$AN$186-$AS$186))),2)</f>
        <v>0</v>
      </c>
      <c r="AY186">
        <f>ROUND(MAX(0,$AU$186+$AV$186-$AW$186-$AX$186),2)</f>
        <v>0</v>
      </c>
      <c r="AZ186">
        <f>$BD$185</f>
        <v>0</v>
      </c>
      <c r="BA186">
        <f>ROUND(IF($AZ$186&lt;=0,0,$AZ$186*$AZ$3/12),2)</f>
        <v>0</v>
      </c>
      <c r="BB186">
        <f>ROUND(IF($AZ$186&lt;=0,0,MIN($AZ$4,$AZ$186+$BA$186)),2)</f>
        <v>0</v>
      </c>
      <c r="BC186">
        <f>ROUND(IF($AZ$186&lt;=0,0,MIN(MAX(0,$AZ$186+$BA$186-$BB$186),MAX(0,$F$186-$J$186-$O$186-$T$186-$Y$186-$AD$186-$AI$186-$AN$186-$AS$186-$AX$186))),2)</f>
        <v>0</v>
      </c>
      <c r="BD186">
        <f>ROUND(MAX(0,$AZ$186+$BA$186-$BB$186-$BC$186),2)</f>
        <v>0</v>
      </c>
    </row>
    <row r="187" spans="1:56">
      <c r="A187">
        <f>ROW()-7</f>
        <v>180</v>
      </c>
      <c r="B187">
        <f>EDATE(StartDate,A187-1)</f>
        <v>0</v>
      </c>
      <c r="C187">
        <f>ROUND(SUM($G$187,$L$187,$Q$187,$V$187,$AA$187,$AF$187,$AK$187,$AP$187,$AU$187,$AZ$187)-SUM($K$187,$P$187,$U$187,$Z$187,$AE$187,$AJ$187,$AO$187,$AT$187,$AY$187,$BD$187),2)</f>
        <v>0</v>
      </c>
      <c r="D187">
        <f>ROUND(SUM($H$187,$M$187,$R$187,$W$187,$AB$187,$AG$187,$AL$187,$AQ$187,$AV$187,$BA$187),2)</f>
        <v>0</v>
      </c>
      <c r="E187">
        <f>ROUND(SUM($K$187,$P$187,$U$187,$Z$187,$AE$187,$AJ$187,$AO$187,$AT$187,$AY$187,$BD$187),2)</f>
        <v>0</v>
      </c>
      <c r="F187">
        <f>ROUND(MAX(MonthlyBudget-SUM($I$187,$N$187,$S$187,$X$187,$AC$187,$AH$187,$AM$187,$AR$187,$AW$187,$BB$187),0),2)</f>
        <v>0</v>
      </c>
      <c r="G187">
        <f>$K$186</f>
        <v>0</v>
      </c>
      <c r="H187">
        <f>ROUND(IF($G$187&lt;=0,0,$G$187*$G$3/12),2)</f>
        <v>0</v>
      </c>
      <c r="I187">
        <f>ROUND(IF($G$187&lt;=0,0,MIN($G$4,$G$187+$H$187)),2)</f>
        <v>0</v>
      </c>
      <c r="J187">
        <f>ROUND(IF($G$187&lt;=0,0,MIN(MAX(0,$G$187+$H$187-$I$187),$F$187)),2)</f>
        <v>0</v>
      </c>
      <c r="K187">
        <f>ROUND(MAX(0,$G$187+$H$187-$I$187-$J$187),2)</f>
        <v>0</v>
      </c>
      <c r="L187">
        <f>$P$186</f>
        <v>0</v>
      </c>
      <c r="M187">
        <f>ROUND(IF($L$187&lt;=0,0,$L$187*$L$3/12),2)</f>
        <v>0</v>
      </c>
      <c r="N187">
        <f>ROUND(IF($L$187&lt;=0,0,MIN($L$4,$L$187+$M$187)),2)</f>
        <v>0</v>
      </c>
      <c r="O187">
        <f>ROUND(IF($L$187&lt;=0,0,MIN(MAX(0,$L$187+$M$187-$N$187),MAX(0,$F$187-$J$187))),2)</f>
        <v>0</v>
      </c>
      <c r="P187">
        <f>ROUND(MAX(0,$L$187+$M$187-$N$187-$O$187),2)</f>
        <v>0</v>
      </c>
      <c r="Q187">
        <f>$U$186</f>
        <v>0</v>
      </c>
      <c r="R187">
        <f>ROUND(IF($Q$187&lt;=0,0,$Q$187*$Q$3/12),2)</f>
        <v>0</v>
      </c>
      <c r="S187">
        <f>ROUND(IF($Q$187&lt;=0,0,MIN($Q$4,$Q$187+$R$187)),2)</f>
        <v>0</v>
      </c>
      <c r="T187">
        <f>ROUND(IF($Q$187&lt;=0,0,MIN(MAX(0,$Q$187+$R$187-$S$187),MAX(0,$F$187-$J$187-$O$187))),2)</f>
        <v>0</v>
      </c>
      <c r="U187">
        <f>ROUND(MAX(0,$Q$187+$R$187-$S$187-$T$187),2)</f>
        <v>0</v>
      </c>
      <c r="V187">
        <f>$Z$186</f>
        <v>0</v>
      </c>
      <c r="W187">
        <f>ROUND(IF($V$187&lt;=0,0,$V$187*$V$3/12),2)</f>
        <v>0</v>
      </c>
      <c r="X187">
        <f>ROUND(IF($V$187&lt;=0,0,MIN($V$4,$V$187+$W$187)),2)</f>
        <v>0</v>
      </c>
      <c r="Y187">
        <f>ROUND(IF($V$187&lt;=0,0,MIN(MAX(0,$V$187+$W$187-$X$187),MAX(0,$F$187-$J$187-$O$187-$T$187))),2)</f>
        <v>0</v>
      </c>
      <c r="Z187">
        <f>ROUND(MAX(0,$V$187+$W$187-$X$187-$Y$187),2)</f>
        <v>0</v>
      </c>
      <c r="AA187">
        <f>$AE$186</f>
        <v>0</v>
      </c>
      <c r="AB187">
        <f>ROUND(IF($AA$187&lt;=0,0,$AA$187*$AA$3/12),2)</f>
        <v>0</v>
      </c>
      <c r="AC187">
        <f>ROUND(IF($AA$187&lt;=0,0,MIN($AA$4,$AA$187+$AB$187)),2)</f>
        <v>0</v>
      </c>
      <c r="AD187">
        <f>ROUND(IF($AA$187&lt;=0,0,MIN(MAX(0,$AA$187+$AB$187-$AC$187),MAX(0,$F$187-$J$187-$O$187-$T$187-$Y$187))),2)</f>
        <v>0</v>
      </c>
      <c r="AE187">
        <f>ROUND(MAX(0,$AA$187+$AB$187-$AC$187-$AD$187),2)</f>
        <v>0</v>
      </c>
      <c r="AF187">
        <f>$AJ$186</f>
        <v>0</v>
      </c>
      <c r="AG187">
        <f>ROUND(IF($AF$187&lt;=0,0,$AF$187*$AF$3/12),2)</f>
        <v>0</v>
      </c>
      <c r="AH187">
        <f>ROUND(IF($AF$187&lt;=0,0,MIN($AF$4,$AF$187+$AG$187)),2)</f>
        <v>0</v>
      </c>
      <c r="AI187">
        <f>ROUND(IF($AF$187&lt;=0,0,MIN(MAX(0,$AF$187+$AG$187-$AH$187),MAX(0,$F$187-$J$187-$O$187-$T$187-$Y$187-$AD$187))),2)</f>
        <v>0</v>
      </c>
      <c r="AJ187">
        <f>ROUND(MAX(0,$AF$187+$AG$187-$AH$187-$AI$187),2)</f>
        <v>0</v>
      </c>
      <c r="AK187">
        <f>$AO$186</f>
        <v>0</v>
      </c>
      <c r="AL187">
        <f>ROUND(IF($AK$187&lt;=0,0,$AK$187*$AK$3/12),2)</f>
        <v>0</v>
      </c>
      <c r="AM187">
        <f>ROUND(IF($AK$187&lt;=0,0,MIN($AK$4,$AK$187+$AL$187)),2)</f>
        <v>0</v>
      </c>
      <c r="AN187">
        <f>ROUND(IF($AK$187&lt;=0,0,MIN(MAX(0,$AK$187+$AL$187-$AM$187),MAX(0,$F$187-$J$187-$O$187-$T$187-$Y$187-$AD$187-$AI$187))),2)</f>
        <v>0</v>
      </c>
      <c r="AO187">
        <f>ROUND(MAX(0,$AK$187+$AL$187-$AM$187-$AN$187),2)</f>
        <v>0</v>
      </c>
      <c r="AP187">
        <f>$AT$186</f>
        <v>0</v>
      </c>
      <c r="AQ187">
        <f>ROUND(IF($AP$187&lt;=0,0,$AP$187*$AP$3/12),2)</f>
        <v>0</v>
      </c>
      <c r="AR187">
        <f>ROUND(IF($AP$187&lt;=0,0,MIN($AP$4,$AP$187+$AQ$187)),2)</f>
        <v>0</v>
      </c>
      <c r="AS187">
        <f>ROUND(IF($AP$187&lt;=0,0,MIN(MAX(0,$AP$187+$AQ$187-$AR$187),MAX(0,$F$187-$J$187-$O$187-$T$187-$Y$187-$AD$187-$AI$187-$AN$187))),2)</f>
        <v>0</v>
      </c>
      <c r="AT187">
        <f>ROUND(MAX(0,$AP$187+$AQ$187-$AR$187-$AS$187),2)</f>
        <v>0</v>
      </c>
      <c r="AU187">
        <f>$AY$186</f>
        <v>0</v>
      </c>
      <c r="AV187">
        <f>ROUND(IF($AU$187&lt;=0,0,$AU$187*$AU$3/12),2)</f>
        <v>0</v>
      </c>
      <c r="AW187">
        <f>ROUND(IF($AU$187&lt;=0,0,MIN($AU$4,$AU$187+$AV$187)),2)</f>
        <v>0</v>
      </c>
      <c r="AX187">
        <f>ROUND(IF($AU$187&lt;=0,0,MIN(MAX(0,$AU$187+$AV$187-$AW$187),MAX(0,$F$187-$J$187-$O$187-$T$187-$Y$187-$AD$187-$AI$187-$AN$187-$AS$187))),2)</f>
        <v>0</v>
      </c>
      <c r="AY187">
        <f>ROUND(MAX(0,$AU$187+$AV$187-$AW$187-$AX$187),2)</f>
        <v>0</v>
      </c>
      <c r="AZ187">
        <f>$BD$186</f>
        <v>0</v>
      </c>
      <c r="BA187">
        <f>ROUND(IF($AZ$187&lt;=0,0,$AZ$187*$AZ$3/12),2)</f>
        <v>0</v>
      </c>
      <c r="BB187">
        <f>ROUND(IF($AZ$187&lt;=0,0,MIN($AZ$4,$AZ$187+$BA$187)),2)</f>
        <v>0</v>
      </c>
      <c r="BC187">
        <f>ROUND(IF($AZ$187&lt;=0,0,MIN(MAX(0,$AZ$187+$BA$187-$BB$187),MAX(0,$F$187-$J$187-$O$187-$T$187-$Y$187-$AD$187-$AI$187-$AN$187-$AS$187-$AX$187))),2)</f>
        <v>0</v>
      </c>
      <c r="BD187">
        <f>ROUND(MAX(0,$AZ$187+$BA$187-$BB$187-$BC$187),2)</f>
        <v>0</v>
      </c>
    </row>
    <row r="188" spans="1:56">
      <c r="A188">
        <f>ROW()-7</f>
        <v>181</v>
      </c>
      <c r="B188">
        <f>EDATE(StartDate,A188-1)</f>
        <v>0</v>
      </c>
      <c r="C188">
        <f>ROUND(SUM($G$188,$L$188,$Q$188,$V$188,$AA$188,$AF$188,$AK$188,$AP$188,$AU$188,$AZ$188)-SUM($K$188,$P$188,$U$188,$Z$188,$AE$188,$AJ$188,$AO$188,$AT$188,$AY$188,$BD$188),2)</f>
        <v>0</v>
      </c>
      <c r="D188">
        <f>ROUND(SUM($H$188,$M$188,$R$188,$W$188,$AB$188,$AG$188,$AL$188,$AQ$188,$AV$188,$BA$188),2)</f>
        <v>0</v>
      </c>
      <c r="E188">
        <f>ROUND(SUM($K$188,$P$188,$U$188,$Z$188,$AE$188,$AJ$188,$AO$188,$AT$188,$AY$188,$BD$188),2)</f>
        <v>0</v>
      </c>
      <c r="F188">
        <f>ROUND(MAX(MonthlyBudget-SUM($I$188,$N$188,$S$188,$X$188,$AC$188,$AH$188,$AM$188,$AR$188,$AW$188,$BB$188),0),2)</f>
        <v>0</v>
      </c>
      <c r="G188">
        <f>$K$187</f>
        <v>0</v>
      </c>
      <c r="H188">
        <f>ROUND(IF($G$188&lt;=0,0,$G$188*$G$3/12),2)</f>
        <v>0</v>
      </c>
      <c r="I188">
        <f>ROUND(IF($G$188&lt;=0,0,MIN($G$4,$G$188+$H$188)),2)</f>
        <v>0</v>
      </c>
      <c r="J188">
        <f>ROUND(IF($G$188&lt;=0,0,MIN(MAX(0,$G$188+$H$188-$I$188),$F$188)),2)</f>
        <v>0</v>
      </c>
      <c r="K188">
        <f>ROUND(MAX(0,$G$188+$H$188-$I$188-$J$188),2)</f>
        <v>0</v>
      </c>
      <c r="L188">
        <f>$P$187</f>
        <v>0</v>
      </c>
      <c r="M188">
        <f>ROUND(IF($L$188&lt;=0,0,$L$188*$L$3/12),2)</f>
        <v>0</v>
      </c>
      <c r="N188">
        <f>ROUND(IF($L$188&lt;=0,0,MIN($L$4,$L$188+$M$188)),2)</f>
        <v>0</v>
      </c>
      <c r="O188">
        <f>ROUND(IF($L$188&lt;=0,0,MIN(MAX(0,$L$188+$M$188-$N$188),MAX(0,$F$188-$J$188))),2)</f>
        <v>0</v>
      </c>
      <c r="P188">
        <f>ROUND(MAX(0,$L$188+$M$188-$N$188-$O$188),2)</f>
        <v>0</v>
      </c>
      <c r="Q188">
        <f>$U$187</f>
        <v>0</v>
      </c>
      <c r="R188">
        <f>ROUND(IF($Q$188&lt;=0,0,$Q$188*$Q$3/12),2)</f>
        <v>0</v>
      </c>
      <c r="S188">
        <f>ROUND(IF($Q$188&lt;=0,0,MIN($Q$4,$Q$188+$R$188)),2)</f>
        <v>0</v>
      </c>
      <c r="T188">
        <f>ROUND(IF($Q$188&lt;=0,0,MIN(MAX(0,$Q$188+$R$188-$S$188),MAX(0,$F$188-$J$188-$O$188))),2)</f>
        <v>0</v>
      </c>
      <c r="U188">
        <f>ROUND(MAX(0,$Q$188+$R$188-$S$188-$T$188),2)</f>
        <v>0</v>
      </c>
      <c r="V188">
        <f>$Z$187</f>
        <v>0</v>
      </c>
      <c r="W188">
        <f>ROUND(IF($V$188&lt;=0,0,$V$188*$V$3/12),2)</f>
        <v>0</v>
      </c>
      <c r="X188">
        <f>ROUND(IF($V$188&lt;=0,0,MIN($V$4,$V$188+$W$188)),2)</f>
        <v>0</v>
      </c>
      <c r="Y188">
        <f>ROUND(IF($V$188&lt;=0,0,MIN(MAX(0,$V$188+$W$188-$X$188),MAX(0,$F$188-$J$188-$O$188-$T$188))),2)</f>
        <v>0</v>
      </c>
      <c r="Z188">
        <f>ROUND(MAX(0,$V$188+$W$188-$X$188-$Y$188),2)</f>
        <v>0</v>
      </c>
      <c r="AA188">
        <f>$AE$187</f>
        <v>0</v>
      </c>
      <c r="AB188">
        <f>ROUND(IF($AA$188&lt;=0,0,$AA$188*$AA$3/12),2)</f>
        <v>0</v>
      </c>
      <c r="AC188">
        <f>ROUND(IF($AA$188&lt;=0,0,MIN($AA$4,$AA$188+$AB$188)),2)</f>
        <v>0</v>
      </c>
      <c r="AD188">
        <f>ROUND(IF($AA$188&lt;=0,0,MIN(MAX(0,$AA$188+$AB$188-$AC$188),MAX(0,$F$188-$J$188-$O$188-$T$188-$Y$188))),2)</f>
        <v>0</v>
      </c>
      <c r="AE188">
        <f>ROUND(MAX(0,$AA$188+$AB$188-$AC$188-$AD$188),2)</f>
        <v>0</v>
      </c>
      <c r="AF188">
        <f>$AJ$187</f>
        <v>0</v>
      </c>
      <c r="AG188">
        <f>ROUND(IF($AF$188&lt;=0,0,$AF$188*$AF$3/12),2)</f>
        <v>0</v>
      </c>
      <c r="AH188">
        <f>ROUND(IF($AF$188&lt;=0,0,MIN($AF$4,$AF$188+$AG$188)),2)</f>
        <v>0</v>
      </c>
      <c r="AI188">
        <f>ROUND(IF($AF$188&lt;=0,0,MIN(MAX(0,$AF$188+$AG$188-$AH$188),MAX(0,$F$188-$J$188-$O$188-$T$188-$Y$188-$AD$188))),2)</f>
        <v>0</v>
      </c>
      <c r="AJ188">
        <f>ROUND(MAX(0,$AF$188+$AG$188-$AH$188-$AI$188),2)</f>
        <v>0</v>
      </c>
      <c r="AK188">
        <f>$AO$187</f>
        <v>0</v>
      </c>
      <c r="AL188">
        <f>ROUND(IF($AK$188&lt;=0,0,$AK$188*$AK$3/12),2)</f>
        <v>0</v>
      </c>
      <c r="AM188">
        <f>ROUND(IF($AK$188&lt;=0,0,MIN($AK$4,$AK$188+$AL$188)),2)</f>
        <v>0</v>
      </c>
      <c r="AN188">
        <f>ROUND(IF($AK$188&lt;=0,0,MIN(MAX(0,$AK$188+$AL$188-$AM$188),MAX(0,$F$188-$J$188-$O$188-$T$188-$Y$188-$AD$188-$AI$188))),2)</f>
        <v>0</v>
      </c>
      <c r="AO188">
        <f>ROUND(MAX(0,$AK$188+$AL$188-$AM$188-$AN$188),2)</f>
        <v>0</v>
      </c>
      <c r="AP188">
        <f>$AT$187</f>
        <v>0</v>
      </c>
      <c r="AQ188">
        <f>ROUND(IF($AP$188&lt;=0,0,$AP$188*$AP$3/12),2)</f>
        <v>0</v>
      </c>
      <c r="AR188">
        <f>ROUND(IF($AP$188&lt;=0,0,MIN($AP$4,$AP$188+$AQ$188)),2)</f>
        <v>0</v>
      </c>
      <c r="AS188">
        <f>ROUND(IF($AP$188&lt;=0,0,MIN(MAX(0,$AP$188+$AQ$188-$AR$188),MAX(0,$F$188-$J$188-$O$188-$T$188-$Y$188-$AD$188-$AI$188-$AN$188))),2)</f>
        <v>0</v>
      </c>
      <c r="AT188">
        <f>ROUND(MAX(0,$AP$188+$AQ$188-$AR$188-$AS$188),2)</f>
        <v>0</v>
      </c>
      <c r="AU188">
        <f>$AY$187</f>
        <v>0</v>
      </c>
      <c r="AV188">
        <f>ROUND(IF($AU$188&lt;=0,0,$AU$188*$AU$3/12),2)</f>
        <v>0</v>
      </c>
      <c r="AW188">
        <f>ROUND(IF($AU$188&lt;=0,0,MIN($AU$4,$AU$188+$AV$188)),2)</f>
        <v>0</v>
      </c>
      <c r="AX188">
        <f>ROUND(IF($AU$188&lt;=0,0,MIN(MAX(0,$AU$188+$AV$188-$AW$188),MAX(0,$F$188-$J$188-$O$188-$T$188-$Y$188-$AD$188-$AI$188-$AN$188-$AS$188))),2)</f>
        <v>0</v>
      </c>
      <c r="AY188">
        <f>ROUND(MAX(0,$AU$188+$AV$188-$AW$188-$AX$188),2)</f>
        <v>0</v>
      </c>
      <c r="AZ188">
        <f>$BD$187</f>
        <v>0</v>
      </c>
      <c r="BA188">
        <f>ROUND(IF($AZ$188&lt;=0,0,$AZ$188*$AZ$3/12),2)</f>
        <v>0</v>
      </c>
      <c r="BB188">
        <f>ROUND(IF($AZ$188&lt;=0,0,MIN($AZ$4,$AZ$188+$BA$188)),2)</f>
        <v>0</v>
      </c>
      <c r="BC188">
        <f>ROUND(IF($AZ$188&lt;=0,0,MIN(MAX(0,$AZ$188+$BA$188-$BB$188),MAX(0,$F$188-$J$188-$O$188-$T$188-$Y$188-$AD$188-$AI$188-$AN$188-$AS$188-$AX$188))),2)</f>
        <v>0</v>
      </c>
      <c r="BD188">
        <f>ROUND(MAX(0,$AZ$188+$BA$188-$BB$188-$BC$188),2)</f>
        <v>0</v>
      </c>
    </row>
    <row r="189" spans="1:56">
      <c r="A189">
        <f>ROW()-7</f>
        <v>182</v>
      </c>
      <c r="B189">
        <f>EDATE(StartDate,A189-1)</f>
        <v>0</v>
      </c>
      <c r="C189">
        <f>ROUND(SUM($G$189,$L$189,$Q$189,$V$189,$AA$189,$AF$189,$AK$189,$AP$189,$AU$189,$AZ$189)-SUM($K$189,$P$189,$U$189,$Z$189,$AE$189,$AJ$189,$AO$189,$AT$189,$AY$189,$BD$189),2)</f>
        <v>0</v>
      </c>
      <c r="D189">
        <f>ROUND(SUM($H$189,$M$189,$R$189,$W$189,$AB$189,$AG$189,$AL$189,$AQ$189,$AV$189,$BA$189),2)</f>
        <v>0</v>
      </c>
      <c r="E189">
        <f>ROUND(SUM($K$189,$P$189,$U$189,$Z$189,$AE$189,$AJ$189,$AO$189,$AT$189,$AY$189,$BD$189),2)</f>
        <v>0</v>
      </c>
      <c r="F189">
        <f>ROUND(MAX(MonthlyBudget-SUM($I$189,$N$189,$S$189,$X$189,$AC$189,$AH$189,$AM$189,$AR$189,$AW$189,$BB$189),0),2)</f>
        <v>0</v>
      </c>
      <c r="G189">
        <f>$K$188</f>
        <v>0</v>
      </c>
      <c r="H189">
        <f>ROUND(IF($G$189&lt;=0,0,$G$189*$G$3/12),2)</f>
        <v>0</v>
      </c>
      <c r="I189">
        <f>ROUND(IF($G$189&lt;=0,0,MIN($G$4,$G$189+$H$189)),2)</f>
        <v>0</v>
      </c>
      <c r="J189">
        <f>ROUND(IF($G$189&lt;=0,0,MIN(MAX(0,$G$189+$H$189-$I$189),$F$189)),2)</f>
        <v>0</v>
      </c>
      <c r="K189">
        <f>ROUND(MAX(0,$G$189+$H$189-$I$189-$J$189),2)</f>
        <v>0</v>
      </c>
      <c r="L189">
        <f>$P$188</f>
        <v>0</v>
      </c>
      <c r="M189">
        <f>ROUND(IF($L$189&lt;=0,0,$L$189*$L$3/12),2)</f>
        <v>0</v>
      </c>
      <c r="N189">
        <f>ROUND(IF($L$189&lt;=0,0,MIN($L$4,$L$189+$M$189)),2)</f>
        <v>0</v>
      </c>
      <c r="O189">
        <f>ROUND(IF($L$189&lt;=0,0,MIN(MAX(0,$L$189+$M$189-$N$189),MAX(0,$F$189-$J$189))),2)</f>
        <v>0</v>
      </c>
      <c r="P189">
        <f>ROUND(MAX(0,$L$189+$M$189-$N$189-$O$189),2)</f>
        <v>0</v>
      </c>
      <c r="Q189">
        <f>$U$188</f>
        <v>0</v>
      </c>
      <c r="R189">
        <f>ROUND(IF($Q$189&lt;=0,0,$Q$189*$Q$3/12),2)</f>
        <v>0</v>
      </c>
      <c r="S189">
        <f>ROUND(IF($Q$189&lt;=0,0,MIN($Q$4,$Q$189+$R$189)),2)</f>
        <v>0</v>
      </c>
      <c r="T189">
        <f>ROUND(IF($Q$189&lt;=0,0,MIN(MAX(0,$Q$189+$R$189-$S$189),MAX(0,$F$189-$J$189-$O$189))),2)</f>
        <v>0</v>
      </c>
      <c r="U189">
        <f>ROUND(MAX(0,$Q$189+$R$189-$S$189-$T$189),2)</f>
        <v>0</v>
      </c>
      <c r="V189">
        <f>$Z$188</f>
        <v>0</v>
      </c>
      <c r="W189">
        <f>ROUND(IF($V$189&lt;=0,0,$V$189*$V$3/12),2)</f>
        <v>0</v>
      </c>
      <c r="X189">
        <f>ROUND(IF($V$189&lt;=0,0,MIN($V$4,$V$189+$W$189)),2)</f>
        <v>0</v>
      </c>
      <c r="Y189">
        <f>ROUND(IF($V$189&lt;=0,0,MIN(MAX(0,$V$189+$W$189-$X$189),MAX(0,$F$189-$J$189-$O$189-$T$189))),2)</f>
        <v>0</v>
      </c>
      <c r="Z189">
        <f>ROUND(MAX(0,$V$189+$W$189-$X$189-$Y$189),2)</f>
        <v>0</v>
      </c>
      <c r="AA189">
        <f>$AE$188</f>
        <v>0</v>
      </c>
      <c r="AB189">
        <f>ROUND(IF($AA$189&lt;=0,0,$AA$189*$AA$3/12),2)</f>
        <v>0</v>
      </c>
      <c r="AC189">
        <f>ROUND(IF($AA$189&lt;=0,0,MIN($AA$4,$AA$189+$AB$189)),2)</f>
        <v>0</v>
      </c>
      <c r="AD189">
        <f>ROUND(IF($AA$189&lt;=0,0,MIN(MAX(0,$AA$189+$AB$189-$AC$189),MAX(0,$F$189-$J$189-$O$189-$T$189-$Y$189))),2)</f>
        <v>0</v>
      </c>
      <c r="AE189">
        <f>ROUND(MAX(0,$AA$189+$AB$189-$AC$189-$AD$189),2)</f>
        <v>0</v>
      </c>
      <c r="AF189">
        <f>$AJ$188</f>
        <v>0</v>
      </c>
      <c r="AG189">
        <f>ROUND(IF($AF$189&lt;=0,0,$AF$189*$AF$3/12),2)</f>
        <v>0</v>
      </c>
      <c r="AH189">
        <f>ROUND(IF($AF$189&lt;=0,0,MIN($AF$4,$AF$189+$AG$189)),2)</f>
        <v>0</v>
      </c>
      <c r="AI189">
        <f>ROUND(IF($AF$189&lt;=0,0,MIN(MAX(0,$AF$189+$AG$189-$AH$189),MAX(0,$F$189-$J$189-$O$189-$T$189-$Y$189-$AD$189))),2)</f>
        <v>0</v>
      </c>
      <c r="AJ189">
        <f>ROUND(MAX(0,$AF$189+$AG$189-$AH$189-$AI$189),2)</f>
        <v>0</v>
      </c>
      <c r="AK189">
        <f>$AO$188</f>
        <v>0</v>
      </c>
      <c r="AL189">
        <f>ROUND(IF($AK$189&lt;=0,0,$AK$189*$AK$3/12),2)</f>
        <v>0</v>
      </c>
      <c r="AM189">
        <f>ROUND(IF($AK$189&lt;=0,0,MIN($AK$4,$AK$189+$AL$189)),2)</f>
        <v>0</v>
      </c>
      <c r="AN189">
        <f>ROUND(IF($AK$189&lt;=0,0,MIN(MAX(0,$AK$189+$AL$189-$AM$189),MAX(0,$F$189-$J$189-$O$189-$T$189-$Y$189-$AD$189-$AI$189))),2)</f>
        <v>0</v>
      </c>
      <c r="AO189">
        <f>ROUND(MAX(0,$AK$189+$AL$189-$AM$189-$AN$189),2)</f>
        <v>0</v>
      </c>
      <c r="AP189">
        <f>$AT$188</f>
        <v>0</v>
      </c>
      <c r="AQ189">
        <f>ROUND(IF($AP$189&lt;=0,0,$AP$189*$AP$3/12),2)</f>
        <v>0</v>
      </c>
      <c r="AR189">
        <f>ROUND(IF($AP$189&lt;=0,0,MIN($AP$4,$AP$189+$AQ$189)),2)</f>
        <v>0</v>
      </c>
      <c r="AS189">
        <f>ROUND(IF($AP$189&lt;=0,0,MIN(MAX(0,$AP$189+$AQ$189-$AR$189),MAX(0,$F$189-$J$189-$O$189-$T$189-$Y$189-$AD$189-$AI$189-$AN$189))),2)</f>
        <v>0</v>
      </c>
      <c r="AT189">
        <f>ROUND(MAX(0,$AP$189+$AQ$189-$AR$189-$AS$189),2)</f>
        <v>0</v>
      </c>
      <c r="AU189">
        <f>$AY$188</f>
        <v>0</v>
      </c>
      <c r="AV189">
        <f>ROUND(IF($AU$189&lt;=0,0,$AU$189*$AU$3/12),2)</f>
        <v>0</v>
      </c>
      <c r="AW189">
        <f>ROUND(IF($AU$189&lt;=0,0,MIN($AU$4,$AU$189+$AV$189)),2)</f>
        <v>0</v>
      </c>
      <c r="AX189">
        <f>ROUND(IF($AU$189&lt;=0,0,MIN(MAX(0,$AU$189+$AV$189-$AW$189),MAX(0,$F$189-$J$189-$O$189-$T$189-$Y$189-$AD$189-$AI$189-$AN$189-$AS$189))),2)</f>
        <v>0</v>
      </c>
      <c r="AY189">
        <f>ROUND(MAX(0,$AU$189+$AV$189-$AW$189-$AX$189),2)</f>
        <v>0</v>
      </c>
      <c r="AZ189">
        <f>$BD$188</f>
        <v>0</v>
      </c>
      <c r="BA189">
        <f>ROUND(IF($AZ$189&lt;=0,0,$AZ$189*$AZ$3/12),2)</f>
        <v>0</v>
      </c>
      <c r="BB189">
        <f>ROUND(IF($AZ$189&lt;=0,0,MIN($AZ$4,$AZ$189+$BA$189)),2)</f>
        <v>0</v>
      </c>
      <c r="BC189">
        <f>ROUND(IF($AZ$189&lt;=0,0,MIN(MAX(0,$AZ$189+$BA$189-$BB$189),MAX(0,$F$189-$J$189-$O$189-$T$189-$Y$189-$AD$189-$AI$189-$AN$189-$AS$189-$AX$189))),2)</f>
        <v>0</v>
      </c>
      <c r="BD189">
        <f>ROUND(MAX(0,$AZ$189+$BA$189-$BB$189-$BC$189),2)</f>
        <v>0</v>
      </c>
    </row>
    <row r="190" spans="1:56">
      <c r="A190">
        <f>ROW()-7</f>
        <v>183</v>
      </c>
      <c r="B190">
        <f>EDATE(StartDate,A190-1)</f>
        <v>0</v>
      </c>
      <c r="C190">
        <f>ROUND(SUM($G$190,$L$190,$Q$190,$V$190,$AA$190,$AF$190,$AK$190,$AP$190,$AU$190,$AZ$190)-SUM($K$190,$P$190,$U$190,$Z$190,$AE$190,$AJ$190,$AO$190,$AT$190,$AY$190,$BD$190),2)</f>
        <v>0</v>
      </c>
      <c r="D190">
        <f>ROUND(SUM($H$190,$M$190,$R$190,$W$190,$AB$190,$AG$190,$AL$190,$AQ$190,$AV$190,$BA$190),2)</f>
        <v>0</v>
      </c>
      <c r="E190">
        <f>ROUND(SUM($K$190,$P$190,$U$190,$Z$190,$AE$190,$AJ$190,$AO$190,$AT$190,$AY$190,$BD$190),2)</f>
        <v>0</v>
      </c>
      <c r="F190">
        <f>ROUND(MAX(MonthlyBudget-SUM($I$190,$N$190,$S$190,$X$190,$AC$190,$AH$190,$AM$190,$AR$190,$AW$190,$BB$190),0),2)</f>
        <v>0</v>
      </c>
      <c r="G190">
        <f>$K$189</f>
        <v>0</v>
      </c>
      <c r="H190">
        <f>ROUND(IF($G$190&lt;=0,0,$G$190*$G$3/12),2)</f>
        <v>0</v>
      </c>
      <c r="I190">
        <f>ROUND(IF($G$190&lt;=0,0,MIN($G$4,$G$190+$H$190)),2)</f>
        <v>0</v>
      </c>
      <c r="J190">
        <f>ROUND(IF($G$190&lt;=0,0,MIN(MAX(0,$G$190+$H$190-$I$190),$F$190)),2)</f>
        <v>0</v>
      </c>
      <c r="K190">
        <f>ROUND(MAX(0,$G$190+$H$190-$I$190-$J$190),2)</f>
        <v>0</v>
      </c>
      <c r="L190">
        <f>$P$189</f>
        <v>0</v>
      </c>
      <c r="M190">
        <f>ROUND(IF($L$190&lt;=0,0,$L$190*$L$3/12),2)</f>
        <v>0</v>
      </c>
      <c r="N190">
        <f>ROUND(IF($L$190&lt;=0,0,MIN($L$4,$L$190+$M$190)),2)</f>
        <v>0</v>
      </c>
      <c r="O190">
        <f>ROUND(IF($L$190&lt;=0,0,MIN(MAX(0,$L$190+$M$190-$N$190),MAX(0,$F$190-$J$190))),2)</f>
        <v>0</v>
      </c>
      <c r="P190">
        <f>ROUND(MAX(0,$L$190+$M$190-$N$190-$O$190),2)</f>
        <v>0</v>
      </c>
      <c r="Q190">
        <f>$U$189</f>
        <v>0</v>
      </c>
      <c r="R190">
        <f>ROUND(IF($Q$190&lt;=0,0,$Q$190*$Q$3/12),2)</f>
        <v>0</v>
      </c>
      <c r="S190">
        <f>ROUND(IF($Q$190&lt;=0,0,MIN($Q$4,$Q$190+$R$190)),2)</f>
        <v>0</v>
      </c>
      <c r="T190">
        <f>ROUND(IF($Q$190&lt;=0,0,MIN(MAX(0,$Q$190+$R$190-$S$190),MAX(0,$F$190-$J$190-$O$190))),2)</f>
        <v>0</v>
      </c>
      <c r="U190">
        <f>ROUND(MAX(0,$Q$190+$R$190-$S$190-$T$190),2)</f>
        <v>0</v>
      </c>
      <c r="V190">
        <f>$Z$189</f>
        <v>0</v>
      </c>
      <c r="W190">
        <f>ROUND(IF($V$190&lt;=0,0,$V$190*$V$3/12),2)</f>
        <v>0</v>
      </c>
      <c r="X190">
        <f>ROUND(IF($V$190&lt;=0,0,MIN($V$4,$V$190+$W$190)),2)</f>
        <v>0</v>
      </c>
      <c r="Y190">
        <f>ROUND(IF($V$190&lt;=0,0,MIN(MAX(0,$V$190+$W$190-$X$190),MAX(0,$F$190-$J$190-$O$190-$T$190))),2)</f>
        <v>0</v>
      </c>
      <c r="Z190">
        <f>ROUND(MAX(0,$V$190+$W$190-$X$190-$Y$190),2)</f>
        <v>0</v>
      </c>
      <c r="AA190">
        <f>$AE$189</f>
        <v>0</v>
      </c>
      <c r="AB190">
        <f>ROUND(IF($AA$190&lt;=0,0,$AA$190*$AA$3/12),2)</f>
        <v>0</v>
      </c>
      <c r="AC190">
        <f>ROUND(IF($AA$190&lt;=0,0,MIN($AA$4,$AA$190+$AB$190)),2)</f>
        <v>0</v>
      </c>
      <c r="AD190">
        <f>ROUND(IF($AA$190&lt;=0,0,MIN(MAX(0,$AA$190+$AB$190-$AC$190),MAX(0,$F$190-$J$190-$O$190-$T$190-$Y$190))),2)</f>
        <v>0</v>
      </c>
      <c r="AE190">
        <f>ROUND(MAX(0,$AA$190+$AB$190-$AC$190-$AD$190),2)</f>
        <v>0</v>
      </c>
      <c r="AF190">
        <f>$AJ$189</f>
        <v>0</v>
      </c>
      <c r="AG190">
        <f>ROUND(IF($AF$190&lt;=0,0,$AF$190*$AF$3/12),2)</f>
        <v>0</v>
      </c>
      <c r="AH190">
        <f>ROUND(IF($AF$190&lt;=0,0,MIN($AF$4,$AF$190+$AG$190)),2)</f>
        <v>0</v>
      </c>
      <c r="AI190">
        <f>ROUND(IF($AF$190&lt;=0,0,MIN(MAX(0,$AF$190+$AG$190-$AH$190),MAX(0,$F$190-$J$190-$O$190-$T$190-$Y$190-$AD$190))),2)</f>
        <v>0</v>
      </c>
      <c r="AJ190">
        <f>ROUND(MAX(0,$AF$190+$AG$190-$AH$190-$AI$190),2)</f>
        <v>0</v>
      </c>
      <c r="AK190">
        <f>$AO$189</f>
        <v>0</v>
      </c>
      <c r="AL190">
        <f>ROUND(IF($AK$190&lt;=0,0,$AK$190*$AK$3/12),2)</f>
        <v>0</v>
      </c>
      <c r="AM190">
        <f>ROUND(IF($AK$190&lt;=0,0,MIN($AK$4,$AK$190+$AL$190)),2)</f>
        <v>0</v>
      </c>
      <c r="AN190">
        <f>ROUND(IF($AK$190&lt;=0,0,MIN(MAX(0,$AK$190+$AL$190-$AM$190),MAX(0,$F$190-$J$190-$O$190-$T$190-$Y$190-$AD$190-$AI$190))),2)</f>
        <v>0</v>
      </c>
      <c r="AO190">
        <f>ROUND(MAX(0,$AK$190+$AL$190-$AM$190-$AN$190),2)</f>
        <v>0</v>
      </c>
      <c r="AP190">
        <f>$AT$189</f>
        <v>0</v>
      </c>
      <c r="AQ190">
        <f>ROUND(IF($AP$190&lt;=0,0,$AP$190*$AP$3/12),2)</f>
        <v>0</v>
      </c>
      <c r="AR190">
        <f>ROUND(IF($AP$190&lt;=0,0,MIN($AP$4,$AP$190+$AQ$190)),2)</f>
        <v>0</v>
      </c>
      <c r="AS190">
        <f>ROUND(IF($AP$190&lt;=0,0,MIN(MAX(0,$AP$190+$AQ$190-$AR$190),MAX(0,$F$190-$J$190-$O$190-$T$190-$Y$190-$AD$190-$AI$190-$AN$190))),2)</f>
        <v>0</v>
      </c>
      <c r="AT190">
        <f>ROUND(MAX(0,$AP$190+$AQ$190-$AR$190-$AS$190),2)</f>
        <v>0</v>
      </c>
      <c r="AU190">
        <f>$AY$189</f>
        <v>0</v>
      </c>
      <c r="AV190">
        <f>ROUND(IF($AU$190&lt;=0,0,$AU$190*$AU$3/12),2)</f>
        <v>0</v>
      </c>
      <c r="AW190">
        <f>ROUND(IF($AU$190&lt;=0,0,MIN($AU$4,$AU$190+$AV$190)),2)</f>
        <v>0</v>
      </c>
      <c r="AX190">
        <f>ROUND(IF($AU$190&lt;=0,0,MIN(MAX(0,$AU$190+$AV$190-$AW$190),MAX(0,$F$190-$J$190-$O$190-$T$190-$Y$190-$AD$190-$AI$190-$AN$190-$AS$190))),2)</f>
        <v>0</v>
      </c>
      <c r="AY190">
        <f>ROUND(MAX(0,$AU$190+$AV$190-$AW$190-$AX$190),2)</f>
        <v>0</v>
      </c>
      <c r="AZ190">
        <f>$BD$189</f>
        <v>0</v>
      </c>
      <c r="BA190">
        <f>ROUND(IF($AZ$190&lt;=0,0,$AZ$190*$AZ$3/12),2)</f>
        <v>0</v>
      </c>
      <c r="BB190">
        <f>ROUND(IF($AZ$190&lt;=0,0,MIN($AZ$4,$AZ$190+$BA$190)),2)</f>
        <v>0</v>
      </c>
      <c r="BC190">
        <f>ROUND(IF($AZ$190&lt;=0,0,MIN(MAX(0,$AZ$190+$BA$190-$BB$190),MAX(0,$F$190-$J$190-$O$190-$T$190-$Y$190-$AD$190-$AI$190-$AN$190-$AS$190-$AX$190))),2)</f>
        <v>0</v>
      </c>
      <c r="BD190">
        <f>ROUND(MAX(0,$AZ$190+$BA$190-$BB$190-$BC$190),2)</f>
        <v>0</v>
      </c>
    </row>
    <row r="191" spans="1:56">
      <c r="A191">
        <f>ROW()-7</f>
        <v>184</v>
      </c>
      <c r="B191">
        <f>EDATE(StartDate,A191-1)</f>
        <v>0</v>
      </c>
      <c r="C191">
        <f>ROUND(SUM($G$191,$L$191,$Q$191,$V$191,$AA$191,$AF$191,$AK$191,$AP$191,$AU$191,$AZ$191)-SUM($K$191,$P$191,$U$191,$Z$191,$AE$191,$AJ$191,$AO$191,$AT$191,$AY$191,$BD$191),2)</f>
        <v>0</v>
      </c>
      <c r="D191">
        <f>ROUND(SUM($H$191,$M$191,$R$191,$W$191,$AB$191,$AG$191,$AL$191,$AQ$191,$AV$191,$BA$191),2)</f>
        <v>0</v>
      </c>
      <c r="E191">
        <f>ROUND(SUM($K$191,$P$191,$U$191,$Z$191,$AE$191,$AJ$191,$AO$191,$AT$191,$AY$191,$BD$191),2)</f>
        <v>0</v>
      </c>
      <c r="F191">
        <f>ROUND(MAX(MonthlyBudget-SUM($I$191,$N$191,$S$191,$X$191,$AC$191,$AH$191,$AM$191,$AR$191,$AW$191,$BB$191),0),2)</f>
        <v>0</v>
      </c>
      <c r="G191">
        <f>$K$190</f>
        <v>0</v>
      </c>
      <c r="H191">
        <f>ROUND(IF($G$191&lt;=0,0,$G$191*$G$3/12),2)</f>
        <v>0</v>
      </c>
      <c r="I191">
        <f>ROUND(IF($G$191&lt;=0,0,MIN($G$4,$G$191+$H$191)),2)</f>
        <v>0</v>
      </c>
      <c r="J191">
        <f>ROUND(IF($G$191&lt;=0,0,MIN(MAX(0,$G$191+$H$191-$I$191),$F$191)),2)</f>
        <v>0</v>
      </c>
      <c r="K191">
        <f>ROUND(MAX(0,$G$191+$H$191-$I$191-$J$191),2)</f>
        <v>0</v>
      </c>
      <c r="L191">
        <f>$P$190</f>
        <v>0</v>
      </c>
      <c r="M191">
        <f>ROUND(IF($L$191&lt;=0,0,$L$191*$L$3/12),2)</f>
        <v>0</v>
      </c>
      <c r="N191">
        <f>ROUND(IF($L$191&lt;=0,0,MIN($L$4,$L$191+$M$191)),2)</f>
        <v>0</v>
      </c>
      <c r="O191">
        <f>ROUND(IF($L$191&lt;=0,0,MIN(MAX(0,$L$191+$M$191-$N$191),MAX(0,$F$191-$J$191))),2)</f>
        <v>0</v>
      </c>
      <c r="P191">
        <f>ROUND(MAX(0,$L$191+$M$191-$N$191-$O$191),2)</f>
        <v>0</v>
      </c>
      <c r="Q191">
        <f>$U$190</f>
        <v>0</v>
      </c>
      <c r="R191">
        <f>ROUND(IF($Q$191&lt;=0,0,$Q$191*$Q$3/12),2)</f>
        <v>0</v>
      </c>
      <c r="S191">
        <f>ROUND(IF($Q$191&lt;=0,0,MIN($Q$4,$Q$191+$R$191)),2)</f>
        <v>0</v>
      </c>
      <c r="T191">
        <f>ROUND(IF($Q$191&lt;=0,0,MIN(MAX(0,$Q$191+$R$191-$S$191),MAX(0,$F$191-$J$191-$O$191))),2)</f>
        <v>0</v>
      </c>
      <c r="U191">
        <f>ROUND(MAX(0,$Q$191+$R$191-$S$191-$T$191),2)</f>
        <v>0</v>
      </c>
      <c r="V191">
        <f>$Z$190</f>
        <v>0</v>
      </c>
      <c r="W191">
        <f>ROUND(IF($V$191&lt;=0,0,$V$191*$V$3/12),2)</f>
        <v>0</v>
      </c>
      <c r="X191">
        <f>ROUND(IF($V$191&lt;=0,0,MIN($V$4,$V$191+$W$191)),2)</f>
        <v>0</v>
      </c>
      <c r="Y191">
        <f>ROUND(IF($V$191&lt;=0,0,MIN(MAX(0,$V$191+$W$191-$X$191),MAX(0,$F$191-$J$191-$O$191-$T$191))),2)</f>
        <v>0</v>
      </c>
      <c r="Z191">
        <f>ROUND(MAX(0,$V$191+$W$191-$X$191-$Y$191),2)</f>
        <v>0</v>
      </c>
      <c r="AA191">
        <f>$AE$190</f>
        <v>0</v>
      </c>
      <c r="AB191">
        <f>ROUND(IF($AA$191&lt;=0,0,$AA$191*$AA$3/12),2)</f>
        <v>0</v>
      </c>
      <c r="AC191">
        <f>ROUND(IF($AA$191&lt;=0,0,MIN($AA$4,$AA$191+$AB$191)),2)</f>
        <v>0</v>
      </c>
      <c r="AD191">
        <f>ROUND(IF($AA$191&lt;=0,0,MIN(MAX(0,$AA$191+$AB$191-$AC$191),MAX(0,$F$191-$J$191-$O$191-$T$191-$Y$191))),2)</f>
        <v>0</v>
      </c>
      <c r="AE191">
        <f>ROUND(MAX(0,$AA$191+$AB$191-$AC$191-$AD$191),2)</f>
        <v>0</v>
      </c>
      <c r="AF191">
        <f>$AJ$190</f>
        <v>0</v>
      </c>
      <c r="AG191">
        <f>ROUND(IF($AF$191&lt;=0,0,$AF$191*$AF$3/12),2)</f>
        <v>0</v>
      </c>
      <c r="AH191">
        <f>ROUND(IF($AF$191&lt;=0,0,MIN($AF$4,$AF$191+$AG$191)),2)</f>
        <v>0</v>
      </c>
      <c r="AI191">
        <f>ROUND(IF($AF$191&lt;=0,0,MIN(MAX(0,$AF$191+$AG$191-$AH$191),MAX(0,$F$191-$J$191-$O$191-$T$191-$Y$191-$AD$191))),2)</f>
        <v>0</v>
      </c>
      <c r="AJ191">
        <f>ROUND(MAX(0,$AF$191+$AG$191-$AH$191-$AI$191),2)</f>
        <v>0</v>
      </c>
      <c r="AK191">
        <f>$AO$190</f>
        <v>0</v>
      </c>
      <c r="AL191">
        <f>ROUND(IF($AK$191&lt;=0,0,$AK$191*$AK$3/12),2)</f>
        <v>0</v>
      </c>
      <c r="AM191">
        <f>ROUND(IF($AK$191&lt;=0,0,MIN($AK$4,$AK$191+$AL$191)),2)</f>
        <v>0</v>
      </c>
      <c r="AN191">
        <f>ROUND(IF($AK$191&lt;=0,0,MIN(MAX(0,$AK$191+$AL$191-$AM$191),MAX(0,$F$191-$J$191-$O$191-$T$191-$Y$191-$AD$191-$AI$191))),2)</f>
        <v>0</v>
      </c>
      <c r="AO191">
        <f>ROUND(MAX(0,$AK$191+$AL$191-$AM$191-$AN$191),2)</f>
        <v>0</v>
      </c>
      <c r="AP191">
        <f>$AT$190</f>
        <v>0</v>
      </c>
      <c r="AQ191">
        <f>ROUND(IF($AP$191&lt;=0,0,$AP$191*$AP$3/12),2)</f>
        <v>0</v>
      </c>
      <c r="AR191">
        <f>ROUND(IF($AP$191&lt;=0,0,MIN($AP$4,$AP$191+$AQ$191)),2)</f>
        <v>0</v>
      </c>
      <c r="AS191">
        <f>ROUND(IF($AP$191&lt;=0,0,MIN(MAX(0,$AP$191+$AQ$191-$AR$191),MAX(0,$F$191-$J$191-$O$191-$T$191-$Y$191-$AD$191-$AI$191-$AN$191))),2)</f>
        <v>0</v>
      </c>
      <c r="AT191">
        <f>ROUND(MAX(0,$AP$191+$AQ$191-$AR$191-$AS$191),2)</f>
        <v>0</v>
      </c>
      <c r="AU191">
        <f>$AY$190</f>
        <v>0</v>
      </c>
      <c r="AV191">
        <f>ROUND(IF($AU$191&lt;=0,0,$AU$191*$AU$3/12),2)</f>
        <v>0</v>
      </c>
      <c r="AW191">
        <f>ROUND(IF($AU$191&lt;=0,0,MIN($AU$4,$AU$191+$AV$191)),2)</f>
        <v>0</v>
      </c>
      <c r="AX191">
        <f>ROUND(IF($AU$191&lt;=0,0,MIN(MAX(0,$AU$191+$AV$191-$AW$191),MAX(0,$F$191-$J$191-$O$191-$T$191-$Y$191-$AD$191-$AI$191-$AN$191-$AS$191))),2)</f>
        <v>0</v>
      </c>
      <c r="AY191">
        <f>ROUND(MAX(0,$AU$191+$AV$191-$AW$191-$AX$191),2)</f>
        <v>0</v>
      </c>
      <c r="AZ191">
        <f>$BD$190</f>
        <v>0</v>
      </c>
      <c r="BA191">
        <f>ROUND(IF($AZ$191&lt;=0,0,$AZ$191*$AZ$3/12),2)</f>
        <v>0</v>
      </c>
      <c r="BB191">
        <f>ROUND(IF($AZ$191&lt;=0,0,MIN($AZ$4,$AZ$191+$BA$191)),2)</f>
        <v>0</v>
      </c>
      <c r="BC191">
        <f>ROUND(IF($AZ$191&lt;=0,0,MIN(MAX(0,$AZ$191+$BA$191-$BB$191),MAX(0,$F$191-$J$191-$O$191-$T$191-$Y$191-$AD$191-$AI$191-$AN$191-$AS$191-$AX$191))),2)</f>
        <v>0</v>
      </c>
      <c r="BD191">
        <f>ROUND(MAX(0,$AZ$191+$BA$191-$BB$191-$BC$191),2)</f>
        <v>0</v>
      </c>
    </row>
    <row r="192" spans="1:56">
      <c r="A192">
        <f>ROW()-7</f>
        <v>185</v>
      </c>
      <c r="B192">
        <f>EDATE(StartDate,A192-1)</f>
        <v>0</v>
      </c>
      <c r="C192">
        <f>ROUND(SUM($G$192,$L$192,$Q$192,$V$192,$AA$192,$AF$192,$AK$192,$AP$192,$AU$192,$AZ$192)-SUM($K$192,$P$192,$U$192,$Z$192,$AE$192,$AJ$192,$AO$192,$AT$192,$AY$192,$BD$192),2)</f>
        <v>0</v>
      </c>
      <c r="D192">
        <f>ROUND(SUM($H$192,$M$192,$R$192,$W$192,$AB$192,$AG$192,$AL$192,$AQ$192,$AV$192,$BA$192),2)</f>
        <v>0</v>
      </c>
      <c r="E192">
        <f>ROUND(SUM($K$192,$P$192,$U$192,$Z$192,$AE$192,$AJ$192,$AO$192,$AT$192,$AY$192,$BD$192),2)</f>
        <v>0</v>
      </c>
      <c r="F192">
        <f>ROUND(MAX(MonthlyBudget-SUM($I$192,$N$192,$S$192,$X$192,$AC$192,$AH$192,$AM$192,$AR$192,$AW$192,$BB$192),0),2)</f>
        <v>0</v>
      </c>
      <c r="G192">
        <f>$K$191</f>
        <v>0</v>
      </c>
      <c r="H192">
        <f>ROUND(IF($G$192&lt;=0,0,$G$192*$G$3/12),2)</f>
        <v>0</v>
      </c>
      <c r="I192">
        <f>ROUND(IF($G$192&lt;=0,0,MIN($G$4,$G$192+$H$192)),2)</f>
        <v>0</v>
      </c>
      <c r="J192">
        <f>ROUND(IF($G$192&lt;=0,0,MIN(MAX(0,$G$192+$H$192-$I$192),$F$192)),2)</f>
        <v>0</v>
      </c>
      <c r="K192">
        <f>ROUND(MAX(0,$G$192+$H$192-$I$192-$J$192),2)</f>
        <v>0</v>
      </c>
      <c r="L192">
        <f>$P$191</f>
        <v>0</v>
      </c>
      <c r="M192">
        <f>ROUND(IF($L$192&lt;=0,0,$L$192*$L$3/12),2)</f>
        <v>0</v>
      </c>
      <c r="N192">
        <f>ROUND(IF($L$192&lt;=0,0,MIN($L$4,$L$192+$M$192)),2)</f>
        <v>0</v>
      </c>
      <c r="O192">
        <f>ROUND(IF($L$192&lt;=0,0,MIN(MAX(0,$L$192+$M$192-$N$192),MAX(0,$F$192-$J$192))),2)</f>
        <v>0</v>
      </c>
      <c r="P192">
        <f>ROUND(MAX(0,$L$192+$M$192-$N$192-$O$192),2)</f>
        <v>0</v>
      </c>
      <c r="Q192">
        <f>$U$191</f>
        <v>0</v>
      </c>
      <c r="R192">
        <f>ROUND(IF($Q$192&lt;=0,0,$Q$192*$Q$3/12),2)</f>
        <v>0</v>
      </c>
      <c r="S192">
        <f>ROUND(IF($Q$192&lt;=0,0,MIN($Q$4,$Q$192+$R$192)),2)</f>
        <v>0</v>
      </c>
      <c r="T192">
        <f>ROUND(IF($Q$192&lt;=0,0,MIN(MAX(0,$Q$192+$R$192-$S$192),MAX(0,$F$192-$J$192-$O$192))),2)</f>
        <v>0</v>
      </c>
      <c r="U192">
        <f>ROUND(MAX(0,$Q$192+$R$192-$S$192-$T$192),2)</f>
        <v>0</v>
      </c>
      <c r="V192">
        <f>$Z$191</f>
        <v>0</v>
      </c>
      <c r="W192">
        <f>ROUND(IF($V$192&lt;=0,0,$V$192*$V$3/12),2)</f>
        <v>0</v>
      </c>
      <c r="X192">
        <f>ROUND(IF($V$192&lt;=0,0,MIN($V$4,$V$192+$W$192)),2)</f>
        <v>0</v>
      </c>
      <c r="Y192">
        <f>ROUND(IF($V$192&lt;=0,0,MIN(MAX(0,$V$192+$W$192-$X$192),MAX(0,$F$192-$J$192-$O$192-$T$192))),2)</f>
        <v>0</v>
      </c>
      <c r="Z192">
        <f>ROUND(MAX(0,$V$192+$W$192-$X$192-$Y$192),2)</f>
        <v>0</v>
      </c>
      <c r="AA192">
        <f>$AE$191</f>
        <v>0</v>
      </c>
      <c r="AB192">
        <f>ROUND(IF($AA$192&lt;=0,0,$AA$192*$AA$3/12),2)</f>
        <v>0</v>
      </c>
      <c r="AC192">
        <f>ROUND(IF($AA$192&lt;=0,0,MIN($AA$4,$AA$192+$AB$192)),2)</f>
        <v>0</v>
      </c>
      <c r="AD192">
        <f>ROUND(IF($AA$192&lt;=0,0,MIN(MAX(0,$AA$192+$AB$192-$AC$192),MAX(0,$F$192-$J$192-$O$192-$T$192-$Y$192))),2)</f>
        <v>0</v>
      </c>
      <c r="AE192">
        <f>ROUND(MAX(0,$AA$192+$AB$192-$AC$192-$AD$192),2)</f>
        <v>0</v>
      </c>
      <c r="AF192">
        <f>$AJ$191</f>
        <v>0</v>
      </c>
      <c r="AG192">
        <f>ROUND(IF($AF$192&lt;=0,0,$AF$192*$AF$3/12),2)</f>
        <v>0</v>
      </c>
      <c r="AH192">
        <f>ROUND(IF($AF$192&lt;=0,0,MIN($AF$4,$AF$192+$AG$192)),2)</f>
        <v>0</v>
      </c>
      <c r="AI192">
        <f>ROUND(IF($AF$192&lt;=0,0,MIN(MAX(0,$AF$192+$AG$192-$AH$192),MAX(0,$F$192-$J$192-$O$192-$T$192-$Y$192-$AD$192))),2)</f>
        <v>0</v>
      </c>
      <c r="AJ192">
        <f>ROUND(MAX(0,$AF$192+$AG$192-$AH$192-$AI$192),2)</f>
        <v>0</v>
      </c>
      <c r="AK192">
        <f>$AO$191</f>
        <v>0</v>
      </c>
      <c r="AL192">
        <f>ROUND(IF($AK$192&lt;=0,0,$AK$192*$AK$3/12),2)</f>
        <v>0</v>
      </c>
      <c r="AM192">
        <f>ROUND(IF($AK$192&lt;=0,0,MIN($AK$4,$AK$192+$AL$192)),2)</f>
        <v>0</v>
      </c>
      <c r="AN192">
        <f>ROUND(IF($AK$192&lt;=0,0,MIN(MAX(0,$AK$192+$AL$192-$AM$192),MAX(0,$F$192-$J$192-$O$192-$T$192-$Y$192-$AD$192-$AI$192))),2)</f>
        <v>0</v>
      </c>
      <c r="AO192">
        <f>ROUND(MAX(0,$AK$192+$AL$192-$AM$192-$AN$192),2)</f>
        <v>0</v>
      </c>
      <c r="AP192">
        <f>$AT$191</f>
        <v>0</v>
      </c>
      <c r="AQ192">
        <f>ROUND(IF($AP$192&lt;=0,0,$AP$192*$AP$3/12),2)</f>
        <v>0</v>
      </c>
      <c r="AR192">
        <f>ROUND(IF($AP$192&lt;=0,0,MIN($AP$4,$AP$192+$AQ$192)),2)</f>
        <v>0</v>
      </c>
      <c r="AS192">
        <f>ROUND(IF($AP$192&lt;=0,0,MIN(MAX(0,$AP$192+$AQ$192-$AR$192),MAX(0,$F$192-$J$192-$O$192-$T$192-$Y$192-$AD$192-$AI$192-$AN$192))),2)</f>
        <v>0</v>
      </c>
      <c r="AT192">
        <f>ROUND(MAX(0,$AP$192+$AQ$192-$AR$192-$AS$192),2)</f>
        <v>0</v>
      </c>
      <c r="AU192">
        <f>$AY$191</f>
        <v>0</v>
      </c>
      <c r="AV192">
        <f>ROUND(IF($AU$192&lt;=0,0,$AU$192*$AU$3/12),2)</f>
        <v>0</v>
      </c>
      <c r="AW192">
        <f>ROUND(IF($AU$192&lt;=0,0,MIN($AU$4,$AU$192+$AV$192)),2)</f>
        <v>0</v>
      </c>
      <c r="AX192">
        <f>ROUND(IF($AU$192&lt;=0,0,MIN(MAX(0,$AU$192+$AV$192-$AW$192),MAX(0,$F$192-$J$192-$O$192-$T$192-$Y$192-$AD$192-$AI$192-$AN$192-$AS$192))),2)</f>
        <v>0</v>
      </c>
      <c r="AY192">
        <f>ROUND(MAX(0,$AU$192+$AV$192-$AW$192-$AX$192),2)</f>
        <v>0</v>
      </c>
      <c r="AZ192">
        <f>$BD$191</f>
        <v>0</v>
      </c>
      <c r="BA192">
        <f>ROUND(IF($AZ$192&lt;=0,0,$AZ$192*$AZ$3/12),2)</f>
        <v>0</v>
      </c>
      <c r="BB192">
        <f>ROUND(IF($AZ$192&lt;=0,0,MIN($AZ$4,$AZ$192+$BA$192)),2)</f>
        <v>0</v>
      </c>
      <c r="BC192">
        <f>ROUND(IF($AZ$192&lt;=0,0,MIN(MAX(0,$AZ$192+$BA$192-$BB$192),MAX(0,$F$192-$J$192-$O$192-$T$192-$Y$192-$AD$192-$AI$192-$AN$192-$AS$192-$AX$192))),2)</f>
        <v>0</v>
      </c>
      <c r="BD192">
        <f>ROUND(MAX(0,$AZ$192+$BA$192-$BB$192-$BC$192),2)</f>
        <v>0</v>
      </c>
    </row>
    <row r="193" spans="1:56">
      <c r="A193">
        <f>ROW()-7</f>
        <v>186</v>
      </c>
      <c r="B193">
        <f>EDATE(StartDate,A193-1)</f>
        <v>0</v>
      </c>
      <c r="C193">
        <f>ROUND(SUM($G$193,$L$193,$Q$193,$V$193,$AA$193,$AF$193,$AK$193,$AP$193,$AU$193,$AZ$193)-SUM($K$193,$P$193,$U$193,$Z$193,$AE$193,$AJ$193,$AO$193,$AT$193,$AY$193,$BD$193),2)</f>
        <v>0</v>
      </c>
      <c r="D193">
        <f>ROUND(SUM($H$193,$M$193,$R$193,$W$193,$AB$193,$AG$193,$AL$193,$AQ$193,$AV$193,$BA$193),2)</f>
        <v>0</v>
      </c>
      <c r="E193">
        <f>ROUND(SUM($K$193,$P$193,$U$193,$Z$193,$AE$193,$AJ$193,$AO$193,$AT$193,$AY$193,$BD$193),2)</f>
        <v>0</v>
      </c>
      <c r="F193">
        <f>ROUND(MAX(MonthlyBudget-SUM($I$193,$N$193,$S$193,$X$193,$AC$193,$AH$193,$AM$193,$AR$193,$AW$193,$BB$193),0),2)</f>
        <v>0</v>
      </c>
      <c r="G193">
        <f>$K$192</f>
        <v>0</v>
      </c>
      <c r="H193">
        <f>ROUND(IF($G$193&lt;=0,0,$G$193*$G$3/12),2)</f>
        <v>0</v>
      </c>
      <c r="I193">
        <f>ROUND(IF($G$193&lt;=0,0,MIN($G$4,$G$193+$H$193)),2)</f>
        <v>0</v>
      </c>
      <c r="J193">
        <f>ROUND(IF($G$193&lt;=0,0,MIN(MAX(0,$G$193+$H$193-$I$193),$F$193)),2)</f>
        <v>0</v>
      </c>
      <c r="K193">
        <f>ROUND(MAX(0,$G$193+$H$193-$I$193-$J$193),2)</f>
        <v>0</v>
      </c>
      <c r="L193">
        <f>$P$192</f>
        <v>0</v>
      </c>
      <c r="M193">
        <f>ROUND(IF($L$193&lt;=0,0,$L$193*$L$3/12),2)</f>
        <v>0</v>
      </c>
      <c r="N193">
        <f>ROUND(IF($L$193&lt;=0,0,MIN($L$4,$L$193+$M$193)),2)</f>
        <v>0</v>
      </c>
      <c r="O193">
        <f>ROUND(IF($L$193&lt;=0,0,MIN(MAX(0,$L$193+$M$193-$N$193),MAX(0,$F$193-$J$193))),2)</f>
        <v>0</v>
      </c>
      <c r="P193">
        <f>ROUND(MAX(0,$L$193+$M$193-$N$193-$O$193),2)</f>
        <v>0</v>
      </c>
      <c r="Q193">
        <f>$U$192</f>
        <v>0</v>
      </c>
      <c r="R193">
        <f>ROUND(IF($Q$193&lt;=0,0,$Q$193*$Q$3/12),2)</f>
        <v>0</v>
      </c>
      <c r="S193">
        <f>ROUND(IF($Q$193&lt;=0,0,MIN($Q$4,$Q$193+$R$193)),2)</f>
        <v>0</v>
      </c>
      <c r="T193">
        <f>ROUND(IF($Q$193&lt;=0,0,MIN(MAX(0,$Q$193+$R$193-$S$193),MAX(0,$F$193-$J$193-$O$193))),2)</f>
        <v>0</v>
      </c>
      <c r="U193">
        <f>ROUND(MAX(0,$Q$193+$R$193-$S$193-$T$193),2)</f>
        <v>0</v>
      </c>
      <c r="V193">
        <f>$Z$192</f>
        <v>0</v>
      </c>
      <c r="W193">
        <f>ROUND(IF($V$193&lt;=0,0,$V$193*$V$3/12),2)</f>
        <v>0</v>
      </c>
      <c r="X193">
        <f>ROUND(IF($V$193&lt;=0,0,MIN($V$4,$V$193+$W$193)),2)</f>
        <v>0</v>
      </c>
      <c r="Y193">
        <f>ROUND(IF($V$193&lt;=0,0,MIN(MAX(0,$V$193+$W$193-$X$193),MAX(0,$F$193-$J$193-$O$193-$T$193))),2)</f>
        <v>0</v>
      </c>
      <c r="Z193">
        <f>ROUND(MAX(0,$V$193+$W$193-$X$193-$Y$193),2)</f>
        <v>0</v>
      </c>
      <c r="AA193">
        <f>$AE$192</f>
        <v>0</v>
      </c>
      <c r="AB193">
        <f>ROUND(IF($AA$193&lt;=0,0,$AA$193*$AA$3/12),2)</f>
        <v>0</v>
      </c>
      <c r="AC193">
        <f>ROUND(IF($AA$193&lt;=0,0,MIN($AA$4,$AA$193+$AB$193)),2)</f>
        <v>0</v>
      </c>
      <c r="AD193">
        <f>ROUND(IF($AA$193&lt;=0,0,MIN(MAX(0,$AA$193+$AB$193-$AC$193),MAX(0,$F$193-$J$193-$O$193-$T$193-$Y$193))),2)</f>
        <v>0</v>
      </c>
      <c r="AE193">
        <f>ROUND(MAX(0,$AA$193+$AB$193-$AC$193-$AD$193),2)</f>
        <v>0</v>
      </c>
      <c r="AF193">
        <f>$AJ$192</f>
        <v>0</v>
      </c>
      <c r="AG193">
        <f>ROUND(IF($AF$193&lt;=0,0,$AF$193*$AF$3/12),2)</f>
        <v>0</v>
      </c>
      <c r="AH193">
        <f>ROUND(IF($AF$193&lt;=0,0,MIN($AF$4,$AF$193+$AG$193)),2)</f>
        <v>0</v>
      </c>
      <c r="AI193">
        <f>ROUND(IF($AF$193&lt;=0,0,MIN(MAX(0,$AF$193+$AG$193-$AH$193),MAX(0,$F$193-$J$193-$O$193-$T$193-$Y$193-$AD$193))),2)</f>
        <v>0</v>
      </c>
      <c r="AJ193">
        <f>ROUND(MAX(0,$AF$193+$AG$193-$AH$193-$AI$193),2)</f>
        <v>0</v>
      </c>
      <c r="AK193">
        <f>$AO$192</f>
        <v>0</v>
      </c>
      <c r="AL193">
        <f>ROUND(IF($AK$193&lt;=0,0,$AK$193*$AK$3/12),2)</f>
        <v>0</v>
      </c>
      <c r="AM193">
        <f>ROUND(IF($AK$193&lt;=0,0,MIN($AK$4,$AK$193+$AL$193)),2)</f>
        <v>0</v>
      </c>
      <c r="AN193">
        <f>ROUND(IF($AK$193&lt;=0,0,MIN(MAX(0,$AK$193+$AL$193-$AM$193),MAX(0,$F$193-$J$193-$O$193-$T$193-$Y$193-$AD$193-$AI$193))),2)</f>
        <v>0</v>
      </c>
      <c r="AO193">
        <f>ROUND(MAX(0,$AK$193+$AL$193-$AM$193-$AN$193),2)</f>
        <v>0</v>
      </c>
      <c r="AP193">
        <f>$AT$192</f>
        <v>0</v>
      </c>
      <c r="AQ193">
        <f>ROUND(IF($AP$193&lt;=0,0,$AP$193*$AP$3/12),2)</f>
        <v>0</v>
      </c>
      <c r="AR193">
        <f>ROUND(IF($AP$193&lt;=0,0,MIN($AP$4,$AP$193+$AQ$193)),2)</f>
        <v>0</v>
      </c>
      <c r="AS193">
        <f>ROUND(IF($AP$193&lt;=0,0,MIN(MAX(0,$AP$193+$AQ$193-$AR$193),MAX(0,$F$193-$J$193-$O$193-$T$193-$Y$193-$AD$193-$AI$193-$AN$193))),2)</f>
        <v>0</v>
      </c>
      <c r="AT193">
        <f>ROUND(MAX(0,$AP$193+$AQ$193-$AR$193-$AS$193),2)</f>
        <v>0</v>
      </c>
      <c r="AU193">
        <f>$AY$192</f>
        <v>0</v>
      </c>
      <c r="AV193">
        <f>ROUND(IF($AU$193&lt;=0,0,$AU$193*$AU$3/12),2)</f>
        <v>0</v>
      </c>
      <c r="AW193">
        <f>ROUND(IF($AU$193&lt;=0,0,MIN($AU$4,$AU$193+$AV$193)),2)</f>
        <v>0</v>
      </c>
      <c r="AX193">
        <f>ROUND(IF($AU$193&lt;=0,0,MIN(MAX(0,$AU$193+$AV$193-$AW$193),MAX(0,$F$193-$J$193-$O$193-$T$193-$Y$193-$AD$193-$AI$193-$AN$193-$AS$193))),2)</f>
        <v>0</v>
      </c>
      <c r="AY193">
        <f>ROUND(MAX(0,$AU$193+$AV$193-$AW$193-$AX$193),2)</f>
        <v>0</v>
      </c>
      <c r="AZ193">
        <f>$BD$192</f>
        <v>0</v>
      </c>
      <c r="BA193">
        <f>ROUND(IF($AZ$193&lt;=0,0,$AZ$193*$AZ$3/12),2)</f>
        <v>0</v>
      </c>
      <c r="BB193">
        <f>ROUND(IF($AZ$193&lt;=0,0,MIN($AZ$4,$AZ$193+$BA$193)),2)</f>
        <v>0</v>
      </c>
      <c r="BC193">
        <f>ROUND(IF($AZ$193&lt;=0,0,MIN(MAX(0,$AZ$193+$BA$193-$BB$193),MAX(0,$F$193-$J$193-$O$193-$T$193-$Y$193-$AD$193-$AI$193-$AN$193-$AS$193-$AX$193))),2)</f>
        <v>0</v>
      </c>
      <c r="BD193">
        <f>ROUND(MAX(0,$AZ$193+$BA$193-$BB$193-$BC$193),2)</f>
        <v>0</v>
      </c>
    </row>
    <row r="194" spans="1:56">
      <c r="A194">
        <f>ROW()-7</f>
        <v>187</v>
      </c>
      <c r="B194">
        <f>EDATE(StartDate,A194-1)</f>
        <v>0</v>
      </c>
      <c r="C194">
        <f>ROUND(SUM($G$194,$L$194,$Q$194,$V$194,$AA$194,$AF$194,$AK$194,$AP$194,$AU$194,$AZ$194)-SUM($K$194,$P$194,$U$194,$Z$194,$AE$194,$AJ$194,$AO$194,$AT$194,$AY$194,$BD$194),2)</f>
        <v>0</v>
      </c>
      <c r="D194">
        <f>ROUND(SUM($H$194,$M$194,$R$194,$W$194,$AB$194,$AG$194,$AL$194,$AQ$194,$AV$194,$BA$194),2)</f>
        <v>0</v>
      </c>
      <c r="E194">
        <f>ROUND(SUM($K$194,$P$194,$U$194,$Z$194,$AE$194,$AJ$194,$AO$194,$AT$194,$AY$194,$BD$194),2)</f>
        <v>0</v>
      </c>
      <c r="F194">
        <f>ROUND(MAX(MonthlyBudget-SUM($I$194,$N$194,$S$194,$X$194,$AC$194,$AH$194,$AM$194,$AR$194,$AW$194,$BB$194),0),2)</f>
        <v>0</v>
      </c>
      <c r="G194">
        <f>$K$193</f>
        <v>0</v>
      </c>
      <c r="H194">
        <f>ROUND(IF($G$194&lt;=0,0,$G$194*$G$3/12),2)</f>
        <v>0</v>
      </c>
      <c r="I194">
        <f>ROUND(IF($G$194&lt;=0,0,MIN($G$4,$G$194+$H$194)),2)</f>
        <v>0</v>
      </c>
      <c r="J194">
        <f>ROUND(IF($G$194&lt;=0,0,MIN(MAX(0,$G$194+$H$194-$I$194),$F$194)),2)</f>
        <v>0</v>
      </c>
      <c r="K194">
        <f>ROUND(MAX(0,$G$194+$H$194-$I$194-$J$194),2)</f>
        <v>0</v>
      </c>
      <c r="L194">
        <f>$P$193</f>
        <v>0</v>
      </c>
      <c r="M194">
        <f>ROUND(IF($L$194&lt;=0,0,$L$194*$L$3/12),2)</f>
        <v>0</v>
      </c>
      <c r="N194">
        <f>ROUND(IF($L$194&lt;=0,0,MIN($L$4,$L$194+$M$194)),2)</f>
        <v>0</v>
      </c>
      <c r="O194">
        <f>ROUND(IF($L$194&lt;=0,0,MIN(MAX(0,$L$194+$M$194-$N$194),MAX(0,$F$194-$J$194))),2)</f>
        <v>0</v>
      </c>
      <c r="P194">
        <f>ROUND(MAX(0,$L$194+$M$194-$N$194-$O$194),2)</f>
        <v>0</v>
      </c>
      <c r="Q194">
        <f>$U$193</f>
        <v>0</v>
      </c>
      <c r="R194">
        <f>ROUND(IF($Q$194&lt;=0,0,$Q$194*$Q$3/12),2)</f>
        <v>0</v>
      </c>
      <c r="S194">
        <f>ROUND(IF($Q$194&lt;=0,0,MIN($Q$4,$Q$194+$R$194)),2)</f>
        <v>0</v>
      </c>
      <c r="T194">
        <f>ROUND(IF($Q$194&lt;=0,0,MIN(MAX(0,$Q$194+$R$194-$S$194),MAX(0,$F$194-$J$194-$O$194))),2)</f>
        <v>0</v>
      </c>
      <c r="U194">
        <f>ROUND(MAX(0,$Q$194+$R$194-$S$194-$T$194),2)</f>
        <v>0</v>
      </c>
      <c r="V194">
        <f>$Z$193</f>
        <v>0</v>
      </c>
      <c r="W194">
        <f>ROUND(IF($V$194&lt;=0,0,$V$194*$V$3/12),2)</f>
        <v>0</v>
      </c>
      <c r="X194">
        <f>ROUND(IF($V$194&lt;=0,0,MIN($V$4,$V$194+$W$194)),2)</f>
        <v>0</v>
      </c>
      <c r="Y194">
        <f>ROUND(IF($V$194&lt;=0,0,MIN(MAX(0,$V$194+$W$194-$X$194),MAX(0,$F$194-$J$194-$O$194-$T$194))),2)</f>
        <v>0</v>
      </c>
      <c r="Z194">
        <f>ROUND(MAX(0,$V$194+$W$194-$X$194-$Y$194),2)</f>
        <v>0</v>
      </c>
      <c r="AA194">
        <f>$AE$193</f>
        <v>0</v>
      </c>
      <c r="AB194">
        <f>ROUND(IF($AA$194&lt;=0,0,$AA$194*$AA$3/12),2)</f>
        <v>0</v>
      </c>
      <c r="AC194">
        <f>ROUND(IF($AA$194&lt;=0,0,MIN($AA$4,$AA$194+$AB$194)),2)</f>
        <v>0</v>
      </c>
      <c r="AD194">
        <f>ROUND(IF($AA$194&lt;=0,0,MIN(MAX(0,$AA$194+$AB$194-$AC$194),MAX(0,$F$194-$J$194-$O$194-$T$194-$Y$194))),2)</f>
        <v>0</v>
      </c>
      <c r="AE194">
        <f>ROUND(MAX(0,$AA$194+$AB$194-$AC$194-$AD$194),2)</f>
        <v>0</v>
      </c>
      <c r="AF194">
        <f>$AJ$193</f>
        <v>0</v>
      </c>
      <c r="AG194">
        <f>ROUND(IF($AF$194&lt;=0,0,$AF$194*$AF$3/12),2)</f>
        <v>0</v>
      </c>
      <c r="AH194">
        <f>ROUND(IF($AF$194&lt;=0,0,MIN($AF$4,$AF$194+$AG$194)),2)</f>
        <v>0</v>
      </c>
      <c r="AI194">
        <f>ROUND(IF($AF$194&lt;=0,0,MIN(MAX(0,$AF$194+$AG$194-$AH$194),MAX(0,$F$194-$J$194-$O$194-$T$194-$Y$194-$AD$194))),2)</f>
        <v>0</v>
      </c>
      <c r="AJ194">
        <f>ROUND(MAX(0,$AF$194+$AG$194-$AH$194-$AI$194),2)</f>
        <v>0</v>
      </c>
      <c r="AK194">
        <f>$AO$193</f>
        <v>0</v>
      </c>
      <c r="AL194">
        <f>ROUND(IF($AK$194&lt;=0,0,$AK$194*$AK$3/12),2)</f>
        <v>0</v>
      </c>
      <c r="AM194">
        <f>ROUND(IF($AK$194&lt;=0,0,MIN($AK$4,$AK$194+$AL$194)),2)</f>
        <v>0</v>
      </c>
      <c r="AN194">
        <f>ROUND(IF($AK$194&lt;=0,0,MIN(MAX(0,$AK$194+$AL$194-$AM$194),MAX(0,$F$194-$J$194-$O$194-$T$194-$Y$194-$AD$194-$AI$194))),2)</f>
        <v>0</v>
      </c>
      <c r="AO194">
        <f>ROUND(MAX(0,$AK$194+$AL$194-$AM$194-$AN$194),2)</f>
        <v>0</v>
      </c>
      <c r="AP194">
        <f>$AT$193</f>
        <v>0</v>
      </c>
      <c r="AQ194">
        <f>ROUND(IF($AP$194&lt;=0,0,$AP$194*$AP$3/12),2)</f>
        <v>0</v>
      </c>
      <c r="AR194">
        <f>ROUND(IF($AP$194&lt;=0,0,MIN($AP$4,$AP$194+$AQ$194)),2)</f>
        <v>0</v>
      </c>
      <c r="AS194">
        <f>ROUND(IF($AP$194&lt;=0,0,MIN(MAX(0,$AP$194+$AQ$194-$AR$194),MAX(0,$F$194-$J$194-$O$194-$T$194-$Y$194-$AD$194-$AI$194-$AN$194))),2)</f>
        <v>0</v>
      </c>
      <c r="AT194">
        <f>ROUND(MAX(0,$AP$194+$AQ$194-$AR$194-$AS$194),2)</f>
        <v>0</v>
      </c>
      <c r="AU194">
        <f>$AY$193</f>
        <v>0</v>
      </c>
      <c r="AV194">
        <f>ROUND(IF($AU$194&lt;=0,0,$AU$194*$AU$3/12),2)</f>
        <v>0</v>
      </c>
      <c r="AW194">
        <f>ROUND(IF($AU$194&lt;=0,0,MIN($AU$4,$AU$194+$AV$194)),2)</f>
        <v>0</v>
      </c>
      <c r="AX194">
        <f>ROUND(IF($AU$194&lt;=0,0,MIN(MAX(0,$AU$194+$AV$194-$AW$194),MAX(0,$F$194-$J$194-$O$194-$T$194-$Y$194-$AD$194-$AI$194-$AN$194-$AS$194))),2)</f>
        <v>0</v>
      </c>
      <c r="AY194">
        <f>ROUND(MAX(0,$AU$194+$AV$194-$AW$194-$AX$194),2)</f>
        <v>0</v>
      </c>
      <c r="AZ194">
        <f>$BD$193</f>
        <v>0</v>
      </c>
      <c r="BA194">
        <f>ROUND(IF($AZ$194&lt;=0,0,$AZ$194*$AZ$3/12),2)</f>
        <v>0</v>
      </c>
      <c r="BB194">
        <f>ROUND(IF($AZ$194&lt;=0,0,MIN($AZ$4,$AZ$194+$BA$194)),2)</f>
        <v>0</v>
      </c>
      <c r="BC194">
        <f>ROUND(IF($AZ$194&lt;=0,0,MIN(MAX(0,$AZ$194+$BA$194-$BB$194),MAX(0,$F$194-$J$194-$O$194-$T$194-$Y$194-$AD$194-$AI$194-$AN$194-$AS$194-$AX$194))),2)</f>
        <v>0</v>
      </c>
      <c r="BD194">
        <f>ROUND(MAX(0,$AZ$194+$BA$194-$BB$194-$BC$194),2)</f>
        <v>0</v>
      </c>
    </row>
    <row r="195" spans="1:56">
      <c r="A195">
        <f>ROW()-7</f>
        <v>188</v>
      </c>
      <c r="B195">
        <f>EDATE(StartDate,A195-1)</f>
        <v>0</v>
      </c>
      <c r="C195">
        <f>ROUND(SUM($G$195,$L$195,$Q$195,$V$195,$AA$195,$AF$195,$AK$195,$AP$195,$AU$195,$AZ$195)-SUM($K$195,$P$195,$U$195,$Z$195,$AE$195,$AJ$195,$AO$195,$AT$195,$AY$195,$BD$195),2)</f>
        <v>0</v>
      </c>
      <c r="D195">
        <f>ROUND(SUM($H$195,$M$195,$R$195,$W$195,$AB$195,$AG$195,$AL$195,$AQ$195,$AV$195,$BA$195),2)</f>
        <v>0</v>
      </c>
      <c r="E195">
        <f>ROUND(SUM($K$195,$P$195,$U$195,$Z$195,$AE$195,$AJ$195,$AO$195,$AT$195,$AY$195,$BD$195),2)</f>
        <v>0</v>
      </c>
      <c r="F195">
        <f>ROUND(MAX(MonthlyBudget-SUM($I$195,$N$195,$S$195,$X$195,$AC$195,$AH$195,$AM$195,$AR$195,$AW$195,$BB$195),0),2)</f>
        <v>0</v>
      </c>
      <c r="G195">
        <f>$K$194</f>
        <v>0</v>
      </c>
      <c r="H195">
        <f>ROUND(IF($G$195&lt;=0,0,$G$195*$G$3/12),2)</f>
        <v>0</v>
      </c>
      <c r="I195">
        <f>ROUND(IF($G$195&lt;=0,0,MIN($G$4,$G$195+$H$195)),2)</f>
        <v>0</v>
      </c>
      <c r="J195">
        <f>ROUND(IF($G$195&lt;=0,0,MIN(MAX(0,$G$195+$H$195-$I$195),$F$195)),2)</f>
        <v>0</v>
      </c>
      <c r="K195">
        <f>ROUND(MAX(0,$G$195+$H$195-$I$195-$J$195),2)</f>
        <v>0</v>
      </c>
      <c r="L195">
        <f>$P$194</f>
        <v>0</v>
      </c>
      <c r="M195">
        <f>ROUND(IF($L$195&lt;=0,0,$L$195*$L$3/12),2)</f>
        <v>0</v>
      </c>
      <c r="N195">
        <f>ROUND(IF($L$195&lt;=0,0,MIN($L$4,$L$195+$M$195)),2)</f>
        <v>0</v>
      </c>
      <c r="O195">
        <f>ROUND(IF($L$195&lt;=0,0,MIN(MAX(0,$L$195+$M$195-$N$195),MAX(0,$F$195-$J$195))),2)</f>
        <v>0</v>
      </c>
      <c r="P195">
        <f>ROUND(MAX(0,$L$195+$M$195-$N$195-$O$195),2)</f>
        <v>0</v>
      </c>
      <c r="Q195">
        <f>$U$194</f>
        <v>0</v>
      </c>
      <c r="R195">
        <f>ROUND(IF($Q$195&lt;=0,0,$Q$195*$Q$3/12),2)</f>
        <v>0</v>
      </c>
      <c r="S195">
        <f>ROUND(IF($Q$195&lt;=0,0,MIN($Q$4,$Q$195+$R$195)),2)</f>
        <v>0</v>
      </c>
      <c r="T195">
        <f>ROUND(IF($Q$195&lt;=0,0,MIN(MAX(0,$Q$195+$R$195-$S$195),MAX(0,$F$195-$J$195-$O$195))),2)</f>
        <v>0</v>
      </c>
      <c r="U195">
        <f>ROUND(MAX(0,$Q$195+$R$195-$S$195-$T$195),2)</f>
        <v>0</v>
      </c>
      <c r="V195">
        <f>$Z$194</f>
        <v>0</v>
      </c>
      <c r="W195">
        <f>ROUND(IF($V$195&lt;=0,0,$V$195*$V$3/12),2)</f>
        <v>0</v>
      </c>
      <c r="X195">
        <f>ROUND(IF($V$195&lt;=0,0,MIN($V$4,$V$195+$W$195)),2)</f>
        <v>0</v>
      </c>
      <c r="Y195">
        <f>ROUND(IF($V$195&lt;=0,0,MIN(MAX(0,$V$195+$W$195-$X$195),MAX(0,$F$195-$J$195-$O$195-$T$195))),2)</f>
        <v>0</v>
      </c>
      <c r="Z195">
        <f>ROUND(MAX(0,$V$195+$W$195-$X$195-$Y$195),2)</f>
        <v>0</v>
      </c>
      <c r="AA195">
        <f>$AE$194</f>
        <v>0</v>
      </c>
      <c r="AB195">
        <f>ROUND(IF($AA$195&lt;=0,0,$AA$195*$AA$3/12),2)</f>
        <v>0</v>
      </c>
      <c r="AC195">
        <f>ROUND(IF($AA$195&lt;=0,0,MIN($AA$4,$AA$195+$AB$195)),2)</f>
        <v>0</v>
      </c>
      <c r="AD195">
        <f>ROUND(IF($AA$195&lt;=0,0,MIN(MAX(0,$AA$195+$AB$195-$AC$195),MAX(0,$F$195-$J$195-$O$195-$T$195-$Y$195))),2)</f>
        <v>0</v>
      </c>
      <c r="AE195">
        <f>ROUND(MAX(0,$AA$195+$AB$195-$AC$195-$AD$195),2)</f>
        <v>0</v>
      </c>
      <c r="AF195">
        <f>$AJ$194</f>
        <v>0</v>
      </c>
      <c r="AG195">
        <f>ROUND(IF($AF$195&lt;=0,0,$AF$195*$AF$3/12),2)</f>
        <v>0</v>
      </c>
      <c r="AH195">
        <f>ROUND(IF($AF$195&lt;=0,0,MIN($AF$4,$AF$195+$AG$195)),2)</f>
        <v>0</v>
      </c>
      <c r="AI195">
        <f>ROUND(IF($AF$195&lt;=0,0,MIN(MAX(0,$AF$195+$AG$195-$AH$195),MAX(0,$F$195-$J$195-$O$195-$T$195-$Y$195-$AD$195))),2)</f>
        <v>0</v>
      </c>
      <c r="AJ195">
        <f>ROUND(MAX(0,$AF$195+$AG$195-$AH$195-$AI$195),2)</f>
        <v>0</v>
      </c>
      <c r="AK195">
        <f>$AO$194</f>
        <v>0</v>
      </c>
      <c r="AL195">
        <f>ROUND(IF($AK$195&lt;=0,0,$AK$195*$AK$3/12),2)</f>
        <v>0</v>
      </c>
      <c r="AM195">
        <f>ROUND(IF($AK$195&lt;=0,0,MIN($AK$4,$AK$195+$AL$195)),2)</f>
        <v>0</v>
      </c>
      <c r="AN195">
        <f>ROUND(IF($AK$195&lt;=0,0,MIN(MAX(0,$AK$195+$AL$195-$AM$195),MAX(0,$F$195-$J$195-$O$195-$T$195-$Y$195-$AD$195-$AI$195))),2)</f>
        <v>0</v>
      </c>
      <c r="AO195">
        <f>ROUND(MAX(0,$AK$195+$AL$195-$AM$195-$AN$195),2)</f>
        <v>0</v>
      </c>
      <c r="AP195">
        <f>$AT$194</f>
        <v>0</v>
      </c>
      <c r="AQ195">
        <f>ROUND(IF($AP$195&lt;=0,0,$AP$195*$AP$3/12),2)</f>
        <v>0</v>
      </c>
      <c r="AR195">
        <f>ROUND(IF($AP$195&lt;=0,0,MIN($AP$4,$AP$195+$AQ$195)),2)</f>
        <v>0</v>
      </c>
      <c r="AS195">
        <f>ROUND(IF($AP$195&lt;=0,0,MIN(MAX(0,$AP$195+$AQ$195-$AR$195),MAX(0,$F$195-$J$195-$O$195-$T$195-$Y$195-$AD$195-$AI$195-$AN$195))),2)</f>
        <v>0</v>
      </c>
      <c r="AT195">
        <f>ROUND(MAX(0,$AP$195+$AQ$195-$AR$195-$AS$195),2)</f>
        <v>0</v>
      </c>
      <c r="AU195">
        <f>$AY$194</f>
        <v>0</v>
      </c>
      <c r="AV195">
        <f>ROUND(IF($AU$195&lt;=0,0,$AU$195*$AU$3/12),2)</f>
        <v>0</v>
      </c>
      <c r="AW195">
        <f>ROUND(IF($AU$195&lt;=0,0,MIN($AU$4,$AU$195+$AV$195)),2)</f>
        <v>0</v>
      </c>
      <c r="AX195">
        <f>ROUND(IF($AU$195&lt;=0,0,MIN(MAX(0,$AU$195+$AV$195-$AW$195),MAX(0,$F$195-$J$195-$O$195-$T$195-$Y$195-$AD$195-$AI$195-$AN$195-$AS$195))),2)</f>
        <v>0</v>
      </c>
      <c r="AY195">
        <f>ROUND(MAX(0,$AU$195+$AV$195-$AW$195-$AX$195),2)</f>
        <v>0</v>
      </c>
      <c r="AZ195">
        <f>$BD$194</f>
        <v>0</v>
      </c>
      <c r="BA195">
        <f>ROUND(IF($AZ$195&lt;=0,0,$AZ$195*$AZ$3/12),2)</f>
        <v>0</v>
      </c>
      <c r="BB195">
        <f>ROUND(IF($AZ$195&lt;=0,0,MIN($AZ$4,$AZ$195+$BA$195)),2)</f>
        <v>0</v>
      </c>
      <c r="BC195">
        <f>ROUND(IF($AZ$195&lt;=0,0,MIN(MAX(0,$AZ$195+$BA$195-$BB$195),MAX(0,$F$195-$J$195-$O$195-$T$195-$Y$195-$AD$195-$AI$195-$AN$195-$AS$195-$AX$195))),2)</f>
        <v>0</v>
      </c>
      <c r="BD195">
        <f>ROUND(MAX(0,$AZ$195+$BA$195-$BB$195-$BC$195),2)</f>
        <v>0</v>
      </c>
    </row>
    <row r="196" spans="1:56">
      <c r="A196">
        <f>ROW()-7</f>
        <v>189</v>
      </c>
      <c r="B196">
        <f>EDATE(StartDate,A196-1)</f>
        <v>0</v>
      </c>
      <c r="C196">
        <f>ROUND(SUM($G$196,$L$196,$Q$196,$V$196,$AA$196,$AF$196,$AK$196,$AP$196,$AU$196,$AZ$196)-SUM($K$196,$P$196,$U$196,$Z$196,$AE$196,$AJ$196,$AO$196,$AT$196,$AY$196,$BD$196),2)</f>
        <v>0</v>
      </c>
      <c r="D196">
        <f>ROUND(SUM($H$196,$M$196,$R$196,$W$196,$AB$196,$AG$196,$AL$196,$AQ$196,$AV$196,$BA$196),2)</f>
        <v>0</v>
      </c>
      <c r="E196">
        <f>ROUND(SUM($K$196,$P$196,$U$196,$Z$196,$AE$196,$AJ$196,$AO$196,$AT$196,$AY$196,$BD$196),2)</f>
        <v>0</v>
      </c>
      <c r="F196">
        <f>ROUND(MAX(MonthlyBudget-SUM($I$196,$N$196,$S$196,$X$196,$AC$196,$AH$196,$AM$196,$AR$196,$AW$196,$BB$196),0),2)</f>
        <v>0</v>
      </c>
      <c r="G196">
        <f>$K$195</f>
        <v>0</v>
      </c>
      <c r="H196">
        <f>ROUND(IF($G$196&lt;=0,0,$G$196*$G$3/12),2)</f>
        <v>0</v>
      </c>
      <c r="I196">
        <f>ROUND(IF($G$196&lt;=0,0,MIN($G$4,$G$196+$H$196)),2)</f>
        <v>0</v>
      </c>
      <c r="J196">
        <f>ROUND(IF($G$196&lt;=0,0,MIN(MAX(0,$G$196+$H$196-$I$196),$F$196)),2)</f>
        <v>0</v>
      </c>
      <c r="K196">
        <f>ROUND(MAX(0,$G$196+$H$196-$I$196-$J$196),2)</f>
        <v>0</v>
      </c>
      <c r="L196">
        <f>$P$195</f>
        <v>0</v>
      </c>
      <c r="M196">
        <f>ROUND(IF($L$196&lt;=0,0,$L$196*$L$3/12),2)</f>
        <v>0</v>
      </c>
      <c r="N196">
        <f>ROUND(IF($L$196&lt;=0,0,MIN($L$4,$L$196+$M$196)),2)</f>
        <v>0</v>
      </c>
      <c r="O196">
        <f>ROUND(IF($L$196&lt;=0,0,MIN(MAX(0,$L$196+$M$196-$N$196),MAX(0,$F$196-$J$196))),2)</f>
        <v>0</v>
      </c>
      <c r="P196">
        <f>ROUND(MAX(0,$L$196+$M$196-$N$196-$O$196),2)</f>
        <v>0</v>
      </c>
      <c r="Q196">
        <f>$U$195</f>
        <v>0</v>
      </c>
      <c r="R196">
        <f>ROUND(IF($Q$196&lt;=0,0,$Q$196*$Q$3/12),2)</f>
        <v>0</v>
      </c>
      <c r="S196">
        <f>ROUND(IF($Q$196&lt;=0,0,MIN($Q$4,$Q$196+$R$196)),2)</f>
        <v>0</v>
      </c>
      <c r="T196">
        <f>ROUND(IF($Q$196&lt;=0,0,MIN(MAX(0,$Q$196+$R$196-$S$196),MAX(0,$F$196-$J$196-$O$196))),2)</f>
        <v>0</v>
      </c>
      <c r="U196">
        <f>ROUND(MAX(0,$Q$196+$R$196-$S$196-$T$196),2)</f>
        <v>0</v>
      </c>
      <c r="V196">
        <f>$Z$195</f>
        <v>0</v>
      </c>
      <c r="W196">
        <f>ROUND(IF($V$196&lt;=0,0,$V$196*$V$3/12),2)</f>
        <v>0</v>
      </c>
      <c r="X196">
        <f>ROUND(IF($V$196&lt;=0,0,MIN($V$4,$V$196+$W$196)),2)</f>
        <v>0</v>
      </c>
      <c r="Y196">
        <f>ROUND(IF($V$196&lt;=0,0,MIN(MAX(0,$V$196+$W$196-$X$196),MAX(0,$F$196-$J$196-$O$196-$T$196))),2)</f>
        <v>0</v>
      </c>
      <c r="Z196">
        <f>ROUND(MAX(0,$V$196+$W$196-$X$196-$Y$196),2)</f>
        <v>0</v>
      </c>
      <c r="AA196">
        <f>$AE$195</f>
        <v>0</v>
      </c>
      <c r="AB196">
        <f>ROUND(IF($AA$196&lt;=0,0,$AA$196*$AA$3/12),2)</f>
        <v>0</v>
      </c>
      <c r="AC196">
        <f>ROUND(IF($AA$196&lt;=0,0,MIN($AA$4,$AA$196+$AB$196)),2)</f>
        <v>0</v>
      </c>
      <c r="AD196">
        <f>ROUND(IF($AA$196&lt;=0,0,MIN(MAX(0,$AA$196+$AB$196-$AC$196),MAX(0,$F$196-$J$196-$O$196-$T$196-$Y$196))),2)</f>
        <v>0</v>
      </c>
      <c r="AE196">
        <f>ROUND(MAX(0,$AA$196+$AB$196-$AC$196-$AD$196),2)</f>
        <v>0</v>
      </c>
      <c r="AF196">
        <f>$AJ$195</f>
        <v>0</v>
      </c>
      <c r="AG196">
        <f>ROUND(IF($AF$196&lt;=0,0,$AF$196*$AF$3/12),2)</f>
        <v>0</v>
      </c>
      <c r="AH196">
        <f>ROUND(IF($AF$196&lt;=0,0,MIN($AF$4,$AF$196+$AG$196)),2)</f>
        <v>0</v>
      </c>
      <c r="AI196">
        <f>ROUND(IF($AF$196&lt;=0,0,MIN(MAX(0,$AF$196+$AG$196-$AH$196),MAX(0,$F$196-$J$196-$O$196-$T$196-$Y$196-$AD$196))),2)</f>
        <v>0</v>
      </c>
      <c r="AJ196">
        <f>ROUND(MAX(0,$AF$196+$AG$196-$AH$196-$AI$196),2)</f>
        <v>0</v>
      </c>
      <c r="AK196">
        <f>$AO$195</f>
        <v>0</v>
      </c>
      <c r="AL196">
        <f>ROUND(IF($AK$196&lt;=0,0,$AK$196*$AK$3/12),2)</f>
        <v>0</v>
      </c>
      <c r="AM196">
        <f>ROUND(IF($AK$196&lt;=0,0,MIN($AK$4,$AK$196+$AL$196)),2)</f>
        <v>0</v>
      </c>
      <c r="AN196">
        <f>ROUND(IF($AK$196&lt;=0,0,MIN(MAX(0,$AK$196+$AL$196-$AM$196),MAX(0,$F$196-$J$196-$O$196-$T$196-$Y$196-$AD$196-$AI$196))),2)</f>
        <v>0</v>
      </c>
      <c r="AO196">
        <f>ROUND(MAX(0,$AK$196+$AL$196-$AM$196-$AN$196),2)</f>
        <v>0</v>
      </c>
      <c r="AP196">
        <f>$AT$195</f>
        <v>0</v>
      </c>
      <c r="AQ196">
        <f>ROUND(IF($AP$196&lt;=0,0,$AP$196*$AP$3/12),2)</f>
        <v>0</v>
      </c>
      <c r="AR196">
        <f>ROUND(IF($AP$196&lt;=0,0,MIN($AP$4,$AP$196+$AQ$196)),2)</f>
        <v>0</v>
      </c>
      <c r="AS196">
        <f>ROUND(IF($AP$196&lt;=0,0,MIN(MAX(0,$AP$196+$AQ$196-$AR$196),MAX(0,$F$196-$J$196-$O$196-$T$196-$Y$196-$AD$196-$AI$196-$AN$196))),2)</f>
        <v>0</v>
      </c>
      <c r="AT196">
        <f>ROUND(MAX(0,$AP$196+$AQ$196-$AR$196-$AS$196),2)</f>
        <v>0</v>
      </c>
      <c r="AU196">
        <f>$AY$195</f>
        <v>0</v>
      </c>
      <c r="AV196">
        <f>ROUND(IF($AU$196&lt;=0,0,$AU$196*$AU$3/12),2)</f>
        <v>0</v>
      </c>
      <c r="AW196">
        <f>ROUND(IF($AU$196&lt;=0,0,MIN($AU$4,$AU$196+$AV$196)),2)</f>
        <v>0</v>
      </c>
      <c r="AX196">
        <f>ROUND(IF($AU$196&lt;=0,0,MIN(MAX(0,$AU$196+$AV$196-$AW$196),MAX(0,$F$196-$J$196-$O$196-$T$196-$Y$196-$AD$196-$AI$196-$AN$196-$AS$196))),2)</f>
        <v>0</v>
      </c>
      <c r="AY196">
        <f>ROUND(MAX(0,$AU$196+$AV$196-$AW$196-$AX$196),2)</f>
        <v>0</v>
      </c>
      <c r="AZ196">
        <f>$BD$195</f>
        <v>0</v>
      </c>
      <c r="BA196">
        <f>ROUND(IF($AZ$196&lt;=0,0,$AZ$196*$AZ$3/12),2)</f>
        <v>0</v>
      </c>
      <c r="BB196">
        <f>ROUND(IF($AZ$196&lt;=0,0,MIN($AZ$4,$AZ$196+$BA$196)),2)</f>
        <v>0</v>
      </c>
      <c r="BC196">
        <f>ROUND(IF($AZ$196&lt;=0,0,MIN(MAX(0,$AZ$196+$BA$196-$BB$196),MAX(0,$F$196-$J$196-$O$196-$T$196-$Y$196-$AD$196-$AI$196-$AN$196-$AS$196-$AX$196))),2)</f>
        <v>0</v>
      </c>
      <c r="BD196">
        <f>ROUND(MAX(0,$AZ$196+$BA$196-$BB$196-$BC$196),2)</f>
        <v>0</v>
      </c>
    </row>
    <row r="197" spans="1:56">
      <c r="A197">
        <f>ROW()-7</f>
        <v>190</v>
      </c>
      <c r="B197">
        <f>EDATE(StartDate,A197-1)</f>
        <v>0</v>
      </c>
      <c r="C197">
        <f>ROUND(SUM($G$197,$L$197,$Q$197,$V$197,$AA$197,$AF$197,$AK$197,$AP$197,$AU$197,$AZ$197)-SUM($K$197,$P$197,$U$197,$Z$197,$AE$197,$AJ$197,$AO$197,$AT$197,$AY$197,$BD$197),2)</f>
        <v>0</v>
      </c>
      <c r="D197">
        <f>ROUND(SUM($H$197,$M$197,$R$197,$W$197,$AB$197,$AG$197,$AL$197,$AQ$197,$AV$197,$BA$197),2)</f>
        <v>0</v>
      </c>
      <c r="E197">
        <f>ROUND(SUM($K$197,$P$197,$U$197,$Z$197,$AE$197,$AJ$197,$AO$197,$AT$197,$AY$197,$BD$197),2)</f>
        <v>0</v>
      </c>
      <c r="F197">
        <f>ROUND(MAX(MonthlyBudget-SUM($I$197,$N$197,$S$197,$X$197,$AC$197,$AH$197,$AM$197,$AR$197,$AW$197,$BB$197),0),2)</f>
        <v>0</v>
      </c>
      <c r="G197">
        <f>$K$196</f>
        <v>0</v>
      </c>
      <c r="H197">
        <f>ROUND(IF($G$197&lt;=0,0,$G$197*$G$3/12),2)</f>
        <v>0</v>
      </c>
      <c r="I197">
        <f>ROUND(IF($G$197&lt;=0,0,MIN($G$4,$G$197+$H$197)),2)</f>
        <v>0</v>
      </c>
      <c r="J197">
        <f>ROUND(IF($G$197&lt;=0,0,MIN(MAX(0,$G$197+$H$197-$I$197),$F$197)),2)</f>
        <v>0</v>
      </c>
      <c r="K197">
        <f>ROUND(MAX(0,$G$197+$H$197-$I$197-$J$197),2)</f>
        <v>0</v>
      </c>
      <c r="L197">
        <f>$P$196</f>
        <v>0</v>
      </c>
      <c r="M197">
        <f>ROUND(IF($L$197&lt;=0,0,$L$197*$L$3/12),2)</f>
        <v>0</v>
      </c>
      <c r="N197">
        <f>ROUND(IF($L$197&lt;=0,0,MIN($L$4,$L$197+$M$197)),2)</f>
        <v>0</v>
      </c>
      <c r="O197">
        <f>ROUND(IF($L$197&lt;=0,0,MIN(MAX(0,$L$197+$M$197-$N$197),MAX(0,$F$197-$J$197))),2)</f>
        <v>0</v>
      </c>
      <c r="P197">
        <f>ROUND(MAX(0,$L$197+$M$197-$N$197-$O$197),2)</f>
        <v>0</v>
      </c>
      <c r="Q197">
        <f>$U$196</f>
        <v>0</v>
      </c>
      <c r="R197">
        <f>ROUND(IF($Q$197&lt;=0,0,$Q$197*$Q$3/12),2)</f>
        <v>0</v>
      </c>
      <c r="S197">
        <f>ROUND(IF($Q$197&lt;=0,0,MIN($Q$4,$Q$197+$R$197)),2)</f>
        <v>0</v>
      </c>
      <c r="T197">
        <f>ROUND(IF($Q$197&lt;=0,0,MIN(MAX(0,$Q$197+$R$197-$S$197),MAX(0,$F$197-$J$197-$O$197))),2)</f>
        <v>0</v>
      </c>
      <c r="U197">
        <f>ROUND(MAX(0,$Q$197+$R$197-$S$197-$T$197),2)</f>
        <v>0</v>
      </c>
      <c r="V197">
        <f>$Z$196</f>
        <v>0</v>
      </c>
      <c r="W197">
        <f>ROUND(IF($V$197&lt;=0,0,$V$197*$V$3/12),2)</f>
        <v>0</v>
      </c>
      <c r="X197">
        <f>ROUND(IF($V$197&lt;=0,0,MIN($V$4,$V$197+$W$197)),2)</f>
        <v>0</v>
      </c>
      <c r="Y197">
        <f>ROUND(IF($V$197&lt;=0,0,MIN(MAX(0,$V$197+$W$197-$X$197),MAX(0,$F$197-$J$197-$O$197-$T$197))),2)</f>
        <v>0</v>
      </c>
      <c r="Z197">
        <f>ROUND(MAX(0,$V$197+$W$197-$X$197-$Y$197),2)</f>
        <v>0</v>
      </c>
      <c r="AA197">
        <f>$AE$196</f>
        <v>0</v>
      </c>
      <c r="AB197">
        <f>ROUND(IF($AA$197&lt;=0,0,$AA$197*$AA$3/12),2)</f>
        <v>0</v>
      </c>
      <c r="AC197">
        <f>ROUND(IF($AA$197&lt;=0,0,MIN($AA$4,$AA$197+$AB$197)),2)</f>
        <v>0</v>
      </c>
      <c r="AD197">
        <f>ROUND(IF($AA$197&lt;=0,0,MIN(MAX(0,$AA$197+$AB$197-$AC$197),MAX(0,$F$197-$J$197-$O$197-$T$197-$Y$197))),2)</f>
        <v>0</v>
      </c>
      <c r="AE197">
        <f>ROUND(MAX(0,$AA$197+$AB$197-$AC$197-$AD$197),2)</f>
        <v>0</v>
      </c>
      <c r="AF197">
        <f>$AJ$196</f>
        <v>0</v>
      </c>
      <c r="AG197">
        <f>ROUND(IF($AF$197&lt;=0,0,$AF$197*$AF$3/12),2)</f>
        <v>0</v>
      </c>
      <c r="AH197">
        <f>ROUND(IF($AF$197&lt;=0,0,MIN($AF$4,$AF$197+$AG$197)),2)</f>
        <v>0</v>
      </c>
      <c r="AI197">
        <f>ROUND(IF($AF$197&lt;=0,0,MIN(MAX(0,$AF$197+$AG$197-$AH$197),MAX(0,$F$197-$J$197-$O$197-$T$197-$Y$197-$AD$197))),2)</f>
        <v>0</v>
      </c>
      <c r="AJ197">
        <f>ROUND(MAX(0,$AF$197+$AG$197-$AH$197-$AI$197),2)</f>
        <v>0</v>
      </c>
      <c r="AK197">
        <f>$AO$196</f>
        <v>0</v>
      </c>
      <c r="AL197">
        <f>ROUND(IF($AK$197&lt;=0,0,$AK$197*$AK$3/12),2)</f>
        <v>0</v>
      </c>
      <c r="AM197">
        <f>ROUND(IF($AK$197&lt;=0,0,MIN($AK$4,$AK$197+$AL$197)),2)</f>
        <v>0</v>
      </c>
      <c r="AN197">
        <f>ROUND(IF($AK$197&lt;=0,0,MIN(MAX(0,$AK$197+$AL$197-$AM$197),MAX(0,$F$197-$J$197-$O$197-$T$197-$Y$197-$AD$197-$AI$197))),2)</f>
        <v>0</v>
      </c>
      <c r="AO197">
        <f>ROUND(MAX(0,$AK$197+$AL$197-$AM$197-$AN$197),2)</f>
        <v>0</v>
      </c>
      <c r="AP197">
        <f>$AT$196</f>
        <v>0</v>
      </c>
      <c r="AQ197">
        <f>ROUND(IF($AP$197&lt;=0,0,$AP$197*$AP$3/12),2)</f>
        <v>0</v>
      </c>
      <c r="AR197">
        <f>ROUND(IF($AP$197&lt;=0,0,MIN($AP$4,$AP$197+$AQ$197)),2)</f>
        <v>0</v>
      </c>
      <c r="AS197">
        <f>ROUND(IF($AP$197&lt;=0,0,MIN(MAX(0,$AP$197+$AQ$197-$AR$197),MAX(0,$F$197-$J$197-$O$197-$T$197-$Y$197-$AD$197-$AI$197-$AN$197))),2)</f>
        <v>0</v>
      </c>
      <c r="AT197">
        <f>ROUND(MAX(0,$AP$197+$AQ$197-$AR$197-$AS$197),2)</f>
        <v>0</v>
      </c>
      <c r="AU197">
        <f>$AY$196</f>
        <v>0</v>
      </c>
      <c r="AV197">
        <f>ROUND(IF($AU$197&lt;=0,0,$AU$197*$AU$3/12),2)</f>
        <v>0</v>
      </c>
      <c r="AW197">
        <f>ROUND(IF($AU$197&lt;=0,0,MIN($AU$4,$AU$197+$AV$197)),2)</f>
        <v>0</v>
      </c>
      <c r="AX197">
        <f>ROUND(IF($AU$197&lt;=0,0,MIN(MAX(0,$AU$197+$AV$197-$AW$197),MAX(0,$F$197-$J$197-$O$197-$T$197-$Y$197-$AD$197-$AI$197-$AN$197-$AS$197))),2)</f>
        <v>0</v>
      </c>
      <c r="AY197">
        <f>ROUND(MAX(0,$AU$197+$AV$197-$AW$197-$AX$197),2)</f>
        <v>0</v>
      </c>
      <c r="AZ197">
        <f>$BD$196</f>
        <v>0</v>
      </c>
      <c r="BA197">
        <f>ROUND(IF($AZ$197&lt;=0,0,$AZ$197*$AZ$3/12),2)</f>
        <v>0</v>
      </c>
      <c r="BB197">
        <f>ROUND(IF($AZ$197&lt;=0,0,MIN($AZ$4,$AZ$197+$BA$197)),2)</f>
        <v>0</v>
      </c>
      <c r="BC197">
        <f>ROUND(IF($AZ$197&lt;=0,0,MIN(MAX(0,$AZ$197+$BA$197-$BB$197),MAX(0,$F$197-$J$197-$O$197-$T$197-$Y$197-$AD$197-$AI$197-$AN$197-$AS$197-$AX$197))),2)</f>
        <v>0</v>
      </c>
      <c r="BD197">
        <f>ROUND(MAX(0,$AZ$197+$BA$197-$BB$197-$BC$197),2)</f>
        <v>0</v>
      </c>
    </row>
    <row r="198" spans="1:56">
      <c r="A198">
        <f>ROW()-7</f>
        <v>191</v>
      </c>
      <c r="B198">
        <f>EDATE(StartDate,A198-1)</f>
        <v>0</v>
      </c>
      <c r="C198">
        <f>ROUND(SUM($G$198,$L$198,$Q$198,$V$198,$AA$198,$AF$198,$AK$198,$AP$198,$AU$198,$AZ$198)-SUM($K$198,$P$198,$U$198,$Z$198,$AE$198,$AJ$198,$AO$198,$AT$198,$AY$198,$BD$198),2)</f>
        <v>0</v>
      </c>
      <c r="D198">
        <f>ROUND(SUM($H$198,$M$198,$R$198,$W$198,$AB$198,$AG$198,$AL$198,$AQ$198,$AV$198,$BA$198),2)</f>
        <v>0</v>
      </c>
      <c r="E198">
        <f>ROUND(SUM($K$198,$P$198,$U$198,$Z$198,$AE$198,$AJ$198,$AO$198,$AT$198,$AY$198,$BD$198),2)</f>
        <v>0</v>
      </c>
      <c r="F198">
        <f>ROUND(MAX(MonthlyBudget-SUM($I$198,$N$198,$S$198,$X$198,$AC$198,$AH$198,$AM$198,$AR$198,$AW$198,$BB$198),0),2)</f>
        <v>0</v>
      </c>
      <c r="G198">
        <f>$K$197</f>
        <v>0</v>
      </c>
      <c r="H198">
        <f>ROUND(IF($G$198&lt;=0,0,$G$198*$G$3/12),2)</f>
        <v>0</v>
      </c>
      <c r="I198">
        <f>ROUND(IF($G$198&lt;=0,0,MIN($G$4,$G$198+$H$198)),2)</f>
        <v>0</v>
      </c>
      <c r="J198">
        <f>ROUND(IF($G$198&lt;=0,0,MIN(MAX(0,$G$198+$H$198-$I$198),$F$198)),2)</f>
        <v>0</v>
      </c>
      <c r="K198">
        <f>ROUND(MAX(0,$G$198+$H$198-$I$198-$J$198),2)</f>
        <v>0</v>
      </c>
      <c r="L198">
        <f>$P$197</f>
        <v>0</v>
      </c>
      <c r="M198">
        <f>ROUND(IF($L$198&lt;=0,0,$L$198*$L$3/12),2)</f>
        <v>0</v>
      </c>
      <c r="N198">
        <f>ROUND(IF($L$198&lt;=0,0,MIN($L$4,$L$198+$M$198)),2)</f>
        <v>0</v>
      </c>
      <c r="O198">
        <f>ROUND(IF($L$198&lt;=0,0,MIN(MAX(0,$L$198+$M$198-$N$198),MAX(0,$F$198-$J$198))),2)</f>
        <v>0</v>
      </c>
      <c r="P198">
        <f>ROUND(MAX(0,$L$198+$M$198-$N$198-$O$198),2)</f>
        <v>0</v>
      </c>
      <c r="Q198">
        <f>$U$197</f>
        <v>0</v>
      </c>
      <c r="R198">
        <f>ROUND(IF($Q$198&lt;=0,0,$Q$198*$Q$3/12),2)</f>
        <v>0</v>
      </c>
      <c r="S198">
        <f>ROUND(IF($Q$198&lt;=0,0,MIN($Q$4,$Q$198+$R$198)),2)</f>
        <v>0</v>
      </c>
      <c r="T198">
        <f>ROUND(IF($Q$198&lt;=0,0,MIN(MAX(0,$Q$198+$R$198-$S$198),MAX(0,$F$198-$J$198-$O$198))),2)</f>
        <v>0</v>
      </c>
      <c r="U198">
        <f>ROUND(MAX(0,$Q$198+$R$198-$S$198-$T$198),2)</f>
        <v>0</v>
      </c>
      <c r="V198">
        <f>$Z$197</f>
        <v>0</v>
      </c>
      <c r="W198">
        <f>ROUND(IF($V$198&lt;=0,0,$V$198*$V$3/12),2)</f>
        <v>0</v>
      </c>
      <c r="X198">
        <f>ROUND(IF($V$198&lt;=0,0,MIN($V$4,$V$198+$W$198)),2)</f>
        <v>0</v>
      </c>
      <c r="Y198">
        <f>ROUND(IF($V$198&lt;=0,0,MIN(MAX(0,$V$198+$W$198-$X$198),MAX(0,$F$198-$J$198-$O$198-$T$198))),2)</f>
        <v>0</v>
      </c>
      <c r="Z198">
        <f>ROUND(MAX(0,$V$198+$W$198-$X$198-$Y$198),2)</f>
        <v>0</v>
      </c>
      <c r="AA198">
        <f>$AE$197</f>
        <v>0</v>
      </c>
      <c r="AB198">
        <f>ROUND(IF($AA$198&lt;=0,0,$AA$198*$AA$3/12),2)</f>
        <v>0</v>
      </c>
      <c r="AC198">
        <f>ROUND(IF($AA$198&lt;=0,0,MIN($AA$4,$AA$198+$AB$198)),2)</f>
        <v>0</v>
      </c>
      <c r="AD198">
        <f>ROUND(IF($AA$198&lt;=0,0,MIN(MAX(0,$AA$198+$AB$198-$AC$198),MAX(0,$F$198-$J$198-$O$198-$T$198-$Y$198))),2)</f>
        <v>0</v>
      </c>
      <c r="AE198">
        <f>ROUND(MAX(0,$AA$198+$AB$198-$AC$198-$AD$198),2)</f>
        <v>0</v>
      </c>
      <c r="AF198">
        <f>$AJ$197</f>
        <v>0</v>
      </c>
      <c r="AG198">
        <f>ROUND(IF($AF$198&lt;=0,0,$AF$198*$AF$3/12),2)</f>
        <v>0</v>
      </c>
      <c r="AH198">
        <f>ROUND(IF($AF$198&lt;=0,0,MIN($AF$4,$AF$198+$AG$198)),2)</f>
        <v>0</v>
      </c>
      <c r="AI198">
        <f>ROUND(IF($AF$198&lt;=0,0,MIN(MAX(0,$AF$198+$AG$198-$AH$198),MAX(0,$F$198-$J$198-$O$198-$T$198-$Y$198-$AD$198))),2)</f>
        <v>0</v>
      </c>
      <c r="AJ198">
        <f>ROUND(MAX(0,$AF$198+$AG$198-$AH$198-$AI$198),2)</f>
        <v>0</v>
      </c>
      <c r="AK198">
        <f>$AO$197</f>
        <v>0</v>
      </c>
      <c r="AL198">
        <f>ROUND(IF($AK$198&lt;=0,0,$AK$198*$AK$3/12),2)</f>
        <v>0</v>
      </c>
      <c r="AM198">
        <f>ROUND(IF($AK$198&lt;=0,0,MIN($AK$4,$AK$198+$AL$198)),2)</f>
        <v>0</v>
      </c>
      <c r="AN198">
        <f>ROUND(IF($AK$198&lt;=0,0,MIN(MAX(0,$AK$198+$AL$198-$AM$198),MAX(0,$F$198-$J$198-$O$198-$T$198-$Y$198-$AD$198-$AI$198))),2)</f>
        <v>0</v>
      </c>
      <c r="AO198">
        <f>ROUND(MAX(0,$AK$198+$AL$198-$AM$198-$AN$198),2)</f>
        <v>0</v>
      </c>
      <c r="AP198">
        <f>$AT$197</f>
        <v>0</v>
      </c>
      <c r="AQ198">
        <f>ROUND(IF($AP$198&lt;=0,0,$AP$198*$AP$3/12),2)</f>
        <v>0</v>
      </c>
      <c r="AR198">
        <f>ROUND(IF($AP$198&lt;=0,0,MIN($AP$4,$AP$198+$AQ$198)),2)</f>
        <v>0</v>
      </c>
      <c r="AS198">
        <f>ROUND(IF($AP$198&lt;=0,0,MIN(MAX(0,$AP$198+$AQ$198-$AR$198),MAX(0,$F$198-$J$198-$O$198-$T$198-$Y$198-$AD$198-$AI$198-$AN$198))),2)</f>
        <v>0</v>
      </c>
      <c r="AT198">
        <f>ROUND(MAX(0,$AP$198+$AQ$198-$AR$198-$AS$198),2)</f>
        <v>0</v>
      </c>
      <c r="AU198">
        <f>$AY$197</f>
        <v>0</v>
      </c>
      <c r="AV198">
        <f>ROUND(IF($AU$198&lt;=0,0,$AU$198*$AU$3/12),2)</f>
        <v>0</v>
      </c>
      <c r="AW198">
        <f>ROUND(IF($AU$198&lt;=0,0,MIN($AU$4,$AU$198+$AV$198)),2)</f>
        <v>0</v>
      </c>
      <c r="AX198">
        <f>ROUND(IF($AU$198&lt;=0,0,MIN(MAX(0,$AU$198+$AV$198-$AW$198),MAX(0,$F$198-$J$198-$O$198-$T$198-$Y$198-$AD$198-$AI$198-$AN$198-$AS$198))),2)</f>
        <v>0</v>
      </c>
      <c r="AY198">
        <f>ROUND(MAX(0,$AU$198+$AV$198-$AW$198-$AX$198),2)</f>
        <v>0</v>
      </c>
      <c r="AZ198">
        <f>$BD$197</f>
        <v>0</v>
      </c>
      <c r="BA198">
        <f>ROUND(IF($AZ$198&lt;=0,0,$AZ$198*$AZ$3/12),2)</f>
        <v>0</v>
      </c>
      <c r="BB198">
        <f>ROUND(IF($AZ$198&lt;=0,0,MIN($AZ$4,$AZ$198+$BA$198)),2)</f>
        <v>0</v>
      </c>
      <c r="BC198">
        <f>ROUND(IF($AZ$198&lt;=0,0,MIN(MAX(0,$AZ$198+$BA$198-$BB$198),MAX(0,$F$198-$J$198-$O$198-$T$198-$Y$198-$AD$198-$AI$198-$AN$198-$AS$198-$AX$198))),2)</f>
        <v>0</v>
      </c>
      <c r="BD198">
        <f>ROUND(MAX(0,$AZ$198+$BA$198-$BB$198-$BC$198),2)</f>
        <v>0</v>
      </c>
    </row>
    <row r="199" spans="1:56">
      <c r="A199">
        <f>ROW()-7</f>
        <v>192</v>
      </c>
      <c r="B199">
        <f>EDATE(StartDate,A199-1)</f>
        <v>0</v>
      </c>
      <c r="C199">
        <f>ROUND(SUM($G$199,$L$199,$Q$199,$V$199,$AA$199,$AF$199,$AK$199,$AP$199,$AU$199,$AZ$199)-SUM($K$199,$P$199,$U$199,$Z$199,$AE$199,$AJ$199,$AO$199,$AT$199,$AY$199,$BD$199),2)</f>
        <v>0</v>
      </c>
      <c r="D199">
        <f>ROUND(SUM($H$199,$M$199,$R$199,$W$199,$AB$199,$AG$199,$AL$199,$AQ$199,$AV$199,$BA$199),2)</f>
        <v>0</v>
      </c>
      <c r="E199">
        <f>ROUND(SUM($K$199,$P$199,$U$199,$Z$199,$AE$199,$AJ$199,$AO$199,$AT$199,$AY$199,$BD$199),2)</f>
        <v>0</v>
      </c>
      <c r="F199">
        <f>ROUND(MAX(MonthlyBudget-SUM($I$199,$N$199,$S$199,$X$199,$AC$199,$AH$199,$AM$199,$AR$199,$AW$199,$BB$199),0),2)</f>
        <v>0</v>
      </c>
      <c r="G199">
        <f>$K$198</f>
        <v>0</v>
      </c>
      <c r="H199">
        <f>ROUND(IF($G$199&lt;=0,0,$G$199*$G$3/12),2)</f>
        <v>0</v>
      </c>
      <c r="I199">
        <f>ROUND(IF($G$199&lt;=0,0,MIN($G$4,$G$199+$H$199)),2)</f>
        <v>0</v>
      </c>
      <c r="J199">
        <f>ROUND(IF($G$199&lt;=0,0,MIN(MAX(0,$G$199+$H$199-$I$199),$F$199)),2)</f>
        <v>0</v>
      </c>
      <c r="K199">
        <f>ROUND(MAX(0,$G$199+$H$199-$I$199-$J$199),2)</f>
        <v>0</v>
      </c>
      <c r="L199">
        <f>$P$198</f>
        <v>0</v>
      </c>
      <c r="M199">
        <f>ROUND(IF($L$199&lt;=0,0,$L$199*$L$3/12),2)</f>
        <v>0</v>
      </c>
      <c r="N199">
        <f>ROUND(IF($L$199&lt;=0,0,MIN($L$4,$L$199+$M$199)),2)</f>
        <v>0</v>
      </c>
      <c r="O199">
        <f>ROUND(IF($L$199&lt;=0,0,MIN(MAX(0,$L$199+$M$199-$N$199),MAX(0,$F$199-$J$199))),2)</f>
        <v>0</v>
      </c>
      <c r="P199">
        <f>ROUND(MAX(0,$L$199+$M$199-$N$199-$O$199),2)</f>
        <v>0</v>
      </c>
      <c r="Q199">
        <f>$U$198</f>
        <v>0</v>
      </c>
      <c r="R199">
        <f>ROUND(IF($Q$199&lt;=0,0,$Q$199*$Q$3/12),2)</f>
        <v>0</v>
      </c>
      <c r="S199">
        <f>ROUND(IF($Q$199&lt;=0,0,MIN($Q$4,$Q$199+$R$199)),2)</f>
        <v>0</v>
      </c>
      <c r="T199">
        <f>ROUND(IF($Q$199&lt;=0,0,MIN(MAX(0,$Q$199+$R$199-$S$199),MAX(0,$F$199-$J$199-$O$199))),2)</f>
        <v>0</v>
      </c>
      <c r="U199">
        <f>ROUND(MAX(0,$Q$199+$R$199-$S$199-$T$199),2)</f>
        <v>0</v>
      </c>
      <c r="V199">
        <f>$Z$198</f>
        <v>0</v>
      </c>
      <c r="W199">
        <f>ROUND(IF($V$199&lt;=0,0,$V$199*$V$3/12),2)</f>
        <v>0</v>
      </c>
      <c r="X199">
        <f>ROUND(IF($V$199&lt;=0,0,MIN($V$4,$V$199+$W$199)),2)</f>
        <v>0</v>
      </c>
      <c r="Y199">
        <f>ROUND(IF($V$199&lt;=0,0,MIN(MAX(0,$V$199+$W$199-$X$199),MAX(0,$F$199-$J$199-$O$199-$T$199))),2)</f>
        <v>0</v>
      </c>
      <c r="Z199">
        <f>ROUND(MAX(0,$V$199+$W$199-$X$199-$Y$199),2)</f>
        <v>0</v>
      </c>
      <c r="AA199">
        <f>$AE$198</f>
        <v>0</v>
      </c>
      <c r="AB199">
        <f>ROUND(IF($AA$199&lt;=0,0,$AA$199*$AA$3/12),2)</f>
        <v>0</v>
      </c>
      <c r="AC199">
        <f>ROUND(IF($AA$199&lt;=0,0,MIN($AA$4,$AA$199+$AB$199)),2)</f>
        <v>0</v>
      </c>
      <c r="AD199">
        <f>ROUND(IF($AA$199&lt;=0,0,MIN(MAX(0,$AA$199+$AB$199-$AC$199),MAX(0,$F$199-$J$199-$O$199-$T$199-$Y$199))),2)</f>
        <v>0</v>
      </c>
      <c r="AE199">
        <f>ROUND(MAX(0,$AA$199+$AB$199-$AC$199-$AD$199),2)</f>
        <v>0</v>
      </c>
      <c r="AF199">
        <f>$AJ$198</f>
        <v>0</v>
      </c>
      <c r="AG199">
        <f>ROUND(IF($AF$199&lt;=0,0,$AF$199*$AF$3/12),2)</f>
        <v>0</v>
      </c>
      <c r="AH199">
        <f>ROUND(IF($AF$199&lt;=0,0,MIN($AF$4,$AF$199+$AG$199)),2)</f>
        <v>0</v>
      </c>
      <c r="AI199">
        <f>ROUND(IF($AF$199&lt;=0,0,MIN(MAX(0,$AF$199+$AG$199-$AH$199),MAX(0,$F$199-$J$199-$O$199-$T$199-$Y$199-$AD$199))),2)</f>
        <v>0</v>
      </c>
      <c r="AJ199">
        <f>ROUND(MAX(0,$AF$199+$AG$199-$AH$199-$AI$199),2)</f>
        <v>0</v>
      </c>
      <c r="AK199">
        <f>$AO$198</f>
        <v>0</v>
      </c>
      <c r="AL199">
        <f>ROUND(IF($AK$199&lt;=0,0,$AK$199*$AK$3/12),2)</f>
        <v>0</v>
      </c>
      <c r="AM199">
        <f>ROUND(IF($AK$199&lt;=0,0,MIN($AK$4,$AK$199+$AL$199)),2)</f>
        <v>0</v>
      </c>
      <c r="AN199">
        <f>ROUND(IF($AK$199&lt;=0,0,MIN(MAX(0,$AK$199+$AL$199-$AM$199),MAX(0,$F$199-$J$199-$O$199-$T$199-$Y$199-$AD$199-$AI$199))),2)</f>
        <v>0</v>
      </c>
      <c r="AO199">
        <f>ROUND(MAX(0,$AK$199+$AL$199-$AM$199-$AN$199),2)</f>
        <v>0</v>
      </c>
      <c r="AP199">
        <f>$AT$198</f>
        <v>0</v>
      </c>
      <c r="AQ199">
        <f>ROUND(IF($AP$199&lt;=0,0,$AP$199*$AP$3/12),2)</f>
        <v>0</v>
      </c>
      <c r="AR199">
        <f>ROUND(IF($AP$199&lt;=0,0,MIN($AP$4,$AP$199+$AQ$199)),2)</f>
        <v>0</v>
      </c>
      <c r="AS199">
        <f>ROUND(IF($AP$199&lt;=0,0,MIN(MAX(0,$AP$199+$AQ$199-$AR$199),MAX(0,$F$199-$J$199-$O$199-$T$199-$Y$199-$AD$199-$AI$199-$AN$199))),2)</f>
        <v>0</v>
      </c>
      <c r="AT199">
        <f>ROUND(MAX(0,$AP$199+$AQ$199-$AR$199-$AS$199),2)</f>
        <v>0</v>
      </c>
      <c r="AU199">
        <f>$AY$198</f>
        <v>0</v>
      </c>
      <c r="AV199">
        <f>ROUND(IF($AU$199&lt;=0,0,$AU$199*$AU$3/12),2)</f>
        <v>0</v>
      </c>
      <c r="AW199">
        <f>ROUND(IF($AU$199&lt;=0,0,MIN($AU$4,$AU$199+$AV$199)),2)</f>
        <v>0</v>
      </c>
      <c r="AX199">
        <f>ROUND(IF($AU$199&lt;=0,0,MIN(MAX(0,$AU$199+$AV$199-$AW$199),MAX(0,$F$199-$J$199-$O$199-$T$199-$Y$199-$AD$199-$AI$199-$AN$199-$AS$199))),2)</f>
        <v>0</v>
      </c>
      <c r="AY199">
        <f>ROUND(MAX(0,$AU$199+$AV$199-$AW$199-$AX$199),2)</f>
        <v>0</v>
      </c>
      <c r="AZ199">
        <f>$BD$198</f>
        <v>0</v>
      </c>
      <c r="BA199">
        <f>ROUND(IF($AZ$199&lt;=0,0,$AZ$199*$AZ$3/12),2)</f>
        <v>0</v>
      </c>
      <c r="BB199">
        <f>ROUND(IF($AZ$199&lt;=0,0,MIN($AZ$4,$AZ$199+$BA$199)),2)</f>
        <v>0</v>
      </c>
      <c r="BC199">
        <f>ROUND(IF($AZ$199&lt;=0,0,MIN(MAX(0,$AZ$199+$BA$199-$BB$199),MAX(0,$F$199-$J$199-$O$199-$T$199-$Y$199-$AD$199-$AI$199-$AN$199-$AS$199-$AX$199))),2)</f>
        <v>0</v>
      </c>
      <c r="BD199">
        <f>ROUND(MAX(0,$AZ$199+$BA$199-$BB$199-$BC$199),2)</f>
        <v>0</v>
      </c>
    </row>
    <row r="200" spans="1:56">
      <c r="A200">
        <f>ROW()-7</f>
        <v>193</v>
      </c>
      <c r="B200">
        <f>EDATE(StartDate,A200-1)</f>
        <v>0</v>
      </c>
      <c r="C200">
        <f>ROUND(SUM($G$200,$L$200,$Q$200,$V$200,$AA$200,$AF$200,$AK$200,$AP$200,$AU$200,$AZ$200)-SUM($K$200,$P$200,$U$200,$Z$200,$AE$200,$AJ$200,$AO$200,$AT$200,$AY$200,$BD$200),2)</f>
        <v>0</v>
      </c>
      <c r="D200">
        <f>ROUND(SUM($H$200,$M$200,$R$200,$W$200,$AB$200,$AG$200,$AL$200,$AQ$200,$AV$200,$BA$200),2)</f>
        <v>0</v>
      </c>
      <c r="E200">
        <f>ROUND(SUM($K$200,$P$200,$U$200,$Z$200,$AE$200,$AJ$200,$AO$200,$AT$200,$AY$200,$BD$200),2)</f>
        <v>0</v>
      </c>
      <c r="F200">
        <f>ROUND(MAX(MonthlyBudget-SUM($I$200,$N$200,$S$200,$X$200,$AC$200,$AH$200,$AM$200,$AR$200,$AW$200,$BB$200),0),2)</f>
        <v>0</v>
      </c>
      <c r="G200">
        <f>$K$199</f>
        <v>0</v>
      </c>
      <c r="H200">
        <f>ROUND(IF($G$200&lt;=0,0,$G$200*$G$3/12),2)</f>
        <v>0</v>
      </c>
      <c r="I200">
        <f>ROUND(IF($G$200&lt;=0,0,MIN($G$4,$G$200+$H$200)),2)</f>
        <v>0</v>
      </c>
      <c r="J200">
        <f>ROUND(IF($G$200&lt;=0,0,MIN(MAX(0,$G$200+$H$200-$I$200),$F$200)),2)</f>
        <v>0</v>
      </c>
      <c r="K200">
        <f>ROUND(MAX(0,$G$200+$H$200-$I$200-$J$200),2)</f>
        <v>0</v>
      </c>
      <c r="L200">
        <f>$P$199</f>
        <v>0</v>
      </c>
      <c r="M200">
        <f>ROUND(IF($L$200&lt;=0,0,$L$200*$L$3/12),2)</f>
        <v>0</v>
      </c>
      <c r="N200">
        <f>ROUND(IF($L$200&lt;=0,0,MIN($L$4,$L$200+$M$200)),2)</f>
        <v>0</v>
      </c>
      <c r="O200">
        <f>ROUND(IF($L$200&lt;=0,0,MIN(MAX(0,$L$200+$M$200-$N$200),MAX(0,$F$200-$J$200))),2)</f>
        <v>0</v>
      </c>
      <c r="P200">
        <f>ROUND(MAX(0,$L$200+$M$200-$N$200-$O$200),2)</f>
        <v>0</v>
      </c>
      <c r="Q200">
        <f>$U$199</f>
        <v>0</v>
      </c>
      <c r="R200">
        <f>ROUND(IF($Q$200&lt;=0,0,$Q$200*$Q$3/12),2)</f>
        <v>0</v>
      </c>
      <c r="S200">
        <f>ROUND(IF($Q$200&lt;=0,0,MIN($Q$4,$Q$200+$R$200)),2)</f>
        <v>0</v>
      </c>
      <c r="T200">
        <f>ROUND(IF($Q$200&lt;=0,0,MIN(MAX(0,$Q$200+$R$200-$S$200),MAX(0,$F$200-$J$200-$O$200))),2)</f>
        <v>0</v>
      </c>
      <c r="U200">
        <f>ROUND(MAX(0,$Q$200+$R$200-$S$200-$T$200),2)</f>
        <v>0</v>
      </c>
      <c r="V200">
        <f>$Z$199</f>
        <v>0</v>
      </c>
      <c r="W200">
        <f>ROUND(IF($V$200&lt;=0,0,$V$200*$V$3/12),2)</f>
        <v>0</v>
      </c>
      <c r="X200">
        <f>ROUND(IF($V$200&lt;=0,0,MIN($V$4,$V$200+$W$200)),2)</f>
        <v>0</v>
      </c>
      <c r="Y200">
        <f>ROUND(IF($V$200&lt;=0,0,MIN(MAX(0,$V$200+$W$200-$X$200),MAX(0,$F$200-$J$200-$O$200-$T$200))),2)</f>
        <v>0</v>
      </c>
      <c r="Z200">
        <f>ROUND(MAX(0,$V$200+$W$200-$X$200-$Y$200),2)</f>
        <v>0</v>
      </c>
      <c r="AA200">
        <f>$AE$199</f>
        <v>0</v>
      </c>
      <c r="AB200">
        <f>ROUND(IF($AA$200&lt;=0,0,$AA$200*$AA$3/12),2)</f>
        <v>0</v>
      </c>
      <c r="AC200">
        <f>ROUND(IF($AA$200&lt;=0,0,MIN($AA$4,$AA$200+$AB$200)),2)</f>
        <v>0</v>
      </c>
      <c r="AD200">
        <f>ROUND(IF($AA$200&lt;=0,0,MIN(MAX(0,$AA$200+$AB$200-$AC$200),MAX(0,$F$200-$J$200-$O$200-$T$200-$Y$200))),2)</f>
        <v>0</v>
      </c>
      <c r="AE200">
        <f>ROUND(MAX(0,$AA$200+$AB$200-$AC$200-$AD$200),2)</f>
        <v>0</v>
      </c>
      <c r="AF200">
        <f>$AJ$199</f>
        <v>0</v>
      </c>
      <c r="AG200">
        <f>ROUND(IF($AF$200&lt;=0,0,$AF$200*$AF$3/12),2)</f>
        <v>0</v>
      </c>
      <c r="AH200">
        <f>ROUND(IF($AF$200&lt;=0,0,MIN($AF$4,$AF$200+$AG$200)),2)</f>
        <v>0</v>
      </c>
      <c r="AI200">
        <f>ROUND(IF($AF$200&lt;=0,0,MIN(MAX(0,$AF$200+$AG$200-$AH$200),MAX(0,$F$200-$J$200-$O$200-$T$200-$Y$200-$AD$200))),2)</f>
        <v>0</v>
      </c>
      <c r="AJ200">
        <f>ROUND(MAX(0,$AF$200+$AG$200-$AH$200-$AI$200),2)</f>
        <v>0</v>
      </c>
      <c r="AK200">
        <f>$AO$199</f>
        <v>0</v>
      </c>
      <c r="AL200">
        <f>ROUND(IF($AK$200&lt;=0,0,$AK$200*$AK$3/12),2)</f>
        <v>0</v>
      </c>
      <c r="AM200">
        <f>ROUND(IF($AK$200&lt;=0,0,MIN($AK$4,$AK$200+$AL$200)),2)</f>
        <v>0</v>
      </c>
      <c r="AN200">
        <f>ROUND(IF($AK$200&lt;=0,0,MIN(MAX(0,$AK$200+$AL$200-$AM$200),MAX(0,$F$200-$J$200-$O$200-$T$200-$Y$200-$AD$200-$AI$200))),2)</f>
        <v>0</v>
      </c>
      <c r="AO200">
        <f>ROUND(MAX(0,$AK$200+$AL$200-$AM$200-$AN$200),2)</f>
        <v>0</v>
      </c>
      <c r="AP200">
        <f>$AT$199</f>
        <v>0</v>
      </c>
      <c r="AQ200">
        <f>ROUND(IF($AP$200&lt;=0,0,$AP$200*$AP$3/12),2)</f>
        <v>0</v>
      </c>
      <c r="AR200">
        <f>ROUND(IF($AP$200&lt;=0,0,MIN($AP$4,$AP$200+$AQ$200)),2)</f>
        <v>0</v>
      </c>
      <c r="AS200">
        <f>ROUND(IF($AP$200&lt;=0,0,MIN(MAX(0,$AP$200+$AQ$200-$AR$200),MAX(0,$F$200-$J$200-$O$200-$T$200-$Y$200-$AD$200-$AI$200-$AN$200))),2)</f>
        <v>0</v>
      </c>
      <c r="AT200">
        <f>ROUND(MAX(0,$AP$200+$AQ$200-$AR$200-$AS$200),2)</f>
        <v>0</v>
      </c>
      <c r="AU200">
        <f>$AY$199</f>
        <v>0</v>
      </c>
      <c r="AV200">
        <f>ROUND(IF($AU$200&lt;=0,0,$AU$200*$AU$3/12),2)</f>
        <v>0</v>
      </c>
      <c r="AW200">
        <f>ROUND(IF($AU$200&lt;=0,0,MIN($AU$4,$AU$200+$AV$200)),2)</f>
        <v>0</v>
      </c>
      <c r="AX200">
        <f>ROUND(IF($AU$200&lt;=0,0,MIN(MAX(0,$AU$200+$AV$200-$AW$200),MAX(0,$F$200-$J$200-$O$200-$T$200-$Y$200-$AD$200-$AI$200-$AN$200-$AS$200))),2)</f>
        <v>0</v>
      </c>
      <c r="AY200">
        <f>ROUND(MAX(0,$AU$200+$AV$200-$AW$200-$AX$200),2)</f>
        <v>0</v>
      </c>
      <c r="AZ200">
        <f>$BD$199</f>
        <v>0</v>
      </c>
      <c r="BA200">
        <f>ROUND(IF($AZ$200&lt;=0,0,$AZ$200*$AZ$3/12),2)</f>
        <v>0</v>
      </c>
      <c r="BB200">
        <f>ROUND(IF($AZ$200&lt;=0,0,MIN($AZ$4,$AZ$200+$BA$200)),2)</f>
        <v>0</v>
      </c>
      <c r="BC200">
        <f>ROUND(IF($AZ$200&lt;=0,0,MIN(MAX(0,$AZ$200+$BA$200-$BB$200),MAX(0,$F$200-$J$200-$O$200-$T$200-$Y$200-$AD$200-$AI$200-$AN$200-$AS$200-$AX$200))),2)</f>
        <v>0</v>
      </c>
      <c r="BD200">
        <f>ROUND(MAX(0,$AZ$200+$BA$200-$BB$200-$BC$200),2)</f>
        <v>0</v>
      </c>
    </row>
    <row r="201" spans="1:56">
      <c r="A201">
        <f>ROW()-7</f>
        <v>194</v>
      </c>
      <c r="B201">
        <f>EDATE(StartDate,A201-1)</f>
        <v>0</v>
      </c>
      <c r="C201">
        <f>ROUND(SUM($G$201,$L$201,$Q$201,$V$201,$AA$201,$AF$201,$AK$201,$AP$201,$AU$201,$AZ$201)-SUM($K$201,$P$201,$U$201,$Z$201,$AE$201,$AJ$201,$AO$201,$AT$201,$AY$201,$BD$201),2)</f>
        <v>0</v>
      </c>
      <c r="D201">
        <f>ROUND(SUM($H$201,$M$201,$R$201,$W$201,$AB$201,$AG$201,$AL$201,$AQ$201,$AV$201,$BA$201),2)</f>
        <v>0</v>
      </c>
      <c r="E201">
        <f>ROUND(SUM($K$201,$P$201,$U$201,$Z$201,$AE$201,$AJ$201,$AO$201,$AT$201,$AY$201,$BD$201),2)</f>
        <v>0</v>
      </c>
      <c r="F201">
        <f>ROUND(MAX(MonthlyBudget-SUM($I$201,$N$201,$S$201,$X$201,$AC$201,$AH$201,$AM$201,$AR$201,$AW$201,$BB$201),0),2)</f>
        <v>0</v>
      </c>
      <c r="G201">
        <f>$K$200</f>
        <v>0</v>
      </c>
      <c r="H201">
        <f>ROUND(IF($G$201&lt;=0,0,$G$201*$G$3/12),2)</f>
        <v>0</v>
      </c>
      <c r="I201">
        <f>ROUND(IF($G$201&lt;=0,0,MIN($G$4,$G$201+$H$201)),2)</f>
        <v>0</v>
      </c>
      <c r="J201">
        <f>ROUND(IF($G$201&lt;=0,0,MIN(MAX(0,$G$201+$H$201-$I$201),$F$201)),2)</f>
        <v>0</v>
      </c>
      <c r="K201">
        <f>ROUND(MAX(0,$G$201+$H$201-$I$201-$J$201),2)</f>
        <v>0</v>
      </c>
      <c r="L201">
        <f>$P$200</f>
        <v>0</v>
      </c>
      <c r="M201">
        <f>ROUND(IF($L$201&lt;=0,0,$L$201*$L$3/12),2)</f>
        <v>0</v>
      </c>
      <c r="N201">
        <f>ROUND(IF($L$201&lt;=0,0,MIN($L$4,$L$201+$M$201)),2)</f>
        <v>0</v>
      </c>
      <c r="O201">
        <f>ROUND(IF($L$201&lt;=0,0,MIN(MAX(0,$L$201+$M$201-$N$201),MAX(0,$F$201-$J$201))),2)</f>
        <v>0</v>
      </c>
      <c r="P201">
        <f>ROUND(MAX(0,$L$201+$M$201-$N$201-$O$201),2)</f>
        <v>0</v>
      </c>
      <c r="Q201">
        <f>$U$200</f>
        <v>0</v>
      </c>
      <c r="R201">
        <f>ROUND(IF($Q$201&lt;=0,0,$Q$201*$Q$3/12),2)</f>
        <v>0</v>
      </c>
      <c r="S201">
        <f>ROUND(IF($Q$201&lt;=0,0,MIN($Q$4,$Q$201+$R$201)),2)</f>
        <v>0</v>
      </c>
      <c r="T201">
        <f>ROUND(IF($Q$201&lt;=0,0,MIN(MAX(0,$Q$201+$R$201-$S$201),MAX(0,$F$201-$J$201-$O$201))),2)</f>
        <v>0</v>
      </c>
      <c r="U201">
        <f>ROUND(MAX(0,$Q$201+$R$201-$S$201-$T$201),2)</f>
        <v>0</v>
      </c>
      <c r="V201">
        <f>$Z$200</f>
        <v>0</v>
      </c>
      <c r="W201">
        <f>ROUND(IF($V$201&lt;=0,0,$V$201*$V$3/12),2)</f>
        <v>0</v>
      </c>
      <c r="X201">
        <f>ROUND(IF($V$201&lt;=0,0,MIN($V$4,$V$201+$W$201)),2)</f>
        <v>0</v>
      </c>
      <c r="Y201">
        <f>ROUND(IF($V$201&lt;=0,0,MIN(MAX(0,$V$201+$W$201-$X$201),MAX(0,$F$201-$J$201-$O$201-$T$201))),2)</f>
        <v>0</v>
      </c>
      <c r="Z201">
        <f>ROUND(MAX(0,$V$201+$W$201-$X$201-$Y$201),2)</f>
        <v>0</v>
      </c>
      <c r="AA201">
        <f>$AE$200</f>
        <v>0</v>
      </c>
      <c r="AB201">
        <f>ROUND(IF($AA$201&lt;=0,0,$AA$201*$AA$3/12),2)</f>
        <v>0</v>
      </c>
      <c r="AC201">
        <f>ROUND(IF($AA$201&lt;=0,0,MIN($AA$4,$AA$201+$AB$201)),2)</f>
        <v>0</v>
      </c>
      <c r="AD201">
        <f>ROUND(IF($AA$201&lt;=0,0,MIN(MAX(0,$AA$201+$AB$201-$AC$201),MAX(0,$F$201-$J$201-$O$201-$T$201-$Y$201))),2)</f>
        <v>0</v>
      </c>
      <c r="AE201">
        <f>ROUND(MAX(0,$AA$201+$AB$201-$AC$201-$AD$201),2)</f>
        <v>0</v>
      </c>
      <c r="AF201">
        <f>$AJ$200</f>
        <v>0</v>
      </c>
      <c r="AG201">
        <f>ROUND(IF($AF$201&lt;=0,0,$AF$201*$AF$3/12),2)</f>
        <v>0</v>
      </c>
      <c r="AH201">
        <f>ROUND(IF($AF$201&lt;=0,0,MIN($AF$4,$AF$201+$AG$201)),2)</f>
        <v>0</v>
      </c>
      <c r="AI201">
        <f>ROUND(IF($AF$201&lt;=0,0,MIN(MAX(0,$AF$201+$AG$201-$AH$201),MAX(0,$F$201-$J$201-$O$201-$T$201-$Y$201-$AD$201))),2)</f>
        <v>0</v>
      </c>
      <c r="AJ201">
        <f>ROUND(MAX(0,$AF$201+$AG$201-$AH$201-$AI$201),2)</f>
        <v>0</v>
      </c>
      <c r="AK201">
        <f>$AO$200</f>
        <v>0</v>
      </c>
      <c r="AL201">
        <f>ROUND(IF($AK$201&lt;=0,0,$AK$201*$AK$3/12),2)</f>
        <v>0</v>
      </c>
      <c r="AM201">
        <f>ROUND(IF($AK$201&lt;=0,0,MIN($AK$4,$AK$201+$AL$201)),2)</f>
        <v>0</v>
      </c>
      <c r="AN201">
        <f>ROUND(IF($AK$201&lt;=0,0,MIN(MAX(0,$AK$201+$AL$201-$AM$201),MAX(0,$F$201-$J$201-$O$201-$T$201-$Y$201-$AD$201-$AI$201))),2)</f>
        <v>0</v>
      </c>
      <c r="AO201">
        <f>ROUND(MAX(0,$AK$201+$AL$201-$AM$201-$AN$201),2)</f>
        <v>0</v>
      </c>
      <c r="AP201">
        <f>$AT$200</f>
        <v>0</v>
      </c>
      <c r="AQ201">
        <f>ROUND(IF($AP$201&lt;=0,0,$AP$201*$AP$3/12),2)</f>
        <v>0</v>
      </c>
      <c r="AR201">
        <f>ROUND(IF($AP$201&lt;=0,0,MIN($AP$4,$AP$201+$AQ$201)),2)</f>
        <v>0</v>
      </c>
      <c r="AS201">
        <f>ROUND(IF($AP$201&lt;=0,0,MIN(MAX(0,$AP$201+$AQ$201-$AR$201),MAX(0,$F$201-$J$201-$O$201-$T$201-$Y$201-$AD$201-$AI$201-$AN$201))),2)</f>
        <v>0</v>
      </c>
      <c r="AT201">
        <f>ROUND(MAX(0,$AP$201+$AQ$201-$AR$201-$AS$201),2)</f>
        <v>0</v>
      </c>
      <c r="AU201">
        <f>$AY$200</f>
        <v>0</v>
      </c>
      <c r="AV201">
        <f>ROUND(IF($AU$201&lt;=0,0,$AU$201*$AU$3/12),2)</f>
        <v>0</v>
      </c>
      <c r="AW201">
        <f>ROUND(IF($AU$201&lt;=0,0,MIN($AU$4,$AU$201+$AV$201)),2)</f>
        <v>0</v>
      </c>
      <c r="AX201">
        <f>ROUND(IF($AU$201&lt;=0,0,MIN(MAX(0,$AU$201+$AV$201-$AW$201),MAX(0,$F$201-$J$201-$O$201-$T$201-$Y$201-$AD$201-$AI$201-$AN$201-$AS$201))),2)</f>
        <v>0</v>
      </c>
      <c r="AY201">
        <f>ROUND(MAX(0,$AU$201+$AV$201-$AW$201-$AX$201),2)</f>
        <v>0</v>
      </c>
      <c r="AZ201">
        <f>$BD$200</f>
        <v>0</v>
      </c>
      <c r="BA201">
        <f>ROUND(IF($AZ$201&lt;=0,0,$AZ$201*$AZ$3/12),2)</f>
        <v>0</v>
      </c>
      <c r="BB201">
        <f>ROUND(IF($AZ$201&lt;=0,0,MIN($AZ$4,$AZ$201+$BA$201)),2)</f>
        <v>0</v>
      </c>
      <c r="BC201">
        <f>ROUND(IF($AZ$201&lt;=0,0,MIN(MAX(0,$AZ$201+$BA$201-$BB$201),MAX(0,$F$201-$J$201-$O$201-$T$201-$Y$201-$AD$201-$AI$201-$AN$201-$AS$201-$AX$201))),2)</f>
        <v>0</v>
      </c>
      <c r="BD201">
        <f>ROUND(MAX(0,$AZ$201+$BA$201-$BB$201-$BC$201),2)</f>
        <v>0</v>
      </c>
    </row>
    <row r="202" spans="1:56">
      <c r="A202">
        <f>ROW()-7</f>
        <v>195</v>
      </c>
      <c r="B202">
        <f>EDATE(StartDate,A202-1)</f>
        <v>0</v>
      </c>
      <c r="C202">
        <f>ROUND(SUM($G$202,$L$202,$Q$202,$V$202,$AA$202,$AF$202,$AK$202,$AP$202,$AU$202,$AZ$202)-SUM($K$202,$P$202,$U$202,$Z$202,$AE$202,$AJ$202,$AO$202,$AT$202,$AY$202,$BD$202),2)</f>
        <v>0</v>
      </c>
      <c r="D202">
        <f>ROUND(SUM($H$202,$M$202,$R$202,$W$202,$AB$202,$AG$202,$AL$202,$AQ$202,$AV$202,$BA$202),2)</f>
        <v>0</v>
      </c>
      <c r="E202">
        <f>ROUND(SUM($K$202,$P$202,$U$202,$Z$202,$AE$202,$AJ$202,$AO$202,$AT$202,$AY$202,$BD$202),2)</f>
        <v>0</v>
      </c>
      <c r="F202">
        <f>ROUND(MAX(MonthlyBudget-SUM($I$202,$N$202,$S$202,$X$202,$AC$202,$AH$202,$AM$202,$AR$202,$AW$202,$BB$202),0),2)</f>
        <v>0</v>
      </c>
      <c r="G202">
        <f>$K$201</f>
        <v>0</v>
      </c>
      <c r="H202">
        <f>ROUND(IF($G$202&lt;=0,0,$G$202*$G$3/12),2)</f>
        <v>0</v>
      </c>
      <c r="I202">
        <f>ROUND(IF($G$202&lt;=0,0,MIN($G$4,$G$202+$H$202)),2)</f>
        <v>0</v>
      </c>
      <c r="J202">
        <f>ROUND(IF($G$202&lt;=0,0,MIN(MAX(0,$G$202+$H$202-$I$202),$F$202)),2)</f>
        <v>0</v>
      </c>
      <c r="K202">
        <f>ROUND(MAX(0,$G$202+$H$202-$I$202-$J$202),2)</f>
        <v>0</v>
      </c>
      <c r="L202">
        <f>$P$201</f>
        <v>0</v>
      </c>
      <c r="M202">
        <f>ROUND(IF($L$202&lt;=0,0,$L$202*$L$3/12),2)</f>
        <v>0</v>
      </c>
      <c r="N202">
        <f>ROUND(IF($L$202&lt;=0,0,MIN($L$4,$L$202+$M$202)),2)</f>
        <v>0</v>
      </c>
      <c r="O202">
        <f>ROUND(IF($L$202&lt;=0,0,MIN(MAX(0,$L$202+$M$202-$N$202),MAX(0,$F$202-$J$202))),2)</f>
        <v>0</v>
      </c>
      <c r="P202">
        <f>ROUND(MAX(0,$L$202+$M$202-$N$202-$O$202),2)</f>
        <v>0</v>
      </c>
      <c r="Q202">
        <f>$U$201</f>
        <v>0</v>
      </c>
      <c r="R202">
        <f>ROUND(IF($Q$202&lt;=0,0,$Q$202*$Q$3/12),2)</f>
        <v>0</v>
      </c>
      <c r="S202">
        <f>ROUND(IF($Q$202&lt;=0,0,MIN($Q$4,$Q$202+$R$202)),2)</f>
        <v>0</v>
      </c>
      <c r="T202">
        <f>ROUND(IF($Q$202&lt;=0,0,MIN(MAX(0,$Q$202+$R$202-$S$202),MAX(0,$F$202-$J$202-$O$202))),2)</f>
        <v>0</v>
      </c>
      <c r="U202">
        <f>ROUND(MAX(0,$Q$202+$R$202-$S$202-$T$202),2)</f>
        <v>0</v>
      </c>
      <c r="V202">
        <f>$Z$201</f>
        <v>0</v>
      </c>
      <c r="W202">
        <f>ROUND(IF($V$202&lt;=0,0,$V$202*$V$3/12),2)</f>
        <v>0</v>
      </c>
      <c r="X202">
        <f>ROUND(IF($V$202&lt;=0,0,MIN($V$4,$V$202+$W$202)),2)</f>
        <v>0</v>
      </c>
      <c r="Y202">
        <f>ROUND(IF($V$202&lt;=0,0,MIN(MAX(0,$V$202+$W$202-$X$202),MAX(0,$F$202-$J$202-$O$202-$T$202))),2)</f>
        <v>0</v>
      </c>
      <c r="Z202">
        <f>ROUND(MAX(0,$V$202+$W$202-$X$202-$Y$202),2)</f>
        <v>0</v>
      </c>
      <c r="AA202">
        <f>$AE$201</f>
        <v>0</v>
      </c>
      <c r="AB202">
        <f>ROUND(IF($AA$202&lt;=0,0,$AA$202*$AA$3/12),2)</f>
        <v>0</v>
      </c>
      <c r="AC202">
        <f>ROUND(IF($AA$202&lt;=0,0,MIN($AA$4,$AA$202+$AB$202)),2)</f>
        <v>0</v>
      </c>
      <c r="AD202">
        <f>ROUND(IF($AA$202&lt;=0,0,MIN(MAX(0,$AA$202+$AB$202-$AC$202),MAX(0,$F$202-$J$202-$O$202-$T$202-$Y$202))),2)</f>
        <v>0</v>
      </c>
      <c r="AE202">
        <f>ROUND(MAX(0,$AA$202+$AB$202-$AC$202-$AD$202),2)</f>
        <v>0</v>
      </c>
      <c r="AF202">
        <f>$AJ$201</f>
        <v>0</v>
      </c>
      <c r="AG202">
        <f>ROUND(IF($AF$202&lt;=0,0,$AF$202*$AF$3/12),2)</f>
        <v>0</v>
      </c>
      <c r="AH202">
        <f>ROUND(IF($AF$202&lt;=0,0,MIN($AF$4,$AF$202+$AG$202)),2)</f>
        <v>0</v>
      </c>
      <c r="AI202">
        <f>ROUND(IF($AF$202&lt;=0,0,MIN(MAX(0,$AF$202+$AG$202-$AH$202),MAX(0,$F$202-$J$202-$O$202-$T$202-$Y$202-$AD$202))),2)</f>
        <v>0</v>
      </c>
      <c r="AJ202">
        <f>ROUND(MAX(0,$AF$202+$AG$202-$AH$202-$AI$202),2)</f>
        <v>0</v>
      </c>
      <c r="AK202">
        <f>$AO$201</f>
        <v>0</v>
      </c>
      <c r="AL202">
        <f>ROUND(IF($AK$202&lt;=0,0,$AK$202*$AK$3/12),2)</f>
        <v>0</v>
      </c>
      <c r="AM202">
        <f>ROUND(IF($AK$202&lt;=0,0,MIN($AK$4,$AK$202+$AL$202)),2)</f>
        <v>0</v>
      </c>
      <c r="AN202">
        <f>ROUND(IF($AK$202&lt;=0,0,MIN(MAX(0,$AK$202+$AL$202-$AM$202),MAX(0,$F$202-$J$202-$O$202-$T$202-$Y$202-$AD$202-$AI$202))),2)</f>
        <v>0</v>
      </c>
      <c r="AO202">
        <f>ROUND(MAX(0,$AK$202+$AL$202-$AM$202-$AN$202),2)</f>
        <v>0</v>
      </c>
      <c r="AP202">
        <f>$AT$201</f>
        <v>0</v>
      </c>
      <c r="AQ202">
        <f>ROUND(IF($AP$202&lt;=0,0,$AP$202*$AP$3/12),2)</f>
        <v>0</v>
      </c>
      <c r="AR202">
        <f>ROUND(IF($AP$202&lt;=0,0,MIN($AP$4,$AP$202+$AQ$202)),2)</f>
        <v>0</v>
      </c>
      <c r="AS202">
        <f>ROUND(IF($AP$202&lt;=0,0,MIN(MAX(0,$AP$202+$AQ$202-$AR$202),MAX(0,$F$202-$J$202-$O$202-$T$202-$Y$202-$AD$202-$AI$202-$AN$202))),2)</f>
        <v>0</v>
      </c>
      <c r="AT202">
        <f>ROUND(MAX(0,$AP$202+$AQ$202-$AR$202-$AS$202),2)</f>
        <v>0</v>
      </c>
      <c r="AU202">
        <f>$AY$201</f>
        <v>0</v>
      </c>
      <c r="AV202">
        <f>ROUND(IF($AU$202&lt;=0,0,$AU$202*$AU$3/12),2)</f>
        <v>0</v>
      </c>
      <c r="AW202">
        <f>ROUND(IF($AU$202&lt;=0,0,MIN($AU$4,$AU$202+$AV$202)),2)</f>
        <v>0</v>
      </c>
      <c r="AX202">
        <f>ROUND(IF($AU$202&lt;=0,0,MIN(MAX(0,$AU$202+$AV$202-$AW$202),MAX(0,$F$202-$J$202-$O$202-$T$202-$Y$202-$AD$202-$AI$202-$AN$202-$AS$202))),2)</f>
        <v>0</v>
      </c>
      <c r="AY202">
        <f>ROUND(MAX(0,$AU$202+$AV$202-$AW$202-$AX$202),2)</f>
        <v>0</v>
      </c>
      <c r="AZ202">
        <f>$BD$201</f>
        <v>0</v>
      </c>
      <c r="BA202">
        <f>ROUND(IF($AZ$202&lt;=0,0,$AZ$202*$AZ$3/12),2)</f>
        <v>0</v>
      </c>
      <c r="BB202">
        <f>ROUND(IF($AZ$202&lt;=0,0,MIN($AZ$4,$AZ$202+$BA$202)),2)</f>
        <v>0</v>
      </c>
      <c r="BC202">
        <f>ROUND(IF($AZ$202&lt;=0,0,MIN(MAX(0,$AZ$202+$BA$202-$BB$202),MAX(0,$F$202-$J$202-$O$202-$T$202-$Y$202-$AD$202-$AI$202-$AN$202-$AS$202-$AX$202))),2)</f>
        <v>0</v>
      </c>
      <c r="BD202">
        <f>ROUND(MAX(0,$AZ$202+$BA$202-$BB$202-$BC$202),2)</f>
        <v>0</v>
      </c>
    </row>
    <row r="203" spans="1:56">
      <c r="A203">
        <f>ROW()-7</f>
        <v>196</v>
      </c>
      <c r="B203">
        <f>EDATE(StartDate,A203-1)</f>
        <v>0</v>
      </c>
      <c r="C203">
        <f>ROUND(SUM($G$203,$L$203,$Q$203,$V$203,$AA$203,$AF$203,$AK$203,$AP$203,$AU$203,$AZ$203)-SUM($K$203,$P$203,$U$203,$Z$203,$AE$203,$AJ$203,$AO$203,$AT$203,$AY$203,$BD$203),2)</f>
        <v>0</v>
      </c>
      <c r="D203">
        <f>ROUND(SUM($H$203,$M$203,$R$203,$W$203,$AB$203,$AG$203,$AL$203,$AQ$203,$AV$203,$BA$203),2)</f>
        <v>0</v>
      </c>
      <c r="E203">
        <f>ROUND(SUM($K$203,$P$203,$U$203,$Z$203,$AE$203,$AJ$203,$AO$203,$AT$203,$AY$203,$BD$203),2)</f>
        <v>0</v>
      </c>
      <c r="F203">
        <f>ROUND(MAX(MonthlyBudget-SUM($I$203,$N$203,$S$203,$X$203,$AC$203,$AH$203,$AM$203,$AR$203,$AW$203,$BB$203),0),2)</f>
        <v>0</v>
      </c>
      <c r="G203">
        <f>$K$202</f>
        <v>0</v>
      </c>
      <c r="H203">
        <f>ROUND(IF($G$203&lt;=0,0,$G$203*$G$3/12),2)</f>
        <v>0</v>
      </c>
      <c r="I203">
        <f>ROUND(IF($G$203&lt;=0,0,MIN($G$4,$G$203+$H$203)),2)</f>
        <v>0</v>
      </c>
      <c r="J203">
        <f>ROUND(IF($G$203&lt;=0,0,MIN(MAX(0,$G$203+$H$203-$I$203),$F$203)),2)</f>
        <v>0</v>
      </c>
      <c r="K203">
        <f>ROUND(MAX(0,$G$203+$H$203-$I$203-$J$203),2)</f>
        <v>0</v>
      </c>
      <c r="L203">
        <f>$P$202</f>
        <v>0</v>
      </c>
      <c r="M203">
        <f>ROUND(IF($L$203&lt;=0,0,$L$203*$L$3/12),2)</f>
        <v>0</v>
      </c>
      <c r="N203">
        <f>ROUND(IF($L$203&lt;=0,0,MIN($L$4,$L$203+$M$203)),2)</f>
        <v>0</v>
      </c>
      <c r="O203">
        <f>ROUND(IF($L$203&lt;=0,0,MIN(MAX(0,$L$203+$M$203-$N$203),MAX(0,$F$203-$J$203))),2)</f>
        <v>0</v>
      </c>
      <c r="P203">
        <f>ROUND(MAX(0,$L$203+$M$203-$N$203-$O$203),2)</f>
        <v>0</v>
      </c>
      <c r="Q203">
        <f>$U$202</f>
        <v>0</v>
      </c>
      <c r="R203">
        <f>ROUND(IF($Q$203&lt;=0,0,$Q$203*$Q$3/12),2)</f>
        <v>0</v>
      </c>
      <c r="S203">
        <f>ROUND(IF($Q$203&lt;=0,0,MIN($Q$4,$Q$203+$R$203)),2)</f>
        <v>0</v>
      </c>
      <c r="T203">
        <f>ROUND(IF($Q$203&lt;=0,0,MIN(MAX(0,$Q$203+$R$203-$S$203),MAX(0,$F$203-$J$203-$O$203))),2)</f>
        <v>0</v>
      </c>
      <c r="U203">
        <f>ROUND(MAX(0,$Q$203+$R$203-$S$203-$T$203),2)</f>
        <v>0</v>
      </c>
      <c r="V203">
        <f>$Z$202</f>
        <v>0</v>
      </c>
      <c r="W203">
        <f>ROUND(IF($V$203&lt;=0,0,$V$203*$V$3/12),2)</f>
        <v>0</v>
      </c>
      <c r="X203">
        <f>ROUND(IF($V$203&lt;=0,0,MIN($V$4,$V$203+$W$203)),2)</f>
        <v>0</v>
      </c>
      <c r="Y203">
        <f>ROUND(IF($V$203&lt;=0,0,MIN(MAX(0,$V$203+$W$203-$X$203),MAX(0,$F$203-$J$203-$O$203-$T$203))),2)</f>
        <v>0</v>
      </c>
      <c r="Z203">
        <f>ROUND(MAX(0,$V$203+$W$203-$X$203-$Y$203),2)</f>
        <v>0</v>
      </c>
      <c r="AA203">
        <f>$AE$202</f>
        <v>0</v>
      </c>
      <c r="AB203">
        <f>ROUND(IF($AA$203&lt;=0,0,$AA$203*$AA$3/12),2)</f>
        <v>0</v>
      </c>
      <c r="AC203">
        <f>ROUND(IF($AA$203&lt;=0,0,MIN($AA$4,$AA$203+$AB$203)),2)</f>
        <v>0</v>
      </c>
      <c r="AD203">
        <f>ROUND(IF($AA$203&lt;=0,0,MIN(MAX(0,$AA$203+$AB$203-$AC$203),MAX(0,$F$203-$J$203-$O$203-$T$203-$Y$203))),2)</f>
        <v>0</v>
      </c>
      <c r="AE203">
        <f>ROUND(MAX(0,$AA$203+$AB$203-$AC$203-$AD$203),2)</f>
        <v>0</v>
      </c>
      <c r="AF203">
        <f>$AJ$202</f>
        <v>0</v>
      </c>
      <c r="AG203">
        <f>ROUND(IF($AF$203&lt;=0,0,$AF$203*$AF$3/12),2)</f>
        <v>0</v>
      </c>
      <c r="AH203">
        <f>ROUND(IF($AF$203&lt;=0,0,MIN($AF$4,$AF$203+$AG$203)),2)</f>
        <v>0</v>
      </c>
      <c r="AI203">
        <f>ROUND(IF($AF$203&lt;=0,0,MIN(MAX(0,$AF$203+$AG$203-$AH$203),MAX(0,$F$203-$J$203-$O$203-$T$203-$Y$203-$AD$203))),2)</f>
        <v>0</v>
      </c>
      <c r="AJ203">
        <f>ROUND(MAX(0,$AF$203+$AG$203-$AH$203-$AI$203),2)</f>
        <v>0</v>
      </c>
      <c r="AK203">
        <f>$AO$202</f>
        <v>0</v>
      </c>
      <c r="AL203">
        <f>ROUND(IF($AK$203&lt;=0,0,$AK$203*$AK$3/12),2)</f>
        <v>0</v>
      </c>
      <c r="AM203">
        <f>ROUND(IF($AK$203&lt;=0,0,MIN($AK$4,$AK$203+$AL$203)),2)</f>
        <v>0</v>
      </c>
      <c r="AN203">
        <f>ROUND(IF($AK$203&lt;=0,0,MIN(MAX(0,$AK$203+$AL$203-$AM$203),MAX(0,$F$203-$J$203-$O$203-$T$203-$Y$203-$AD$203-$AI$203))),2)</f>
        <v>0</v>
      </c>
      <c r="AO203">
        <f>ROUND(MAX(0,$AK$203+$AL$203-$AM$203-$AN$203),2)</f>
        <v>0</v>
      </c>
      <c r="AP203">
        <f>$AT$202</f>
        <v>0</v>
      </c>
      <c r="AQ203">
        <f>ROUND(IF($AP$203&lt;=0,0,$AP$203*$AP$3/12),2)</f>
        <v>0</v>
      </c>
      <c r="AR203">
        <f>ROUND(IF($AP$203&lt;=0,0,MIN($AP$4,$AP$203+$AQ$203)),2)</f>
        <v>0</v>
      </c>
      <c r="AS203">
        <f>ROUND(IF($AP$203&lt;=0,0,MIN(MAX(0,$AP$203+$AQ$203-$AR$203),MAX(0,$F$203-$J$203-$O$203-$T$203-$Y$203-$AD$203-$AI$203-$AN$203))),2)</f>
        <v>0</v>
      </c>
      <c r="AT203">
        <f>ROUND(MAX(0,$AP$203+$AQ$203-$AR$203-$AS$203),2)</f>
        <v>0</v>
      </c>
      <c r="AU203">
        <f>$AY$202</f>
        <v>0</v>
      </c>
      <c r="AV203">
        <f>ROUND(IF($AU$203&lt;=0,0,$AU$203*$AU$3/12),2)</f>
        <v>0</v>
      </c>
      <c r="AW203">
        <f>ROUND(IF($AU$203&lt;=0,0,MIN($AU$4,$AU$203+$AV$203)),2)</f>
        <v>0</v>
      </c>
      <c r="AX203">
        <f>ROUND(IF($AU$203&lt;=0,0,MIN(MAX(0,$AU$203+$AV$203-$AW$203),MAX(0,$F$203-$J$203-$O$203-$T$203-$Y$203-$AD$203-$AI$203-$AN$203-$AS$203))),2)</f>
        <v>0</v>
      </c>
      <c r="AY203">
        <f>ROUND(MAX(0,$AU$203+$AV$203-$AW$203-$AX$203),2)</f>
        <v>0</v>
      </c>
      <c r="AZ203">
        <f>$BD$202</f>
        <v>0</v>
      </c>
      <c r="BA203">
        <f>ROUND(IF($AZ$203&lt;=0,0,$AZ$203*$AZ$3/12),2)</f>
        <v>0</v>
      </c>
      <c r="BB203">
        <f>ROUND(IF($AZ$203&lt;=0,0,MIN($AZ$4,$AZ$203+$BA$203)),2)</f>
        <v>0</v>
      </c>
      <c r="BC203">
        <f>ROUND(IF($AZ$203&lt;=0,0,MIN(MAX(0,$AZ$203+$BA$203-$BB$203),MAX(0,$F$203-$J$203-$O$203-$T$203-$Y$203-$AD$203-$AI$203-$AN$203-$AS$203-$AX$203))),2)</f>
        <v>0</v>
      </c>
      <c r="BD203">
        <f>ROUND(MAX(0,$AZ$203+$BA$203-$BB$203-$BC$203),2)</f>
        <v>0</v>
      </c>
    </row>
    <row r="204" spans="1:56">
      <c r="A204">
        <f>ROW()-7</f>
        <v>197</v>
      </c>
      <c r="B204">
        <f>EDATE(StartDate,A204-1)</f>
        <v>0</v>
      </c>
      <c r="C204">
        <f>ROUND(SUM($G$204,$L$204,$Q$204,$V$204,$AA$204,$AF$204,$AK$204,$AP$204,$AU$204,$AZ$204)-SUM($K$204,$P$204,$U$204,$Z$204,$AE$204,$AJ$204,$AO$204,$AT$204,$AY$204,$BD$204),2)</f>
        <v>0</v>
      </c>
      <c r="D204">
        <f>ROUND(SUM($H$204,$M$204,$R$204,$W$204,$AB$204,$AG$204,$AL$204,$AQ$204,$AV$204,$BA$204),2)</f>
        <v>0</v>
      </c>
      <c r="E204">
        <f>ROUND(SUM($K$204,$P$204,$U$204,$Z$204,$AE$204,$AJ$204,$AO$204,$AT$204,$AY$204,$BD$204),2)</f>
        <v>0</v>
      </c>
      <c r="F204">
        <f>ROUND(MAX(MonthlyBudget-SUM($I$204,$N$204,$S$204,$X$204,$AC$204,$AH$204,$AM$204,$AR$204,$AW$204,$BB$204),0),2)</f>
        <v>0</v>
      </c>
      <c r="G204">
        <f>$K$203</f>
        <v>0</v>
      </c>
      <c r="H204">
        <f>ROUND(IF($G$204&lt;=0,0,$G$204*$G$3/12),2)</f>
        <v>0</v>
      </c>
      <c r="I204">
        <f>ROUND(IF($G$204&lt;=0,0,MIN($G$4,$G$204+$H$204)),2)</f>
        <v>0</v>
      </c>
      <c r="J204">
        <f>ROUND(IF($G$204&lt;=0,0,MIN(MAX(0,$G$204+$H$204-$I$204),$F$204)),2)</f>
        <v>0</v>
      </c>
      <c r="K204">
        <f>ROUND(MAX(0,$G$204+$H$204-$I$204-$J$204),2)</f>
        <v>0</v>
      </c>
      <c r="L204">
        <f>$P$203</f>
        <v>0</v>
      </c>
      <c r="M204">
        <f>ROUND(IF($L$204&lt;=0,0,$L$204*$L$3/12),2)</f>
        <v>0</v>
      </c>
      <c r="N204">
        <f>ROUND(IF($L$204&lt;=0,0,MIN($L$4,$L$204+$M$204)),2)</f>
        <v>0</v>
      </c>
      <c r="O204">
        <f>ROUND(IF($L$204&lt;=0,0,MIN(MAX(0,$L$204+$M$204-$N$204),MAX(0,$F$204-$J$204))),2)</f>
        <v>0</v>
      </c>
      <c r="P204">
        <f>ROUND(MAX(0,$L$204+$M$204-$N$204-$O$204),2)</f>
        <v>0</v>
      </c>
      <c r="Q204">
        <f>$U$203</f>
        <v>0</v>
      </c>
      <c r="R204">
        <f>ROUND(IF($Q$204&lt;=0,0,$Q$204*$Q$3/12),2)</f>
        <v>0</v>
      </c>
      <c r="S204">
        <f>ROUND(IF($Q$204&lt;=0,0,MIN($Q$4,$Q$204+$R$204)),2)</f>
        <v>0</v>
      </c>
      <c r="T204">
        <f>ROUND(IF($Q$204&lt;=0,0,MIN(MAX(0,$Q$204+$R$204-$S$204),MAX(0,$F$204-$J$204-$O$204))),2)</f>
        <v>0</v>
      </c>
      <c r="U204">
        <f>ROUND(MAX(0,$Q$204+$R$204-$S$204-$T$204),2)</f>
        <v>0</v>
      </c>
      <c r="V204">
        <f>$Z$203</f>
        <v>0</v>
      </c>
      <c r="W204">
        <f>ROUND(IF($V$204&lt;=0,0,$V$204*$V$3/12),2)</f>
        <v>0</v>
      </c>
      <c r="X204">
        <f>ROUND(IF($V$204&lt;=0,0,MIN($V$4,$V$204+$W$204)),2)</f>
        <v>0</v>
      </c>
      <c r="Y204">
        <f>ROUND(IF($V$204&lt;=0,0,MIN(MAX(0,$V$204+$W$204-$X$204),MAX(0,$F$204-$J$204-$O$204-$T$204))),2)</f>
        <v>0</v>
      </c>
      <c r="Z204">
        <f>ROUND(MAX(0,$V$204+$W$204-$X$204-$Y$204),2)</f>
        <v>0</v>
      </c>
      <c r="AA204">
        <f>$AE$203</f>
        <v>0</v>
      </c>
      <c r="AB204">
        <f>ROUND(IF($AA$204&lt;=0,0,$AA$204*$AA$3/12),2)</f>
        <v>0</v>
      </c>
      <c r="AC204">
        <f>ROUND(IF($AA$204&lt;=0,0,MIN($AA$4,$AA$204+$AB$204)),2)</f>
        <v>0</v>
      </c>
      <c r="AD204">
        <f>ROUND(IF($AA$204&lt;=0,0,MIN(MAX(0,$AA$204+$AB$204-$AC$204),MAX(0,$F$204-$J$204-$O$204-$T$204-$Y$204))),2)</f>
        <v>0</v>
      </c>
      <c r="AE204">
        <f>ROUND(MAX(0,$AA$204+$AB$204-$AC$204-$AD$204),2)</f>
        <v>0</v>
      </c>
      <c r="AF204">
        <f>$AJ$203</f>
        <v>0</v>
      </c>
      <c r="AG204">
        <f>ROUND(IF($AF$204&lt;=0,0,$AF$204*$AF$3/12),2)</f>
        <v>0</v>
      </c>
      <c r="AH204">
        <f>ROUND(IF($AF$204&lt;=0,0,MIN($AF$4,$AF$204+$AG$204)),2)</f>
        <v>0</v>
      </c>
      <c r="AI204">
        <f>ROUND(IF($AF$204&lt;=0,0,MIN(MAX(0,$AF$204+$AG$204-$AH$204),MAX(0,$F$204-$J$204-$O$204-$T$204-$Y$204-$AD$204))),2)</f>
        <v>0</v>
      </c>
      <c r="AJ204">
        <f>ROUND(MAX(0,$AF$204+$AG$204-$AH$204-$AI$204),2)</f>
        <v>0</v>
      </c>
      <c r="AK204">
        <f>$AO$203</f>
        <v>0</v>
      </c>
      <c r="AL204">
        <f>ROUND(IF($AK$204&lt;=0,0,$AK$204*$AK$3/12),2)</f>
        <v>0</v>
      </c>
      <c r="AM204">
        <f>ROUND(IF($AK$204&lt;=0,0,MIN($AK$4,$AK$204+$AL$204)),2)</f>
        <v>0</v>
      </c>
      <c r="AN204">
        <f>ROUND(IF($AK$204&lt;=0,0,MIN(MAX(0,$AK$204+$AL$204-$AM$204),MAX(0,$F$204-$J$204-$O$204-$T$204-$Y$204-$AD$204-$AI$204))),2)</f>
        <v>0</v>
      </c>
      <c r="AO204">
        <f>ROUND(MAX(0,$AK$204+$AL$204-$AM$204-$AN$204),2)</f>
        <v>0</v>
      </c>
      <c r="AP204">
        <f>$AT$203</f>
        <v>0</v>
      </c>
      <c r="AQ204">
        <f>ROUND(IF($AP$204&lt;=0,0,$AP$204*$AP$3/12),2)</f>
        <v>0</v>
      </c>
      <c r="AR204">
        <f>ROUND(IF($AP$204&lt;=0,0,MIN($AP$4,$AP$204+$AQ$204)),2)</f>
        <v>0</v>
      </c>
      <c r="AS204">
        <f>ROUND(IF($AP$204&lt;=0,0,MIN(MAX(0,$AP$204+$AQ$204-$AR$204),MAX(0,$F$204-$J$204-$O$204-$T$204-$Y$204-$AD$204-$AI$204-$AN$204))),2)</f>
        <v>0</v>
      </c>
      <c r="AT204">
        <f>ROUND(MAX(0,$AP$204+$AQ$204-$AR$204-$AS$204),2)</f>
        <v>0</v>
      </c>
      <c r="AU204">
        <f>$AY$203</f>
        <v>0</v>
      </c>
      <c r="AV204">
        <f>ROUND(IF($AU$204&lt;=0,0,$AU$204*$AU$3/12),2)</f>
        <v>0</v>
      </c>
      <c r="AW204">
        <f>ROUND(IF($AU$204&lt;=0,0,MIN($AU$4,$AU$204+$AV$204)),2)</f>
        <v>0</v>
      </c>
      <c r="AX204">
        <f>ROUND(IF($AU$204&lt;=0,0,MIN(MAX(0,$AU$204+$AV$204-$AW$204),MAX(0,$F$204-$J$204-$O$204-$T$204-$Y$204-$AD$204-$AI$204-$AN$204-$AS$204))),2)</f>
        <v>0</v>
      </c>
      <c r="AY204">
        <f>ROUND(MAX(0,$AU$204+$AV$204-$AW$204-$AX$204),2)</f>
        <v>0</v>
      </c>
      <c r="AZ204">
        <f>$BD$203</f>
        <v>0</v>
      </c>
      <c r="BA204">
        <f>ROUND(IF($AZ$204&lt;=0,0,$AZ$204*$AZ$3/12),2)</f>
        <v>0</v>
      </c>
      <c r="BB204">
        <f>ROUND(IF($AZ$204&lt;=0,0,MIN($AZ$4,$AZ$204+$BA$204)),2)</f>
        <v>0</v>
      </c>
      <c r="BC204">
        <f>ROUND(IF($AZ$204&lt;=0,0,MIN(MAX(0,$AZ$204+$BA$204-$BB$204),MAX(0,$F$204-$J$204-$O$204-$T$204-$Y$204-$AD$204-$AI$204-$AN$204-$AS$204-$AX$204))),2)</f>
        <v>0</v>
      </c>
      <c r="BD204">
        <f>ROUND(MAX(0,$AZ$204+$BA$204-$BB$204-$BC$204),2)</f>
        <v>0</v>
      </c>
    </row>
    <row r="205" spans="1:56">
      <c r="A205">
        <f>ROW()-7</f>
        <v>198</v>
      </c>
      <c r="B205">
        <f>EDATE(StartDate,A205-1)</f>
        <v>0</v>
      </c>
      <c r="C205">
        <f>ROUND(SUM($G$205,$L$205,$Q$205,$V$205,$AA$205,$AF$205,$AK$205,$AP$205,$AU$205,$AZ$205)-SUM($K$205,$P$205,$U$205,$Z$205,$AE$205,$AJ$205,$AO$205,$AT$205,$AY$205,$BD$205),2)</f>
        <v>0</v>
      </c>
      <c r="D205">
        <f>ROUND(SUM($H$205,$M$205,$R$205,$W$205,$AB$205,$AG$205,$AL$205,$AQ$205,$AV$205,$BA$205),2)</f>
        <v>0</v>
      </c>
      <c r="E205">
        <f>ROUND(SUM($K$205,$P$205,$U$205,$Z$205,$AE$205,$AJ$205,$AO$205,$AT$205,$AY$205,$BD$205),2)</f>
        <v>0</v>
      </c>
      <c r="F205">
        <f>ROUND(MAX(MonthlyBudget-SUM($I$205,$N$205,$S$205,$X$205,$AC$205,$AH$205,$AM$205,$AR$205,$AW$205,$BB$205),0),2)</f>
        <v>0</v>
      </c>
      <c r="G205">
        <f>$K$204</f>
        <v>0</v>
      </c>
      <c r="H205">
        <f>ROUND(IF($G$205&lt;=0,0,$G$205*$G$3/12),2)</f>
        <v>0</v>
      </c>
      <c r="I205">
        <f>ROUND(IF($G$205&lt;=0,0,MIN($G$4,$G$205+$H$205)),2)</f>
        <v>0</v>
      </c>
      <c r="J205">
        <f>ROUND(IF($G$205&lt;=0,0,MIN(MAX(0,$G$205+$H$205-$I$205),$F$205)),2)</f>
        <v>0</v>
      </c>
      <c r="K205">
        <f>ROUND(MAX(0,$G$205+$H$205-$I$205-$J$205),2)</f>
        <v>0</v>
      </c>
      <c r="L205">
        <f>$P$204</f>
        <v>0</v>
      </c>
      <c r="M205">
        <f>ROUND(IF($L$205&lt;=0,0,$L$205*$L$3/12),2)</f>
        <v>0</v>
      </c>
      <c r="N205">
        <f>ROUND(IF($L$205&lt;=0,0,MIN($L$4,$L$205+$M$205)),2)</f>
        <v>0</v>
      </c>
      <c r="O205">
        <f>ROUND(IF($L$205&lt;=0,0,MIN(MAX(0,$L$205+$M$205-$N$205),MAX(0,$F$205-$J$205))),2)</f>
        <v>0</v>
      </c>
      <c r="P205">
        <f>ROUND(MAX(0,$L$205+$M$205-$N$205-$O$205),2)</f>
        <v>0</v>
      </c>
      <c r="Q205">
        <f>$U$204</f>
        <v>0</v>
      </c>
      <c r="R205">
        <f>ROUND(IF($Q$205&lt;=0,0,$Q$205*$Q$3/12),2)</f>
        <v>0</v>
      </c>
      <c r="S205">
        <f>ROUND(IF($Q$205&lt;=0,0,MIN($Q$4,$Q$205+$R$205)),2)</f>
        <v>0</v>
      </c>
      <c r="T205">
        <f>ROUND(IF($Q$205&lt;=0,0,MIN(MAX(0,$Q$205+$R$205-$S$205),MAX(0,$F$205-$J$205-$O$205))),2)</f>
        <v>0</v>
      </c>
      <c r="U205">
        <f>ROUND(MAX(0,$Q$205+$R$205-$S$205-$T$205),2)</f>
        <v>0</v>
      </c>
      <c r="V205">
        <f>$Z$204</f>
        <v>0</v>
      </c>
      <c r="W205">
        <f>ROUND(IF($V$205&lt;=0,0,$V$205*$V$3/12),2)</f>
        <v>0</v>
      </c>
      <c r="X205">
        <f>ROUND(IF($V$205&lt;=0,0,MIN($V$4,$V$205+$W$205)),2)</f>
        <v>0</v>
      </c>
      <c r="Y205">
        <f>ROUND(IF($V$205&lt;=0,0,MIN(MAX(0,$V$205+$W$205-$X$205),MAX(0,$F$205-$J$205-$O$205-$T$205))),2)</f>
        <v>0</v>
      </c>
      <c r="Z205">
        <f>ROUND(MAX(0,$V$205+$W$205-$X$205-$Y$205),2)</f>
        <v>0</v>
      </c>
      <c r="AA205">
        <f>$AE$204</f>
        <v>0</v>
      </c>
      <c r="AB205">
        <f>ROUND(IF($AA$205&lt;=0,0,$AA$205*$AA$3/12),2)</f>
        <v>0</v>
      </c>
      <c r="AC205">
        <f>ROUND(IF($AA$205&lt;=0,0,MIN($AA$4,$AA$205+$AB$205)),2)</f>
        <v>0</v>
      </c>
      <c r="AD205">
        <f>ROUND(IF($AA$205&lt;=0,0,MIN(MAX(0,$AA$205+$AB$205-$AC$205),MAX(0,$F$205-$J$205-$O$205-$T$205-$Y$205))),2)</f>
        <v>0</v>
      </c>
      <c r="AE205">
        <f>ROUND(MAX(0,$AA$205+$AB$205-$AC$205-$AD$205),2)</f>
        <v>0</v>
      </c>
      <c r="AF205">
        <f>$AJ$204</f>
        <v>0</v>
      </c>
      <c r="AG205">
        <f>ROUND(IF($AF$205&lt;=0,0,$AF$205*$AF$3/12),2)</f>
        <v>0</v>
      </c>
      <c r="AH205">
        <f>ROUND(IF($AF$205&lt;=0,0,MIN($AF$4,$AF$205+$AG$205)),2)</f>
        <v>0</v>
      </c>
      <c r="AI205">
        <f>ROUND(IF($AF$205&lt;=0,0,MIN(MAX(0,$AF$205+$AG$205-$AH$205),MAX(0,$F$205-$J$205-$O$205-$T$205-$Y$205-$AD$205))),2)</f>
        <v>0</v>
      </c>
      <c r="AJ205">
        <f>ROUND(MAX(0,$AF$205+$AG$205-$AH$205-$AI$205),2)</f>
        <v>0</v>
      </c>
      <c r="AK205">
        <f>$AO$204</f>
        <v>0</v>
      </c>
      <c r="AL205">
        <f>ROUND(IF($AK$205&lt;=0,0,$AK$205*$AK$3/12),2)</f>
        <v>0</v>
      </c>
      <c r="AM205">
        <f>ROUND(IF($AK$205&lt;=0,0,MIN($AK$4,$AK$205+$AL$205)),2)</f>
        <v>0</v>
      </c>
      <c r="AN205">
        <f>ROUND(IF($AK$205&lt;=0,0,MIN(MAX(0,$AK$205+$AL$205-$AM$205),MAX(0,$F$205-$J$205-$O$205-$T$205-$Y$205-$AD$205-$AI$205))),2)</f>
        <v>0</v>
      </c>
      <c r="AO205">
        <f>ROUND(MAX(0,$AK$205+$AL$205-$AM$205-$AN$205),2)</f>
        <v>0</v>
      </c>
      <c r="AP205">
        <f>$AT$204</f>
        <v>0</v>
      </c>
      <c r="AQ205">
        <f>ROUND(IF($AP$205&lt;=0,0,$AP$205*$AP$3/12),2)</f>
        <v>0</v>
      </c>
      <c r="AR205">
        <f>ROUND(IF($AP$205&lt;=0,0,MIN($AP$4,$AP$205+$AQ$205)),2)</f>
        <v>0</v>
      </c>
      <c r="AS205">
        <f>ROUND(IF($AP$205&lt;=0,0,MIN(MAX(0,$AP$205+$AQ$205-$AR$205),MAX(0,$F$205-$J$205-$O$205-$T$205-$Y$205-$AD$205-$AI$205-$AN$205))),2)</f>
        <v>0</v>
      </c>
      <c r="AT205">
        <f>ROUND(MAX(0,$AP$205+$AQ$205-$AR$205-$AS$205),2)</f>
        <v>0</v>
      </c>
      <c r="AU205">
        <f>$AY$204</f>
        <v>0</v>
      </c>
      <c r="AV205">
        <f>ROUND(IF($AU$205&lt;=0,0,$AU$205*$AU$3/12),2)</f>
        <v>0</v>
      </c>
      <c r="AW205">
        <f>ROUND(IF($AU$205&lt;=0,0,MIN($AU$4,$AU$205+$AV$205)),2)</f>
        <v>0</v>
      </c>
      <c r="AX205">
        <f>ROUND(IF($AU$205&lt;=0,0,MIN(MAX(0,$AU$205+$AV$205-$AW$205),MAX(0,$F$205-$J$205-$O$205-$T$205-$Y$205-$AD$205-$AI$205-$AN$205-$AS$205))),2)</f>
        <v>0</v>
      </c>
      <c r="AY205">
        <f>ROUND(MAX(0,$AU$205+$AV$205-$AW$205-$AX$205),2)</f>
        <v>0</v>
      </c>
      <c r="AZ205">
        <f>$BD$204</f>
        <v>0</v>
      </c>
      <c r="BA205">
        <f>ROUND(IF($AZ$205&lt;=0,0,$AZ$205*$AZ$3/12),2)</f>
        <v>0</v>
      </c>
      <c r="BB205">
        <f>ROUND(IF($AZ$205&lt;=0,0,MIN($AZ$4,$AZ$205+$BA$205)),2)</f>
        <v>0</v>
      </c>
      <c r="BC205">
        <f>ROUND(IF($AZ$205&lt;=0,0,MIN(MAX(0,$AZ$205+$BA$205-$BB$205),MAX(0,$F$205-$J$205-$O$205-$T$205-$Y$205-$AD$205-$AI$205-$AN$205-$AS$205-$AX$205))),2)</f>
        <v>0</v>
      </c>
      <c r="BD205">
        <f>ROUND(MAX(0,$AZ$205+$BA$205-$BB$205-$BC$205),2)</f>
        <v>0</v>
      </c>
    </row>
    <row r="206" spans="1:56">
      <c r="A206">
        <f>ROW()-7</f>
        <v>199</v>
      </c>
      <c r="B206">
        <f>EDATE(StartDate,A206-1)</f>
        <v>0</v>
      </c>
      <c r="C206">
        <f>ROUND(SUM($G$206,$L$206,$Q$206,$V$206,$AA$206,$AF$206,$AK$206,$AP$206,$AU$206,$AZ$206)-SUM($K$206,$P$206,$U$206,$Z$206,$AE$206,$AJ$206,$AO$206,$AT$206,$AY$206,$BD$206),2)</f>
        <v>0</v>
      </c>
      <c r="D206">
        <f>ROUND(SUM($H$206,$M$206,$R$206,$W$206,$AB$206,$AG$206,$AL$206,$AQ$206,$AV$206,$BA$206),2)</f>
        <v>0</v>
      </c>
      <c r="E206">
        <f>ROUND(SUM($K$206,$P$206,$U$206,$Z$206,$AE$206,$AJ$206,$AO$206,$AT$206,$AY$206,$BD$206),2)</f>
        <v>0</v>
      </c>
      <c r="F206">
        <f>ROUND(MAX(MonthlyBudget-SUM($I$206,$N$206,$S$206,$X$206,$AC$206,$AH$206,$AM$206,$AR$206,$AW$206,$BB$206),0),2)</f>
        <v>0</v>
      </c>
      <c r="G206">
        <f>$K$205</f>
        <v>0</v>
      </c>
      <c r="H206">
        <f>ROUND(IF($G$206&lt;=0,0,$G$206*$G$3/12),2)</f>
        <v>0</v>
      </c>
      <c r="I206">
        <f>ROUND(IF($G$206&lt;=0,0,MIN($G$4,$G$206+$H$206)),2)</f>
        <v>0</v>
      </c>
      <c r="J206">
        <f>ROUND(IF($G$206&lt;=0,0,MIN(MAX(0,$G$206+$H$206-$I$206),$F$206)),2)</f>
        <v>0</v>
      </c>
      <c r="K206">
        <f>ROUND(MAX(0,$G$206+$H$206-$I$206-$J$206),2)</f>
        <v>0</v>
      </c>
      <c r="L206">
        <f>$P$205</f>
        <v>0</v>
      </c>
      <c r="M206">
        <f>ROUND(IF($L$206&lt;=0,0,$L$206*$L$3/12),2)</f>
        <v>0</v>
      </c>
      <c r="N206">
        <f>ROUND(IF($L$206&lt;=0,0,MIN($L$4,$L$206+$M$206)),2)</f>
        <v>0</v>
      </c>
      <c r="O206">
        <f>ROUND(IF($L$206&lt;=0,0,MIN(MAX(0,$L$206+$M$206-$N$206),MAX(0,$F$206-$J$206))),2)</f>
        <v>0</v>
      </c>
      <c r="P206">
        <f>ROUND(MAX(0,$L$206+$M$206-$N$206-$O$206),2)</f>
        <v>0</v>
      </c>
      <c r="Q206">
        <f>$U$205</f>
        <v>0</v>
      </c>
      <c r="R206">
        <f>ROUND(IF($Q$206&lt;=0,0,$Q$206*$Q$3/12),2)</f>
        <v>0</v>
      </c>
      <c r="S206">
        <f>ROUND(IF($Q$206&lt;=0,0,MIN($Q$4,$Q$206+$R$206)),2)</f>
        <v>0</v>
      </c>
      <c r="T206">
        <f>ROUND(IF($Q$206&lt;=0,0,MIN(MAX(0,$Q$206+$R$206-$S$206),MAX(0,$F$206-$J$206-$O$206))),2)</f>
        <v>0</v>
      </c>
      <c r="U206">
        <f>ROUND(MAX(0,$Q$206+$R$206-$S$206-$T$206),2)</f>
        <v>0</v>
      </c>
      <c r="V206">
        <f>$Z$205</f>
        <v>0</v>
      </c>
      <c r="W206">
        <f>ROUND(IF($V$206&lt;=0,0,$V$206*$V$3/12),2)</f>
        <v>0</v>
      </c>
      <c r="X206">
        <f>ROUND(IF($V$206&lt;=0,0,MIN($V$4,$V$206+$W$206)),2)</f>
        <v>0</v>
      </c>
      <c r="Y206">
        <f>ROUND(IF($V$206&lt;=0,0,MIN(MAX(0,$V$206+$W$206-$X$206),MAX(0,$F$206-$J$206-$O$206-$T$206))),2)</f>
        <v>0</v>
      </c>
      <c r="Z206">
        <f>ROUND(MAX(0,$V$206+$W$206-$X$206-$Y$206),2)</f>
        <v>0</v>
      </c>
      <c r="AA206">
        <f>$AE$205</f>
        <v>0</v>
      </c>
      <c r="AB206">
        <f>ROUND(IF($AA$206&lt;=0,0,$AA$206*$AA$3/12),2)</f>
        <v>0</v>
      </c>
      <c r="AC206">
        <f>ROUND(IF($AA$206&lt;=0,0,MIN($AA$4,$AA$206+$AB$206)),2)</f>
        <v>0</v>
      </c>
      <c r="AD206">
        <f>ROUND(IF($AA$206&lt;=0,0,MIN(MAX(0,$AA$206+$AB$206-$AC$206),MAX(0,$F$206-$J$206-$O$206-$T$206-$Y$206))),2)</f>
        <v>0</v>
      </c>
      <c r="AE206">
        <f>ROUND(MAX(0,$AA$206+$AB$206-$AC$206-$AD$206),2)</f>
        <v>0</v>
      </c>
      <c r="AF206">
        <f>$AJ$205</f>
        <v>0</v>
      </c>
      <c r="AG206">
        <f>ROUND(IF($AF$206&lt;=0,0,$AF$206*$AF$3/12),2)</f>
        <v>0</v>
      </c>
      <c r="AH206">
        <f>ROUND(IF($AF$206&lt;=0,0,MIN($AF$4,$AF$206+$AG$206)),2)</f>
        <v>0</v>
      </c>
      <c r="AI206">
        <f>ROUND(IF($AF$206&lt;=0,0,MIN(MAX(0,$AF$206+$AG$206-$AH$206),MAX(0,$F$206-$J$206-$O$206-$T$206-$Y$206-$AD$206))),2)</f>
        <v>0</v>
      </c>
      <c r="AJ206">
        <f>ROUND(MAX(0,$AF$206+$AG$206-$AH$206-$AI$206),2)</f>
        <v>0</v>
      </c>
      <c r="AK206">
        <f>$AO$205</f>
        <v>0</v>
      </c>
      <c r="AL206">
        <f>ROUND(IF($AK$206&lt;=0,0,$AK$206*$AK$3/12),2)</f>
        <v>0</v>
      </c>
      <c r="AM206">
        <f>ROUND(IF($AK$206&lt;=0,0,MIN($AK$4,$AK$206+$AL$206)),2)</f>
        <v>0</v>
      </c>
      <c r="AN206">
        <f>ROUND(IF($AK$206&lt;=0,0,MIN(MAX(0,$AK$206+$AL$206-$AM$206),MAX(0,$F$206-$J$206-$O$206-$T$206-$Y$206-$AD$206-$AI$206))),2)</f>
        <v>0</v>
      </c>
      <c r="AO206">
        <f>ROUND(MAX(0,$AK$206+$AL$206-$AM$206-$AN$206),2)</f>
        <v>0</v>
      </c>
      <c r="AP206">
        <f>$AT$205</f>
        <v>0</v>
      </c>
      <c r="AQ206">
        <f>ROUND(IF($AP$206&lt;=0,0,$AP$206*$AP$3/12),2)</f>
        <v>0</v>
      </c>
      <c r="AR206">
        <f>ROUND(IF($AP$206&lt;=0,0,MIN($AP$4,$AP$206+$AQ$206)),2)</f>
        <v>0</v>
      </c>
      <c r="AS206">
        <f>ROUND(IF($AP$206&lt;=0,0,MIN(MAX(0,$AP$206+$AQ$206-$AR$206),MAX(0,$F$206-$J$206-$O$206-$T$206-$Y$206-$AD$206-$AI$206-$AN$206))),2)</f>
        <v>0</v>
      </c>
      <c r="AT206">
        <f>ROUND(MAX(0,$AP$206+$AQ$206-$AR$206-$AS$206),2)</f>
        <v>0</v>
      </c>
      <c r="AU206">
        <f>$AY$205</f>
        <v>0</v>
      </c>
      <c r="AV206">
        <f>ROUND(IF($AU$206&lt;=0,0,$AU$206*$AU$3/12),2)</f>
        <v>0</v>
      </c>
      <c r="AW206">
        <f>ROUND(IF($AU$206&lt;=0,0,MIN($AU$4,$AU$206+$AV$206)),2)</f>
        <v>0</v>
      </c>
      <c r="AX206">
        <f>ROUND(IF($AU$206&lt;=0,0,MIN(MAX(0,$AU$206+$AV$206-$AW$206),MAX(0,$F$206-$J$206-$O$206-$T$206-$Y$206-$AD$206-$AI$206-$AN$206-$AS$206))),2)</f>
        <v>0</v>
      </c>
      <c r="AY206">
        <f>ROUND(MAX(0,$AU$206+$AV$206-$AW$206-$AX$206),2)</f>
        <v>0</v>
      </c>
      <c r="AZ206">
        <f>$BD$205</f>
        <v>0</v>
      </c>
      <c r="BA206">
        <f>ROUND(IF($AZ$206&lt;=0,0,$AZ$206*$AZ$3/12),2)</f>
        <v>0</v>
      </c>
      <c r="BB206">
        <f>ROUND(IF($AZ$206&lt;=0,0,MIN($AZ$4,$AZ$206+$BA$206)),2)</f>
        <v>0</v>
      </c>
      <c r="BC206">
        <f>ROUND(IF($AZ$206&lt;=0,0,MIN(MAX(0,$AZ$206+$BA$206-$BB$206),MAX(0,$F$206-$J$206-$O$206-$T$206-$Y$206-$AD$206-$AI$206-$AN$206-$AS$206-$AX$206))),2)</f>
        <v>0</v>
      </c>
      <c r="BD206">
        <f>ROUND(MAX(0,$AZ$206+$BA$206-$BB$206-$BC$206),2)</f>
        <v>0</v>
      </c>
    </row>
    <row r="207" spans="1:56">
      <c r="A207">
        <f>ROW()-7</f>
        <v>200</v>
      </c>
      <c r="B207">
        <f>EDATE(StartDate,A207-1)</f>
        <v>0</v>
      </c>
      <c r="C207">
        <f>ROUND(SUM($G$207,$L$207,$Q$207,$V$207,$AA$207,$AF$207,$AK$207,$AP$207,$AU$207,$AZ$207)-SUM($K$207,$P$207,$U$207,$Z$207,$AE$207,$AJ$207,$AO$207,$AT$207,$AY$207,$BD$207),2)</f>
        <v>0</v>
      </c>
      <c r="D207">
        <f>ROUND(SUM($H$207,$M$207,$R$207,$W$207,$AB$207,$AG$207,$AL$207,$AQ$207,$AV$207,$BA$207),2)</f>
        <v>0</v>
      </c>
      <c r="E207">
        <f>ROUND(SUM($K$207,$P$207,$U$207,$Z$207,$AE$207,$AJ$207,$AO$207,$AT$207,$AY$207,$BD$207),2)</f>
        <v>0</v>
      </c>
      <c r="F207">
        <f>ROUND(MAX(MonthlyBudget-SUM($I$207,$N$207,$S$207,$X$207,$AC$207,$AH$207,$AM$207,$AR$207,$AW$207,$BB$207),0),2)</f>
        <v>0</v>
      </c>
      <c r="G207">
        <f>$K$206</f>
        <v>0</v>
      </c>
      <c r="H207">
        <f>ROUND(IF($G$207&lt;=0,0,$G$207*$G$3/12),2)</f>
        <v>0</v>
      </c>
      <c r="I207">
        <f>ROUND(IF($G$207&lt;=0,0,MIN($G$4,$G$207+$H$207)),2)</f>
        <v>0</v>
      </c>
      <c r="J207">
        <f>ROUND(IF($G$207&lt;=0,0,MIN(MAX(0,$G$207+$H$207-$I$207),$F$207)),2)</f>
        <v>0</v>
      </c>
      <c r="K207">
        <f>ROUND(MAX(0,$G$207+$H$207-$I$207-$J$207),2)</f>
        <v>0</v>
      </c>
      <c r="L207">
        <f>$P$206</f>
        <v>0</v>
      </c>
      <c r="M207">
        <f>ROUND(IF($L$207&lt;=0,0,$L$207*$L$3/12),2)</f>
        <v>0</v>
      </c>
      <c r="N207">
        <f>ROUND(IF($L$207&lt;=0,0,MIN($L$4,$L$207+$M$207)),2)</f>
        <v>0</v>
      </c>
      <c r="O207">
        <f>ROUND(IF($L$207&lt;=0,0,MIN(MAX(0,$L$207+$M$207-$N$207),MAX(0,$F$207-$J$207))),2)</f>
        <v>0</v>
      </c>
      <c r="P207">
        <f>ROUND(MAX(0,$L$207+$M$207-$N$207-$O$207),2)</f>
        <v>0</v>
      </c>
      <c r="Q207">
        <f>$U$206</f>
        <v>0</v>
      </c>
      <c r="R207">
        <f>ROUND(IF($Q$207&lt;=0,0,$Q$207*$Q$3/12),2)</f>
        <v>0</v>
      </c>
      <c r="S207">
        <f>ROUND(IF($Q$207&lt;=0,0,MIN($Q$4,$Q$207+$R$207)),2)</f>
        <v>0</v>
      </c>
      <c r="T207">
        <f>ROUND(IF($Q$207&lt;=0,0,MIN(MAX(0,$Q$207+$R$207-$S$207),MAX(0,$F$207-$J$207-$O$207))),2)</f>
        <v>0</v>
      </c>
      <c r="U207">
        <f>ROUND(MAX(0,$Q$207+$R$207-$S$207-$T$207),2)</f>
        <v>0</v>
      </c>
      <c r="V207">
        <f>$Z$206</f>
        <v>0</v>
      </c>
      <c r="W207">
        <f>ROUND(IF($V$207&lt;=0,0,$V$207*$V$3/12),2)</f>
        <v>0</v>
      </c>
      <c r="X207">
        <f>ROUND(IF($V$207&lt;=0,0,MIN($V$4,$V$207+$W$207)),2)</f>
        <v>0</v>
      </c>
      <c r="Y207">
        <f>ROUND(IF($V$207&lt;=0,0,MIN(MAX(0,$V$207+$W$207-$X$207),MAX(0,$F$207-$J$207-$O$207-$T$207))),2)</f>
        <v>0</v>
      </c>
      <c r="Z207">
        <f>ROUND(MAX(0,$V$207+$W$207-$X$207-$Y$207),2)</f>
        <v>0</v>
      </c>
      <c r="AA207">
        <f>$AE$206</f>
        <v>0</v>
      </c>
      <c r="AB207">
        <f>ROUND(IF($AA$207&lt;=0,0,$AA$207*$AA$3/12),2)</f>
        <v>0</v>
      </c>
      <c r="AC207">
        <f>ROUND(IF($AA$207&lt;=0,0,MIN($AA$4,$AA$207+$AB$207)),2)</f>
        <v>0</v>
      </c>
      <c r="AD207">
        <f>ROUND(IF($AA$207&lt;=0,0,MIN(MAX(0,$AA$207+$AB$207-$AC$207),MAX(0,$F$207-$J$207-$O$207-$T$207-$Y$207))),2)</f>
        <v>0</v>
      </c>
      <c r="AE207">
        <f>ROUND(MAX(0,$AA$207+$AB$207-$AC$207-$AD$207),2)</f>
        <v>0</v>
      </c>
      <c r="AF207">
        <f>$AJ$206</f>
        <v>0</v>
      </c>
      <c r="AG207">
        <f>ROUND(IF($AF$207&lt;=0,0,$AF$207*$AF$3/12),2)</f>
        <v>0</v>
      </c>
      <c r="AH207">
        <f>ROUND(IF($AF$207&lt;=0,0,MIN($AF$4,$AF$207+$AG$207)),2)</f>
        <v>0</v>
      </c>
      <c r="AI207">
        <f>ROUND(IF($AF$207&lt;=0,0,MIN(MAX(0,$AF$207+$AG$207-$AH$207),MAX(0,$F$207-$J$207-$O$207-$T$207-$Y$207-$AD$207))),2)</f>
        <v>0</v>
      </c>
      <c r="AJ207">
        <f>ROUND(MAX(0,$AF$207+$AG$207-$AH$207-$AI$207),2)</f>
        <v>0</v>
      </c>
      <c r="AK207">
        <f>$AO$206</f>
        <v>0</v>
      </c>
      <c r="AL207">
        <f>ROUND(IF($AK$207&lt;=0,0,$AK$207*$AK$3/12),2)</f>
        <v>0</v>
      </c>
      <c r="AM207">
        <f>ROUND(IF($AK$207&lt;=0,0,MIN($AK$4,$AK$207+$AL$207)),2)</f>
        <v>0</v>
      </c>
      <c r="AN207">
        <f>ROUND(IF($AK$207&lt;=0,0,MIN(MAX(0,$AK$207+$AL$207-$AM$207),MAX(0,$F$207-$J$207-$O$207-$T$207-$Y$207-$AD$207-$AI$207))),2)</f>
        <v>0</v>
      </c>
      <c r="AO207">
        <f>ROUND(MAX(0,$AK$207+$AL$207-$AM$207-$AN$207),2)</f>
        <v>0</v>
      </c>
      <c r="AP207">
        <f>$AT$206</f>
        <v>0</v>
      </c>
      <c r="AQ207">
        <f>ROUND(IF($AP$207&lt;=0,0,$AP$207*$AP$3/12),2)</f>
        <v>0</v>
      </c>
      <c r="AR207">
        <f>ROUND(IF($AP$207&lt;=0,0,MIN($AP$4,$AP$207+$AQ$207)),2)</f>
        <v>0</v>
      </c>
      <c r="AS207">
        <f>ROUND(IF($AP$207&lt;=0,0,MIN(MAX(0,$AP$207+$AQ$207-$AR$207),MAX(0,$F$207-$J$207-$O$207-$T$207-$Y$207-$AD$207-$AI$207-$AN$207))),2)</f>
        <v>0</v>
      </c>
      <c r="AT207">
        <f>ROUND(MAX(0,$AP$207+$AQ$207-$AR$207-$AS$207),2)</f>
        <v>0</v>
      </c>
      <c r="AU207">
        <f>$AY$206</f>
        <v>0</v>
      </c>
      <c r="AV207">
        <f>ROUND(IF($AU$207&lt;=0,0,$AU$207*$AU$3/12),2)</f>
        <v>0</v>
      </c>
      <c r="AW207">
        <f>ROUND(IF($AU$207&lt;=0,0,MIN($AU$4,$AU$207+$AV$207)),2)</f>
        <v>0</v>
      </c>
      <c r="AX207">
        <f>ROUND(IF($AU$207&lt;=0,0,MIN(MAX(0,$AU$207+$AV$207-$AW$207),MAX(0,$F$207-$J$207-$O$207-$T$207-$Y$207-$AD$207-$AI$207-$AN$207-$AS$207))),2)</f>
        <v>0</v>
      </c>
      <c r="AY207">
        <f>ROUND(MAX(0,$AU$207+$AV$207-$AW$207-$AX$207),2)</f>
        <v>0</v>
      </c>
      <c r="AZ207">
        <f>$BD$206</f>
        <v>0</v>
      </c>
      <c r="BA207">
        <f>ROUND(IF($AZ$207&lt;=0,0,$AZ$207*$AZ$3/12),2)</f>
        <v>0</v>
      </c>
      <c r="BB207">
        <f>ROUND(IF($AZ$207&lt;=0,0,MIN($AZ$4,$AZ$207+$BA$207)),2)</f>
        <v>0</v>
      </c>
      <c r="BC207">
        <f>ROUND(IF($AZ$207&lt;=0,0,MIN(MAX(0,$AZ$207+$BA$207-$BB$207),MAX(0,$F$207-$J$207-$O$207-$T$207-$Y$207-$AD$207-$AI$207-$AN$207-$AS$207-$AX$207))),2)</f>
        <v>0</v>
      </c>
      <c r="BD207">
        <f>ROUND(MAX(0,$AZ$207+$BA$207-$BB$207-$BC$207),2)</f>
        <v>0</v>
      </c>
    </row>
    <row r="208" spans="1:56">
      <c r="A208">
        <f>ROW()-7</f>
        <v>201</v>
      </c>
      <c r="B208">
        <f>EDATE(StartDate,A208-1)</f>
        <v>0</v>
      </c>
      <c r="C208">
        <f>ROUND(SUM($G$208,$L$208,$Q$208,$V$208,$AA$208,$AF$208,$AK$208,$AP$208,$AU$208,$AZ$208)-SUM($K$208,$P$208,$U$208,$Z$208,$AE$208,$AJ$208,$AO$208,$AT$208,$AY$208,$BD$208),2)</f>
        <v>0</v>
      </c>
      <c r="D208">
        <f>ROUND(SUM($H$208,$M$208,$R$208,$W$208,$AB$208,$AG$208,$AL$208,$AQ$208,$AV$208,$BA$208),2)</f>
        <v>0</v>
      </c>
      <c r="E208">
        <f>ROUND(SUM($K$208,$P$208,$U$208,$Z$208,$AE$208,$AJ$208,$AO$208,$AT$208,$AY$208,$BD$208),2)</f>
        <v>0</v>
      </c>
      <c r="F208">
        <f>ROUND(MAX(MonthlyBudget-SUM($I$208,$N$208,$S$208,$X$208,$AC$208,$AH$208,$AM$208,$AR$208,$AW$208,$BB$208),0),2)</f>
        <v>0</v>
      </c>
      <c r="G208">
        <f>$K$207</f>
        <v>0</v>
      </c>
      <c r="H208">
        <f>ROUND(IF($G$208&lt;=0,0,$G$208*$G$3/12),2)</f>
        <v>0</v>
      </c>
      <c r="I208">
        <f>ROUND(IF($G$208&lt;=0,0,MIN($G$4,$G$208+$H$208)),2)</f>
        <v>0</v>
      </c>
      <c r="J208">
        <f>ROUND(IF($G$208&lt;=0,0,MIN(MAX(0,$G$208+$H$208-$I$208),$F$208)),2)</f>
        <v>0</v>
      </c>
      <c r="K208">
        <f>ROUND(MAX(0,$G$208+$H$208-$I$208-$J$208),2)</f>
        <v>0</v>
      </c>
      <c r="L208">
        <f>$P$207</f>
        <v>0</v>
      </c>
      <c r="M208">
        <f>ROUND(IF($L$208&lt;=0,0,$L$208*$L$3/12),2)</f>
        <v>0</v>
      </c>
      <c r="N208">
        <f>ROUND(IF($L$208&lt;=0,0,MIN($L$4,$L$208+$M$208)),2)</f>
        <v>0</v>
      </c>
      <c r="O208">
        <f>ROUND(IF($L$208&lt;=0,0,MIN(MAX(0,$L$208+$M$208-$N$208),MAX(0,$F$208-$J$208))),2)</f>
        <v>0</v>
      </c>
      <c r="P208">
        <f>ROUND(MAX(0,$L$208+$M$208-$N$208-$O$208),2)</f>
        <v>0</v>
      </c>
      <c r="Q208">
        <f>$U$207</f>
        <v>0</v>
      </c>
      <c r="R208">
        <f>ROUND(IF($Q$208&lt;=0,0,$Q$208*$Q$3/12),2)</f>
        <v>0</v>
      </c>
      <c r="S208">
        <f>ROUND(IF($Q$208&lt;=0,0,MIN($Q$4,$Q$208+$R$208)),2)</f>
        <v>0</v>
      </c>
      <c r="T208">
        <f>ROUND(IF($Q$208&lt;=0,0,MIN(MAX(0,$Q$208+$R$208-$S$208),MAX(0,$F$208-$J$208-$O$208))),2)</f>
        <v>0</v>
      </c>
      <c r="U208">
        <f>ROUND(MAX(0,$Q$208+$R$208-$S$208-$T$208),2)</f>
        <v>0</v>
      </c>
      <c r="V208">
        <f>$Z$207</f>
        <v>0</v>
      </c>
      <c r="W208">
        <f>ROUND(IF($V$208&lt;=0,0,$V$208*$V$3/12),2)</f>
        <v>0</v>
      </c>
      <c r="X208">
        <f>ROUND(IF($V$208&lt;=0,0,MIN($V$4,$V$208+$W$208)),2)</f>
        <v>0</v>
      </c>
      <c r="Y208">
        <f>ROUND(IF($V$208&lt;=0,0,MIN(MAX(0,$V$208+$W$208-$X$208),MAX(0,$F$208-$J$208-$O$208-$T$208))),2)</f>
        <v>0</v>
      </c>
      <c r="Z208">
        <f>ROUND(MAX(0,$V$208+$W$208-$X$208-$Y$208),2)</f>
        <v>0</v>
      </c>
      <c r="AA208">
        <f>$AE$207</f>
        <v>0</v>
      </c>
      <c r="AB208">
        <f>ROUND(IF($AA$208&lt;=0,0,$AA$208*$AA$3/12),2)</f>
        <v>0</v>
      </c>
      <c r="AC208">
        <f>ROUND(IF($AA$208&lt;=0,0,MIN($AA$4,$AA$208+$AB$208)),2)</f>
        <v>0</v>
      </c>
      <c r="AD208">
        <f>ROUND(IF($AA$208&lt;=0,0,MIN(MAX(0,$AA$208+$AB$208-$AC$208),MAX(0,$F$208-$J$208-$O$208-$T$208-$Y$208))),2)</f>
        <v>0</v>
      </c>
      <c r="AE208">
        <f>ROUND(MAX(0,$AA$208+$AB$208-$AC$208-$AD$208),2)</f>
        <v>0</v>
      </c>
      <c r="AF208">
        <f>$AJ$207</f>
        <v>0</v>
      </c>
      <c r="AG208">
        <f>ROUND(IF($AF$208&lt;=0,0,$AF$208*$AF$3/12),2)</f>
        <v>0</v>
      </c>
      <c r="AH208">
        <f>ROUND(IF($AF$208&lt;=0,0,MIN($AF$4,$AF$208+$AG$208)),2)</f>
        <v>0</v>
      </c>
      <c r="AI208">
        <f>ROUND(IF($AF$208&lt;=0,0,MIN(MAX(0,$AF$208+$AG$208-$AH$208),MAX(0,$F$208-$J$208-$O$208-$T$208-$Y$208-$AD$208))),2)</f>
        <v>0</v>
      </c>
      <c r="AJ208">
        <f>ROUND(MAX(0,$AF$208+$AG$208-$AH$208-$AI$208),2)</f>
        <v>0</v>
      </c>
      <c r="AK208">
        <f>$AO$207</f>
        <v>0</v>
      </c>
      <c r="AL208">
        <f>ROUND(IF($AK$208&lt;=0,0,$AK$208*$AK$3/12),2)</f>
        <v>0</v>
      </c>
      <c r="AM208">
        <f>ROUND(IF($AK$208&lt;=0,0,MIN($AK$4,$AK$208+$AL$208)),2)</f>
        <v>0</v>
      </c>
      <c r="AN208">
        <f>ROUND(IF($AK$208&lt;=0,0,MIN(MAX(0,$AK$208+$AL$208-$AM$208),MAX(0,$F$208-$J$208-$O$208-$T$208-$Y$208-$AD$208-$AI$208))),2)</f>
        <v>0</v>
      </c>
      <c r="AO208">
        <f>ROUND(MAX(0,$AK$208+$AL$208-$AM$208-$AN$208),2)</f>
        <v>0</v>
      </c>
      <c r="AP208">
        <f>$AT$207</f>
        <v>0</v>
      </c>
      <c r="AQ208">
        <f>ROUND(IF($AP$208&lt;=0,0,$AP$208*$AP$3/12),2)</f>
        <v>0</v>
      </c>
      <c r="AR208">
        <f>ROUND(IF($AP$208&lt;=0,0,MIN($AP$4,$AP$208+$AQ$208)),2)</f>
        <v>0</v>
      </c>
      <c r="AS208">
        <f>ROUND(IF($AP$208&lt;=0,0,MIN(MAX(0,$AP$208+$AQ$208-$AR$208),MAX(0,$F$208-$J$208-$O$208-$T$208-$Y$208-$AD$208-$AI$208-$AN$208))),2)</f>
        <v>0</v>
      </c>
      <c r="AT208">
        <f>ROUND(MAX(0,$AP$208+$AQ$208-$AR$208-$AS$208),2)</f>
        <v>0</v>
      </c>
      <c r="AU208">
        <f>$AY$207</f>
        <v>0</v>
      </c>
      <c r="AV208">
        <f>ROUND(IF($AU$208&lt;=0,0,$AU$208*$AU$3/12),2)</f>
        <v>0</v>
      </c>
      <c r="AW208">
        <f>ROUND(IF($AU$208&lt;=0,0,MIN($AU$4,$AU$208+$AV$208)),2)</f>
        <v>0</v>
      </c>
      <c r="AX208">
        <f>ROUND(IF($AU$208&lt;=0,0,MIN(MAX(0,$AU$208+$AV$208-$AW$208),MAX(0,$F$208-$J$208-$O$208-$T$208-$Y$208-$AD$208-$AI$208-$AN$208-$AS$208))),2)</f>
        <v>0</v>
      </c>
      <c r="AY208">
        <f>ROUND(MAX(0,$AU$208+$AV$208-$AW$208-$AX$208),2)</f>
        <v>0</v>
      </c>
      <c r="AZ208">
        <f>$BD$207</f>
        <v>0</v>
      </c>
      <c r="BA208">
        <f>ROUND(IF($AZ$208&lt;=0,0,$AZ$208*$AZ$3/12),2)</f>
        <v>0</v>
      </c>
      <c r="BB208">
        <f>ROUND(IF($AZ$208&lt;=0,0,MIN($AZ$4,$AZ$208+$BA$208)),2)</f>
        <v>0</v>
      </c>
      <c r="BC208">
        <f>ROUND(IF($AZ$208&lt;=0,0,MIN(MAX(0,$AZ$208+$BA$208-$BB$208),MAX(0,$F$208-$J$208-$O$208-$T$208-$Y$208-$AD$208-$AI$208-$AN$208-$AS$208-$AX$208))),2)</f>
        <v>0</v>
      </c>
      <c r="BD208">
        <f>ROUND(MAX(0,$AZ$208+$BA$208-$BB$208-$BC$208),2)</f>
        <v>0</v>
      </c>
    </row>
    <row r="209" spans="1:56">
      <c r="A209">
        <f>ROW()-7</f>
        <v>202</v>
      </c>
      <c r="B209">
        <f>EDATE(StartDate,A209-1)</f>
        <v>0</v>
      </c>
      <c r="C209">
        <f>ROUND(SUM($G$209,$L$209,$Q$209,$V$209,$AA$209,$AF$209,$AK$209,$AP$209,$AU$209,$AZ$209)-SUM($K$209,$P$209,$U$209,$Z$209,$AE$209,$AJ$209,$AO$209,$AT$209,$AY$209,$BD$209),2)</f>
        <v>0</v>
      </c>
      <c r="D209">
        <f>ROUND(SUM($H$209,$M$209,$R$209,$W$209,$AB$209,$AG$209,$AL$209,$AQ$209,$AV$209,$BA$209),2)</f>
        <v>0</v>
      </c>
      <c r="E209">
        <f>ROUND(SUM($K$209,$P$209,$U$209,$Z$209,$AE$209,$AJ$209,$AO$209,$AT$209,$AY$209,$BD$209),2)</f>
        <v>0</v>
      </c>
      <c r="F209">
        <f>ROUND(MAX(MonthlyBudget-SUM($I$209,$N$209,$S$209,$X$209,$AC$209,$AH$209,$AM$209,$AR$209,$AW$209,$BB$209),0),2)</f>
        <v>0</v>
      </c>
      <c r="G209">
        <f>$K$208</f>
        <v>0</v>
      </c>
      <c r="H209">
        <f>ROUND(IF($G$209&lt;=0,0,$G$209*$G$3/12),2)</f>
        <v>0</v>
      </c>
      <c r="I209">
        <f>ROUND(IF($G$209&lt;=0,0,MIN($G$4,$G$209+$H$209)),2)</f>
        <v>0</v>
      </c>
      <c r="J209">
        <f>ROUND(IF($G$209&lt;=0,0,MIN(MAX(0,$G$209+$H$209-$I$209),$F$209)),2)</f>
        <v>0</v>
      </c>
      <c r="K209">
        <f>ROUND(MAX(0,$G$209+$H$209-$I$209-$J$209),2)</f>
        <v>0</v>
      </c>
      <c r="L209">
        <f>$P$208</f>
        <v>0</v>
      </c>
      <c r="M209">
        <f>ROUND(IF($L$209&lt;=0,0,$L$209*$L$3/12),2)</f>
        <v>0</v>
      </c>
      <c r="N209">
        <f>ROUND(IF($L$209&lt;=0,0,MIN($L$4,$L$209+$M$209)),2)</f>
        <v>0</v>
      </c>
      <c r="O209">
        <f>ROUND(IF($L$209&lt;=0,0,MIN(MAX(0,$L$209+$M$209-$N$209),MAX(0,$F$209-$J$209))),2)</f>
        <v>0</v>
      </c>
      <c r="P209">
        <f>ROUND(MAX(0,$L$209+$M$209-$N$209-$O$209),2)</f>
        <v>0</v>
      </c>
      <c r="Q209">
        <f>$U$208</f>
        <v>0</v>
      </c>
      <c r="R209">
        <f>ROUND(IF($Q$209&lt;=0,0,$Q$209*$Q$3/12),2)</f>
        <v>0</v>
      </c>
      <c r="S209">
        <f>ROUND(IF($Q$209&lt;=0,0,MIN($Q$4,$Q$209+$R$209)),2)</f>
        <v>0</v>
      </c>
      <c r="T209">
        <f>ROUND(IF($Q$209&lt;=0,0,MIN(MAX(0,$Q$209+$R$209-$S$209),MAX(0,$F$209-$J$209-$O$209))),2)</f>
        <v>0</v>
      </c>
      <c r="U209">
        <f>ROUND(MAX(0,$Q$209+$R$209-$S$209-$T$209),2)</f>
        <v>0</v>
      </c>
      <c r="V209">
        <f>$Z$208</f>
        <v>0</v>
      </c>
      <c r="W209">
        <f>ROUND(IF($V$209&lt;=0,0,$V$209*$V$3/12),2)</f>
        <v>0</v>
      </c>
      <c r="X209">
        <f>ROUND(IF($V$209&lt;=0,0,MIN($V$4,$V$209+$W$209)),2)</f>
        <v>0</v>
      </c>
      <c r="Y209">
        <f>ROUND(IF($V$209&lt;=0,0,MIN(MAX(0,$V$209+$W$209-$X$209),MAX(0,$F$209-$J$209-$O$209-$T$209))),2)</f>
        <v>0</v>
      </c>
      <c r="Z209">
        <f>ROUND(MAX(0,$V$209+$W$209-$X$209-$Y$209),2)</f>
        <v>0</v>
      </c>
      <c r="AA209">
        <f>$AE$208</f>
        <v>0</v>
      </c>
      <c r="AB209">
        <f>ROUND(IF($AA$209&lt;=0,0,$AA$209*$AA$3/12),2)</f>
        <v>0</v>
      </c>
      <c r="AC209">
        <f>ROUND(IF($AA$209&lt;=0,0,MIN($AA$4,$AA$209+$AB$209)),2)</f>
        <v>0</v>
      </c>
      <c r="AD209">
        <f>ROUND(IF($AA$209&lt;=0,0,MIN(MAX(0,$AA$209+$AB$209-$AC$209),MAX(0,$F$209-$J$209-$O$209-$T$209-$Y$209))),2)</f>
        <v>0</v>
      </c>
      <c r="AE209">
        <f>ROUND(MAX(0,$AA$209+$AB$209-$AC$209-$AD$209),2)</f>
        <v>0</v>
      </c>
      <c r="AF209">
        <f>$AJ$208</f>
        <v>0</v>
      </c>
      <c r="AG209">
        <f>ROUND(IF($AF$209&lt;=0,0,$AF$209*$AF$3/12),2)</f>
        <v>0</v>
      </c>
      <c r="AH209">
        <f>ROUND(IF($AF$209&lt;=0,0,MIN($AF$4,$AF$209+$AG$209)),2)</f>
        <v>0</v>
      </c>
      <c r="AI209">
        <f>ROUND(IF($AF$209&lt;=0,0,MIN(MAX(0,$AF$209+$AG$209-$AH$209),MAX(0,$F$209-$J$209-$O$209-$T$209-$Y$209-$AD$209))),2)</f>
        <v>0</v>
      </c>
      <c r="AJ209">
        <f>ROUND(MAX(0,$AF$209+$AG$209-$AH$209-$AI$209),2)</f>
        <v>0</v>
      </c>
      <c r="AK209">
        <f>$AO$208</f>
        <v>0</v>
      </c>
      <c r="AL209">
        <f>ROUND(IF($AK$209&lt;=0,0,$AK$209*$AK$3/12),2)</f>
        <v>0</v>
      </c>
      <c r="AM209">
        <f>ROUND(IF($AK$209&lt;=0,0,MIN($AK$4,$AK$209+$AL$209)),2)</f>
        <v>0</v>
      </c>
      <c r="AN209">
        <f>ROUND(IF($AK$209&lt;=0,0,MIN(MAX(0,$AK$209+$AL$209-$AM$209),MAX(0,$F$209-$J$209-$O$209-$T$209-$Y$209-$AD$209-$AI$209))),2)</f>
        <v>0</v>
      </c>
      <c r="AO209">
        <f>ROUND(MAX(0,$AK$209+$AL$209-$AM$209-$AN$209),2)</f>
        <v>0</v>
      </c>
      <c r="AP209">
        <f>$AT$208</f>
        <v>0</v>
      </c>
      <c r="AQ209">
        <f>ROUND(IF($AP$209&lt;=0,0,$AP$209*$AP$3/12),2)</f>
        <v>0</v>
      </c>
      <c r="AR209">
        <f>ROUND(IF($AP$209&lt;=0,0,MIN($AP$4,$AP$209+$AQ$209)),2)</f>
        <v>0</v>
      </c>
      <c r="AS209">
        <f>ROUND(IF($AP$209&lt;=0,0,MIN(MAX(0,$AP$209+$AQ$209-$AR$209),MAX(0,$F$209-$J$209-$O$209-$T$209-$Y$209-$AD$209-$AI$209-$AN$209))),2)</f>
        <v>0</v>
      </c>
      <c r="AT209">
        <f>ROUND(MAX(0,$AP$209+$AQ$209-$AR$209-$AS$209),2)</f>
        <v>0</v>
      </c>
      <c r="AU209">
        <f>$AY$208</f>
        <v>0</v>
      </c>
      <c r="AV209">
        <f>ROUND(IF($AU$209&lt;=0,0,$AU$209*$AU$3/12),2)</f>
        <v>0</v>
      </c>
      <c r="AW209">
        <f>ROUND(IF($AU$209&lt;=0,0,MIN($AU$4,$AU$209+$AV$209)),2)</f>
        <v>0</v>
      </c>
      <c r="AX209">
        <f>ROUND(IF($AU$209&lt;=0,0,MIN(MAX(0,$AU$209+$AV$209-$AW$209),MAX(0,$F$209-$J$209-$O$209-$T$209-$Y$209-$AD$209-$AI$209-$AN$209-$AS$209))),2)</f>
        <v>0</v>
      </c>
      <c r="AY209">
        <f>ROUND(MAX(0,$AU$209+$AV$209-$AW$209-$AX$209),2)</f>
        <v>0</v>
      </c>
      <c r="AZ209">
        <f>$BD$208</f>
        <v>0</v>
      </c>
      <c r="BA209">
        <f>ROUND(IF($AZ$209&lt;=0,0,$AZ$209*$AZ$3/12),2)</f>
        <v>0</v>
      </c>
      <c r="BB209">
        <f>ROUND(IF($AZ$209&lt;=0,0,MIN($AZ$4,$AZ$209+$BA$209)),2)</f>
        <v>0</v>
      </c>
      <c r="BC209">
        <f>ROUND(IF($AZ$209&lt;=0,0,MIN(MAX(0,$AZ$209+$BA$209-$BB$209),MAX(0,$F$209-$J$209-$O$209-$T$209-$Y$209-$AD$209-$AI$209-$AN$209-$AS$209-$AX$209))),2)</f>
        <v>0</v>
      </c>
      <c r="BD209">
        <f>ROUND(MAX(0,$AZ$209+$BA$209-$BB$209-$BC$209),2)</f>
        <v>0</v>
      </c>
    </row>
    <row r="210" spans="1:56">
      <c r="A210">
        <f>ROW()-7</f>
        <v>203</v>
      </c>
      <c r="B210">
        <f>EDATE(StartDate,A210-1)</f>
        <v>0</v>
      </c>
      <c r="C210">
        <f>ROUND(SUM($G$210,$L$210,$Q$210,$V$210,$AA$210,$AF$210,$AK$210,$AP$210,$AU$210,$AZ$210)-SUM($K$210,$P$210,$U$210,$Z$210,$AE$210,$AJ$210,$AO$210,$AT$210,$AY$210,$BD$210),2)</f>
        <v>0</v>
      </c>
      <c r="D210">
        <f>ROUND(SUM($H$210,$M$210,$R$210,$W$210,$AB$210,$AG$210,$AL$210,$AQ$210,$AV$210,$BA$210),2)</f>
        <v>0</v>
      </c>
      <c r="E210">
        <f>ROUND(SUM($K$210,$P$210,$U$210,$Z$210,$AE$210,$AJ$210,$AO$210,$AT$210,$AY$210,$BD$210),2)</f>
        <v>0</v>
      </c>
      <c r="F210">
        <f>ROUND(MAX(MonthlyBudget-SUM($I$210,$N$210,$S$210,$X$210,$AC$210,$AH$210,$AM$210,$AR$210,$AW$210,$BB$210),0),2)</f>
        <v>0</v>
      </c>
      <c r="G210">
        <f>$K$209</f>
        <v>0</v>
      </c>
      <c r="H210">
        <f>ROUND(IF($G$210&lt;=0,0,$G$210*$G$3/12),2)</f>
        <v>0</v>
      </c>
      <c r="I210">
        <f>ROUND(IF($G$210&lt;=0,0,MIN($G$4,$G$210+$H$210)),2)</f>
        <v>0</v>
      </c>
      <c r="J210">
        <f>ROUND(IF($G$210&lt;=0,0,MIN(MAX(0,$G$210+$H$210-$I$210),$F$210)),2)</f>
        <v>0</v>
      </c>
      <c r="K210">
        <f>ROUND(MAX(0,$G$210+$H$210-$I$210-$J$210),2)</f>
        <v>0</v>
      </c>
      <c r="L210">
        <f>$P$209</f>
        <v>0</v>
      </c>
      <c r="M210">
        <f>ROUND(IF($L$210&lt;=0,0,$L$210*$L$3/12),2)</f>
        <v>0</v>
      </c>
      <c r="N210">
        <f>ROUND(IF($L$210&lt;=0,0,MIN($L$4,$L$210+$M$210)),2)</f>
        <v>0</v>
      </c>
      <c r="O210">
        <f>ROUND(IF($L$210&lt;=0,0,MIN(MAX(0,$L$210+$M$210-$N$210),MAX(0,$F$210-$J$210))),2)</f>
        <v>0</v>
      </c>
      <c r="P210">
        <f>ROUND(MAX(0,$L$210+$M$210-$N$210-$O$210),2)</f>
        <v>0</v>
      </c>
      <c r="Q210">
        <f>$U$209</f>
        <v>0</v>
      </c>
      <c r="R210">
        <f>ROUND(IF($Q$210&lt;=0,0,$Q$210*$Q$3/12),2)</f>
        <v>0</v>
      </c>
      <c r="S210">
        <f>ROUND(IF($Q$210&lt;=0,0,MIN($Q$4,$Q$210+$R$210)),2)</f>
        <v>0</v>
      </c>
      <c r="T210">
        <f>ROUND(IF($Q$210&lt;=0,0,MIN(MAX(0,$Q$210+$R$210-$S$210),MAX(0,$F$210-$J$210-$O$210))),2)</f>
        <v>0</v>
      </c>
      <c r="U210">
        <f>ROUND(MAX(0,$Q$210+$R$210-$S$210-$T$210),2)</f>
        <v>0</v>
      </c>
      <c r="V210">
        <f>$Z$209</f>
        <v>0</v>
      </c>
      <c r="W210">
        <f>ROUND(IF($V$210&lt;=0,0,$V$210*$V$3/12),2)</f>
        <v>0</v>
      </c>
      <c r="X210">
        <f>ROUND(IF($V$210&lt;=0,0,MIN($V$4,$V$210+$W$210)),2)</f>
        <v>0</v>
      </c>
      <c r="Y210">
        <f>ROUND(IF($V$210&lt;=0,0,MIN(MAX(0,$V$210+$W$210-$X$210),MAX(0,$F$210-$J$210-$O$210-$T$210))),2)</f>
        <v>0</v>
      </c>
      <c r="Z210">
        <f>ROUND(MAX(0,$V$210+$W$210-$X$210-$Y$210),2)</f>
        <v>0</v>
      </c>
      <c r="AA210">
        <f>$AE$209</f>
        <v>0</v>
      </c>
      <c r="AB210">
        <f>ROUND(IF($AA$210&lt;=0,0,$AA$210*$AA$3/12),2)</f>
        <v>0</v>
      </c>
      <c r="AC210">
        <f>ROUND(IF($AA$210&lt;=0,0,MIN($AA$4,$AA$210+$AB$210)),2)</f>
        <v>0</v>
      </c>
      <c r="AD210">
        <f>ROUND(IF($AA$210&lt;=0,0,MIN(MAX(0,$AA$210+$AB$210-$AC$210),MAX(0,$F$210-$J$210-$O$210-$T$210-$Y$210))),2)</f>
        <v>0</v>
      </c>
      <c r="AE210">
        <f>ROUND(MAX(0,$AA$210+$AB$210-$AC$210-$AD$210),2)</f>
        <v>0</v>
      </c>
      <c r="AF210">
        <f>$AJ$209</f>
        <v>0</v>
      </c>
      <c r="AG210">
        <f>ROUND(IF($AF$210&lt;=0,0,$AF$210*$AF$3/12),2)</f>
        <v>0</v>
      </c>
      <c r="AH210">
        <f>ROUND(IF($AF$210&lt;=0,0,MIN($AF$4,$AF$210+$AG$210)),2)</f>
        <v>0</v>
      </c>
      <c r="AI210">
        <f>ROUND(IF($AF$210&lt;=0,0,MIN(MAX(0,$AF$210+$AG$210-$AH$210),MAX(0,$F$210-$J$210-$O$210-$T$210-$Y$210-$AD$210))),2)</f>
        <v>0</v>
      </c>
      <c r="AJ210">
        <f>ROUND(MAX(0,$AF$210+$AG$210-$AH$210-$AI$210),2)</f>
        <v>0</v>
      </c>
      <c r="AK210">
        <f>$AO$209</f>
        <v>0</v>
      </c>
      <c r="AL210">
        <f>ROUND(IF($AK$210&lt;=0,0,$AK$210*$AK$3/12),2)</f>
        <v>0</v>
      </c>
      <c r="AM210">
        <f>ROUND(IF($AK$210&lt;=0,0,MIN($AK$4,$AK$210+$AL$210)),2)</f>
        <v>0</v>
      </c>
      <c r="AN210">
        <f>ROUND(IF($AK$210&lt;=0,0,MIN(MAX(0,$AK$210+$AL$210-$AM$210),MAX(0,$F$210-$J$210-$O$210-$T$210-$Y$210-$AD$210-$AI$210))),2)</f>
        <v>0</v>
      </c>
      <c r="AO210">
        <f>ROUND(MAX(0,$AK$210+$AL$210-$AM$210-$AN$210),2)</f>
        <v>0</v>
      </c>
      <c r="AP210">
        <f>$AT$209</f>
        <v>0</v>
      </c>
      <c r="AQ210">
        <f>ROUND(IF($AP$210&lt;=0,0,$AP$210*$AP$3/12),2)</f>
        <v>0</v>
      </c>
      <c r="AR210">
        <f>ROUND(IF($AP$210&lt;=0,0,MIN($AP$4,$AP$210+$AQ$210)),2)</f>
        <v>0</v>
      </c>
      <c r="AS210">
        <f>ROUND(IF($AP$210&lt;=0,0,MIN(MAX(0,$AP$210+$AQ$210-$AR$210),MAX(0,$F$210-$J$210-$O$210-$T$210-$Y$210-$AD$210-$AI$210-$AN$210))),2)</f>
        <v>0</v>
      </c>
      <c r="AT210">
        <f>ROUND(MAX(0,$AP$210+$AQ$210-$AR$210-$AS$210),2)</f>
        <v>0</v>
      </c>
      <c r="AU210">
        <f>$AY$209</f>
        <v>0</v>
      </c>
      <c r="AV210">
        <f>ROUND(IF($AU$210&lt;=0,0,$AU$210*$AU$3/12),2)</f>
        <v>0</v>
      </c>
      <c r="AW210">
        <f>ROUND(IF($AU$210&lt;=0,0,MIN($AU$4,$AU$210+$AV$210)),2)</f>
        <v>0</v>
      </c>
      <c r="AX210">
        <f>ROUND(IF($AU$210&lt;=0,0,MIN(MAX(0,$AU$210+$AV$210-$AW$210),MAX(0,$F$210-$J$210-$O$210-$T$210-$Y$210-$AD$210-$AI$210-$AN$210-$AS$210))),2)</f>
        <v>0</v>
      </c>
      <c r="AY210">
        <f>ROUND(MAX(0,$AU$210+$AV$210-$AW$210-$AX$210),2)</f>
        <v>0</v>
      </c>
      <c r="AZ210">
        <f>$BD$209</f>
        <v>0</v>
      </c>
      <c r="BA210">
        <f>ROUND(IF($AZ$210&lt;=0,0,$AZ$210*$AZ$3/12),2)</f>
        <v>0</v>
      </c>
      <c r="BB210">
        <f>ROUND(IF($AZ$210&lt;=0,0,MIN($AZ$4,$AZ$210+$BA$210)),2)</f>
        <v>0</v>
      </c>
      <c r="BC210">
        <f>ROUND(IF($AZ$210&lt;=0,0,MIN(MAX(0,$AZ$210+$BA$210-$BB$210),MAX(0,$F$210-$J$210-$O$210-$T$210-$Y$210-$AD$210-$AI$210-$AN$210-$AS$210-$AX$210))),2)</f>
        <v>0</v>
      </c>
      <c r="BD210">
        <f>ROUND(MAX(0,$AZ$210+$BA$210-$BB$210-$BC$210),2)</f>
        <v>0</v>
      </c>
    </row>
    <row r="211" spans="1:56">
      <c r="A211">
        <f>ROW()-7</f>
        <v>204</v>
      </c>
      <c r="B211">
        <f>EDATE(StartDate,A211-1)</f>
        <v>0</v>
      </c>
      <c r="C211">
        <f>ROUND(SUM($G$211,$L$211,$Q$211,$V$211,$AA$211,$AF$211,$AK$211,$AP$211,$AU$211,$AZ$211)-SUM($K$211,$P$211,$U$211,$Z$211,$AE$211,$AJ$211,$AO$211,$AT$211,$AY$211,$BD$211),2)</f>
        <v>0</v>
      </c>
      <c r="D211">
        <f>ROUND(SUM($H$211,$M$211,$R$211,$W$211,$AB$211,$AG$211,$AL$211,$AQ$211,$AV$211,$BA$211),2)</f>
        <v>0</v>
      </c>
      <c r="E211">
        <f>ROUND(SUM($K$211,$P$211,$U$211,$Z$211,$AE$211,$AJ$211,$AO$211,$AT$211,$AY$211,$BD$211),2)</f>
        <v>0</v>
      </c>
      <c r="F211">
        <f>ROUND(MAX(MonthlyBudget-SUM($I$211,$N$211,$S$211,$X$211,$AC$211,$AH$211,$AM$211,$AR$211,$AW$211,$BB$211),0),2)</f>
        <v>0</v>
      </c>
      <c r="G211">
        <f>$K$210</f>
        <v>0</v>
      </c>
      <c r="H211">
        <f>ROUND(IF($G$211&lt;=0,0,$G$211*$G$3/12),2)</f>
        <v>0</v>
      </c>
      <c r="I211">
        <f>ROUND(IF($G$211&lt;=0,0,MIN($G$4,$G$211+$H$211)),2)</f>
        <v>0</v>
      </c>
      <c r="J211">
        <f>ROUND(IF($G$211&lt;=0,0,MIN(MAX(0,$G$211+$H$211-$I$211),$F$211)),2)</f>
        <v>0</v>
      </c>
      <c r="K211">
        <f>ROUND(MAX(0,$G$211+$H$211-$I$211-$J$211),2)</f>
        <v>0</v>
      </c>
      <c r="L211">
        <f>$P$210</f>
        <v>0</v>
      </c>
      <c r="M211">
        <f>ROUND(IF($L$211&lt;=0,0,$L$211*$L$3/12),2)</f>
        <v>0</v>
      </c>
      <c r="N211">
        <f>ROUND(IF($L$211&lt;=0,0,MIN($L$4,$L$211+$M$211)),2)</f>
        <v>0</v>
      </c>
      <c r="O211">
        <f>ROUND(IF($L$211&lt;=0,0,MIN(MAX(0,$L$211+$M$211-$N$211),MAX(0,$F$211-$J$211))),2)</f>
        <v>0</v>
      </c>
      <c r="P211">
        <f>ROUND(MAX(0,$L$211+$M$211-$N$211-$O$211),2)</f>
        <v>0</v>
      </c>
      <c r="Q211">
        <f>$U$210</f>
        <v>0</v>
      </c>
      <c r="R211">
        <f>ROUND(IF($Q$211&lt;=0,0,$Q$211*$Q$3/12),2)</f>
        <v>0</v>
      </c>
      <c r="S211">
        <f>ROUND(IF($Q$211&lt;=0,0,MIN($Q$4,$Q$211+$R$211)),2)</f>
        <v>0</v>
      </c>
      <c r="T211">
        <f>ROUND(IF($Q$211&lt;=0,0,MIN(MAX(0,$Q$211+$R$211-$S$211),MAX(0,$F$211-$J$211-$O$211))),2)</f>
        <v>0</v>
      </c>
      <c r="U211">
        <f>ROUND(MAX(0,$Q$211+$R$211-$S$211-$T$211),2)</f>
        <v>0</v>
      </c>
      <c r="V211">
        <f>$Z$210</f>
        <v>0</v>
      </c>
      <c r="W211">
        <f>ROUND(IF($V$211&lt;=0,0,$V$211*$V$3/12),2)</f>
        <v>0</v>
      </c>
      <c r="X211">
        <f>ROUND(IF($V$211&lt;=0,0,MIN($V$4,$V$211+$W$211)),2)</f>
        <v>0</v>
      </c>
      <c r="Y211">
        <f>ROUND(IF($V$211&lt;=0,0,MIN(MAX(0,$V$211+$W$211-$X$211),MAX(0,$F$211-$J$211-$O$211-$T$211))),2)</f>
        <v>0</v>
      </c>
      <c r="Z211">
        <f>ROUND(MAX(0,$V$211+$W$211-$X$211-$Y$211),2)</f>
        <v>0</v>
      </c>
      <c r="AA211">
        <f>$AE$210</f>
        <v>0</v>
      </c>
      <c r="AB211">
        <f>ROUND(IF($AA$211&lt;=0,0,$AA$211*$AA$3/12),2)</f>
        <v>0</v>
      </c>
      <c r="AC211">
        <f>ROUND(IF($AA$211&lt;=0,0,MIN($AA$4,$AA$211+$AB$211)),2)</f>
        <v>0</v>
      </c>
      <c r="AD211">
        <f>ROUND(IF($AA$211&lt;=0,0,MIN(MAX(0,$AA$211+$AB$211-$AC$211),MAX(0,$F$211-$J$211-$O$211-$T$211-$Y$211))),2)</f>
        <v>0</v>
      </c>
      <c r="AE211">
        <f>ROUND(MAX(0,$AA$211+$AB$211-$AC$211-$AD$211),2)</f>
        <v>0</v>
      </c>
      <c r="AF211">
        <f>$AJ$210</f>
        <v>0</v>
      </c>
      <c r="AG211">
        <f>ROUND(IF($AF$211&lt;=0,0,$AF$211*$AF$3/12),2)</f>
        <v>0</v>
      </c>
      <c r="AH211">
        <f>ROUND(IF($AF$211&lt;=0,0,MIN($AF$4,$AF$211+$AG$211)),2)</f>
        <v>0</v>
      </c>
      <c r="AI211">
        <f>ROUND(IF($AF$211&lt;=0,0,MIN(MAX(0,$AF$211+$AG$211-$AH$211),MAX(0,$F$211-$J$211-$O$211-$T$211-$Y$211-$AD$211))),2)</f>
        <v>0</v>
      </c>
      <c r="AJ211">
        <f>ROUND(MAX(0,$AF$211+$AG$211-$AH$211-$AI$211),2)</f>
        <v>0</v>
      </c>
      <c r="AK211">
        <f>$AO$210</f>
        <v>0</v>
      </c>
      <c r="AL211">
        <f>ROUND(IF($AK$211&lt;=0,0,$AK$211*$AK$3/12),2)</f>
        <v>0</v>
      </c>
      <c r="AM211">
        <f>ROUND(IF($AK$211&lt;=0,0,MIN($AK$4,$AK$211+$AL$211)),2)</f>
        <v>0</v>
      </c>
      <c r="AN211">
        <f>ROUND(IF($AK$211&lt;=0,0,MIN(MAX(0,$AK$211+$AL$211-$AM$211),MAX(0,$F$211-$J$211-$O$211-$T$211-$Y$211-$AD$211-$AI$211))),2)</f>
        <v>0</v>
      </c>
      <c r="AO211">
        <f>ROUND(MAX(0,$AK$211+$AL$211-$AM$211-$AN$211),2)</f>
        <v>0</v>
      </c>
      <c r="AP211">
        <f>$AT$210</f>
        <v>0</v>
      </c>
      <c r="AQ211">
        <f>ROUND(IF($AP$211&lt;=0,0,$AP$211*$AP$3/12),2)</f>
        <v>0</v>
      </c>
      <c r="AR211">
        <f>ROUND(IF($AP$211&lt;=0,0,MIN($AP$4,$AP$211+$AQ$211)),2)</f>
        <v>0</v>
      </c>
      <c r="AS211">
        <f>ROUND(IF($AP$211&lt;=0,0,MIN(MAX(0,$AP$211+$AQ$211-$AR$211),MAX(0,$F$211-$J$211-$O$211-$T$211-$Y$211-$AD$211-$AI$211-$AN$211))),2)</f>
        <v>0</v>
      </c>
      <c r="AT211">
        <f>ROUND(MAX(0,$AP$211+$AQ$211-$AR$211-$AS$211),2)</f>
        <v>0</v>
      </c>
      <c r="AU211">
        <f>$AY$210</f>
        <v>0</v>
      </c>
      <c r="AV211">
        <f>ROUND(IF($AU$211&lt;=0,0,$AU$211*$AU$3/12),2)</f>
        <v>0</v>
      </c>
      <c r="AW211">
        <f>ROUND(IF($AU$211&lt;=0,0,MIN($AU$4,$AU$211+$AV$211)),2)</f>
        <v>0</v>
      </c>
      <c r="AX211">
        <f>ROUND(IF($AU$211&lt;=0,0,MIN(MAX(0,$AU$211+$AV$211-$AW$211),MAX(0,$F$211-$J$211-$O$211-$T$211-$Y$211-$AD$211-$AI$211-$AN$211-$AS$211))),2)</f>
        <v>0</v>
      </c>
      <c r="AY211">
        <f>ROUND(MAX(0,$AU$211+$AV$211-$AW$211-$AX$211),2)</f>
        <v>0</v>
      </c>
      <c r="AZ211">
        <f>$BD$210</f>
        <v>0</v>
      </c>
      <c r="BA211">
        <f>ROUND(IF($AZ$211&lt;=0,0,$AZ$211*$AZ$3/12),2)</f>
        <v>0</v>
      </c>
      <c r="BB211">
        <f>ROUND(IF($AZ$211&lt;=0,0,MIN($AZ$4,$AZ$211+$BA$211)),2)</f>
        <v>0</v>
      </c>
      <c r="BC211">
        <f>ROUND(IF($AZ$211&lt;=0,0,MIN(MAX(0,$AZ$211+$BA$211-$BB$211),MAX(0,$F$211-$J$211-$O$211-$T$211-$Y$211-$AD$211-$AI$211-$AN$211-$AS$211-$AX$211))),2)</f>
        <v>0</v>
      </c>
      <c r="BD211">
        <f>ROUND(MAX(0,$AZ$211+$BA$211-$BB$211-$BC$211),2)</f>
        <v>0</v>
      </c>
    </row>
    <row r="212" spans="1:56">
      <c r="A212">
        <f>ROW()-7</f>
        <v>205</v>
      </c>
      <c r="B212">
        <f>EDATE(StartDate,A212-1)</f>
        <v>0</v>
      </c>
      <c r="C212">
        <f>ROUND(SUM($G$212,$L$212,$Q$212,$V$212,$AA$212,$AF$212,$AK$212,$AP$212,$AU$212,$AZ$212)-SUM($K$212,$P$212,$U$212,$Z$212,$AE$212,$AJ$212,$AO$212,$AT$212,$AY$212,$BD$212),2)</f>
        <v>0</v>
      </c>
      <c r="D212">
        <f>ROUND(SUM($H$212,$M$212,$R$212,$W$212,$AB$212,$AG$212,$AL$212,$AQ$212,$AV$212,$BA$212),2)</f>
        <v>0</v>
      </c>
      <c r="E212">
        <f>ROUND(SUM($K$212,$P$212,$U$212,$Z$212,$AE$212,$AJ$212,$AO$212,$AT$212,$AY$212,$BD$212),2)</f>
        <v>0</v>
      </c>
      <c r="F212">
        <f>ROUND(MAX(MonthlyBudget-SUM($I$212,$N$212,$S$212,$X$212,$AC$212,$AH$212,$AM$212,$AR$212,$AW$212,$BB$212),0),2)</f>
        <v>0</v>
      </c>
      <c r="G212">
        <f>$K$211</f>
        <v>0</v>
      </c>
      <c r="H212">
        <f>ROUND(IF($G$212&lt;=0,0,$G$212*$G$3/12),2)</f>
        <v>0</v>
      </c>
      <c r="I212">
        <f>ROUND(IF($G$212&lt;=0,0,MIN($G$4,$G$212+$H$212)),2)</f>
        <v>0</v>
      </c>
      <c r="J212">
        <f>ROUND(IF($G$212&lt;=0,0,MIN(MAX(0,$G$212+$H$212-$I$212),$F$212)),2)</f>
        <v>0</v>
      </c>
      <c r="K212">
        <f>ROUND(MAX(0,$G$212+$H$212-$I$212-$J$212),2)</f>
        <v>0</v>
      </c>
      <c r="L212">
        <f>$P$211</f>
        <v>0</v>
      </c>
      <c r="M212">
        <f>ROUND(IF($L$212&lt;=0,0,$L$212*$L$3/12),2)</f>
        <v>0</v>
      </c>
      <c r="N212">
        <f>ROUND(IF($L$212&lt;=0,0,MIN($L$4,$L$212+$M$212)),2)</f>
        <v>0</v>
      </c>
      <c r="O212">
        <f>ROUND(IF($L$212&lt;=0,0,MIN(MAX(0,$L$212+$M$212-$N$212),MAX(0,$F$212-$J$212))),2)</f>
        <v>0</v>
      </c>
      <c r="P212">
        <f>ROUND(MAX(0,$L$212+$M$212-$N$212-$O$212),2)</f>
        <v>0</v>
      </c>
      <c r="Q212">
        <f>$U$211</f>
        <v>0</v>
      </c>
      <c r="R212">
        <f>ROUND(IF($Q$212&lt;=0,0,$Q$212*$Q$3/12),2)</f>
        <v>0</v>
      </c>
      <c r="S212">
        <f>ROUND(IF($Q$212&lt;=0,0,MIN($Q$4,$Q$212+$R$212)),2)</f>
        <v>0</v>
      </c>
      <c r="T212">
        <f>ROUND(IF($Q$212&lt;=0,0,MIN(MAX(0,$Q$212+$R$212-$S$212),MAX(0,$F$212-$J$212-$O$212))),2)</f>
        <v>0</v>
      </c>
      <c r="U212">
        <f>ROUND(MAX(0,$Q$212+$R$212-$S$212-$T$212),2)</f>
        <v>0</v>
      </c>
      <c r="V212">
        <f>$Z$211</f>
        <v>0</v>
      </c>
      <c r="W212">
        <f>ROUND(IF($V$212&lt;=0,0,$V$212*$V$3/12),2)</f>
        <v>0</v>
      </c>
      <c r="X212">
        <f>ROUND(IF($V$212&lt;=0,0,MIN($V$4,$V$212+$W$212)),2)</f>
        <v>0</v>
      </c>
      <c r="Y212">
        <f>ROUND(IF($V$212&lt;=0,0,MIN(MAX(0,$V$212+$W$212-$X$212),MAX(0,$F$212-$J$212-$O$212-$T$212))),2)</f>
        <v>0</v>
      </c>
      <c r="Z212">
        <f>ROUND(MAX(0,$V$212+$W$212-$X$212-$Y$212),2)</f>
        <v>0</v>
      </c>
      <c r="AA212">
        <f>$AE$211</f>
        <v>0</v>
      </c>
      <c r="AB212">
        <f>ROUND(IF($AA$212&lt;=0,0,$AA$212*$AA$3/12),2)</f>
        <v>0</v>
      </c>
      <c r="AC212">
        <f>ROUND(IF($AA$212&lt;=0,0,MIN($AA$4,$AA$212+$AB$212)),2)</f>
        <v>0</v>
      </c>
      <c r="AD212">
        <f>ROUND(IF($AA$212&lt;=0,0,MIN(MAX(0,$AA$212+$AB$212-$AC$212),MAX(0,$F$212-$J$212-$O$212-$T$212-$Y$212))),2)</f>
        <v>0</v>
      </c>
      <c r="AE212">
        <f>ROUND(MAX(0,$AA$212+$AB$212-$AC$212-$AD$212),2)</f>
        <v>0</v>
      </c>
      <c r="AF212">
        <f>$AJ$211</f>
        <v>0</v>
      </c>
      <c r="AG212">
        <f>ROUND(IF($AF$212&lt;=0,0,$AF$212*$AF$3/12),2)</f>
        <v>0</v>
      </c>
      <c r="AH212">
        <f>ROUND(IF($AF$212&lt;=0,0,MIN($AF$4,$AF$212+$AG$212)),2)</f>
        <v>0</v>
      </c>
      <c r="AI212">
        <f>ROUND(IF($AF$212&lt;=0,0,MIN(MAX(0,$AF$212+$AG$212-$AH$212),MAX(0,$F$212-$J$212-$O$212-$T$212-$Y$212-$AD$212))),2)</f>
        <v>0</v>
      </c>
      <c r="AJ212">
        <f>ROUND(MAX(0,$AF$212+$AG$212-$AH$212-$AI$212),2)</f>
        <v>0</v>
      </c>
      <c r="AK212">
        <f>$AO$211</f>
        <v>0</v>
      </c>
      <c r="AL212">
        <f>ROUND(IF($AK$212&lt;=0,0,$AK$212*$AK$3/12),2)</f>
        <v>0</v>
      </c>
      <c r="AM212">
        <f>ROUND(IF($AK$212&lt;=0,0,MIN($AK$4,$AK$212+$AL$212)),2)</f>
        <v>0</v>
      </c>
      <c r="AN212">
        <f>ROUND(IF($AK$212&lt;=0,0,MIN(MAX(0,$AK$212+$AL$212-$AM$212),MAX(0,$F$212-$J$212-$O$212-$T$212-$Y$212-$AD$212-$AI$212))),2)</f>
        <v>0</v>
      </c>
      <c r="AO212">
        <f>ROUND(MAX(0,$AK$212+$AL$212-$AM$212-$AN$212),2)</f>
        <v>0</v>
      </c>
      <c r="AP212">
        <f>$AT$211</f>
        <v>0</v>
      </c>
      <c r="AQ212">
        <f>ROUND(IF($AP$212&lt;=0,0,$AP$212*$AP$3/12),2)</f>
        <v>0</v>
      </c>
      <c r="AR212">
        <f>ROUND(IF($AP$212&lt;=0,0,MIN($AP$4,$AP$212+$AQ$212)),2)</f>
        <v>0</v>
      </c>
      <c r="AS212">
        <f>ROUND(IF($AP$212&lt;=0,0,MIN(MAX(0,$AP$212+$AQ$212-$AR$212),MAX(0,$F$212-$J$212-$O$212-$T$212-$Y$212-$AD$212-$AI$212-$AN$212))),2)</f>
        <v>0</v>
      </c>
      <c r="AT212">
        <f>ROUND(MAX(0,$AP$212+$AQ$212-$AR$212-$AS$212),2)</f>
        <v>0</v>
      </c>
      <c r="AU212">
        <f>$AY$211</f>
        <v>0</v>
      </c>
      <c r="AV212">
        <f>ROUND(IF($AU$212&lt;=0,0,$AU$212*$AU$3/12),2)</f>
        <v>0</v>
      </c>
      <c r="AW212">
        <f>ROUND(IF($AU$212&lt;=0,0,MIN($AU$4,$AU$212+$AV$212)),2)</f>
        <v>0</v>
      </c>
      <c r="AX212">
        <f>ROUND(IF($AU$212&lt;=0,0,MIN(MAX(0,$AU$212+$AV$212-$AW$212),MAX(0,$F$212-$J$212-$O$212-$T$212-$Y$212-$AD$212-$AI$212-$AN$212-$AS$212))),2)</f>
        <v>0</v>
      </c>
      <c r="AY212">
        <f>ROUND(MAX(0,$AU$212+$AV$212-$AW$212-$AX$212),2)</f>
        <v>0</v>
      </c>
      <c r="AZ212">
        <f>$BD$211</f>
        <v>0</v>
      </c>
      <c r="BA212">
        <f>ROUND(IF($AZ$212&lt;=0,0,$AZ$212*$AZ$3/12),2)</f>
        <v>0</v>
      </c>
      <c r="BB212">
        <f>ROUND(IF($AZ$212&lt;=0,0,MIN($AZ$4,$AZ$212+$BA$212)),2)</f>
        <v>0</v>
      </c>
      <c r="BC212">
        <f>ROUND(IF($AZ$212&lt;=0,0,MIN(MAX(0,$AZ$212+$BA$212-$BB$212),MAX(0,$F$212-$J$212-$O$212-$T$212-$Y$212-$AD$212-$AI$212-$AN$212-$AS$212-$AX$212))),2)</f>
        <v>0</v>
      </c>
      <c r="BD212">
        <f>ROUND(MAX(0,$AZ$212+$BA$212-$BB$212-$BC$212),2)</f>
        <v>0</v>
      </c>
    </row>
    <row r="213" spans="1:56">
      <c r="A213">
        <f>ROW()-7</f>
        <v>206</v>
      </c>
      <c r="B213">
        <f>EDATE(StartDate,A213-1)</f>
        <v>0</v>
      </c>
      <c r="C213">
        <f>ROUND(SUM($G$213,$L$213,$Q$213,$V$213,$AA$213,$AF$213,$AK$213,$AP$213,$AU$213,$AZ$213)-SUM($K$213,$P$213,$U$213,$Z$213,$AE$213,$AJ$213,$AO$213,$AT$213,$AY$213,$BD$213),2)</f>
        <v>0</v>
      </c>
      <c r="D213">
        <f>ROUND(SUM($H$213,$M$213,$R$213,$W$213,$AB$213,$AG$213,$AL$213,$AQ$213,$AV$213,$BA$213),2)</f>
        <v>0</v>
      </c>
      <c r="E213">
        <f>ROUND(SUM($K$213,$P$213,$U$213,$Z$213,$AE$213,$AJ$213,$AO$213,$AT$213,$AY$213,$BD$213),2)</f>
        <v>0</v>
      </c>
      <c r="F213">
        <f>ROUND(MAX(MonthlyBudget-SUM($I$213,$N$213,$S$213,$X$213,$AC$213,$AH$213,$AM$213,$AR$213,$AW$213,$BB$213),0),2)</f>
        <v>0</v>
      </c>
      <c r="G213">
        <f>$K$212</f>
        <v>0</v>
      </c>
      <c r="H213">
        <f>ROUND(IF($G$213&lt;=0,0,$G$213*$G$3/12),2)</f>
        <v>0</v>
      </c>
      <c r="I213">
        <f>ROUND(IF($G$213&lt;=0,0,MIN($G$4,$G$213+$H$213)),2)</f>
        <v>0</v>
      </c>
      <c r="J213">
        <f>ROUND(IF($G$213&lt;=0,0,MIN(MAX(0,$G$213+$H$213-$I$213),$F$213)),2)</f>
        <v>0</v>
      </c>
      <c r="K213">
        <f>ROUND(MAX(0,$G$213+$H$213-$I$213-$J$213),2)</f>
        <v>0</v>
      </c>
      <c r="L213">
        <f>$P$212</f>
        <v>0</v>
      </c>
      <c r="M213">
        <f>ROUND(IF($L$213&lt;=0,0,$L$213*$L$3/12),2)</f>
        <v>0</v>
      </c>
      <c r="N213">
        <f>ROUND(IF($L$213&lt;=0,0,MIN($L$4,$L$213+$M$213)),2)</f>
        <v>0</v>
      </c>
      <c r="O213">
        <f>ROUND(IF($L$213&lt;=0,0,MIN(MAX(0,$L$213+$M$213-$N$213),MAX(0,$F$213-$J$213))),2)</f>
        <v>0</v>
      </c>
      <c r="P213">
        <f>ROUND(MAX(0,$L$213+$M$213-$N$213-$O$213),2)</f>
        <v>0</v>
      </c>
      <c r="Q213">
        <f>$U$212</f>
        <v>0</v>
      </c>
      <c r="R213">
        <f>ROUND(IF($Q$213&lt;=0,0,$Q$213*$Q$3/12),2)</f>
        <v>0</v>
      </c>
      <c r="S213">
        <f>ROUND(IF($Q$213&lt;=0,0,MIN($Q$4,$Q$213+$R$213)),2)</f>
        <v>0</v>
      </c>
      <c r="T213">
        <f>ROUND(IF($Q$213&lt;=0,0,MIN(MAX(0,$Q$213+$R$213-$S$213),MAX(0,$F$213-$J$213-$O$213))),2)</f>
        <v>0</v>
      </c>
      <c r="U213">
        <f>ROUND(MAX(0,$Q$213+$R$213-$S$213-$T$213),2)</f>
        <v>0</v>
      </c>
      <c r="V213">
        <f>$Z$212</f>
        <v>0</v>
      </c>
      <c r="W213">
        <f>ROUND(IF($V$213&lt;=0,0,$V$213*$V$3/12),2)</f>
        <v>0</v>
      </c>
      <c r="X213">
        <f>ROUND(IF($V$213&lt;=0,0,MIN($V$4,$V$213+$W$213)),2)</f>
        <v>0</v>
      </c>
      <c r="Y213">
        <f>ROUND(IF($V$213&lt;=0,0,MIN(MAX(0,$V$213+$W$213-$X$213),MAX(0,$F$213-$J$213-$O$213-$T$213))),2)</f>
        <v>0</v>
      </c>
      <c r="Z213">
        <f>ROUND(MAX(0,$V$213+$W$213-$X$213-$Y$213),2)</f>
        <v>0</v>
      </c>
      <c r="AA213">
        <f>$AE$212</f>
        <v>0</v>
      </c>
      <c r="AB213">
        <f>ROUND(IF($AA$213&lt;=0,0,$AA$213*$AA$3/12),2)</f>
        <v>0</v>
      </c>
      <c r="AC213">
        <f>ROUND(IF($AA$213&lt;=0,0,MIN($AA$4,$AA$213+$AB$213)),2)</f>
        <v>0</v>
      </c>
      <c r="AD213">
        <f>ROUND(IF($AA$213&lt;=0,0,MIN(MAX(0,$AA$213+$AB$213-$AC$213),MAX(0,$F$213-$J$213-$O$213-$T$213-$Y$213))),2)</f>
        <v>0</v>
      </c>
      <c r="AE213">
        <f>ROUND(MAX(0,$AA$213+$AB$213-$AC$213-$AD$213),2)</f>
        <v>0</v>
      </c>
      <c r="AF213">
        <f>$AJ$212</f>
        <v>0</v>
      </c>
      <c r="AG213">
        <f>ROUND(IF($AF$213&lt;=0,0,$AF$213*$AF$3/12),2)</f>
        <v>0</v>
      </c>
      <c r="AH213">
        <f>ROUND(IF($AF$213&lt;=0,0,MIN($AF$4,$AF$213+$AG$213)),2)</f>
        <v>0</v>
      </c>
      <c r="AI213">
        <f>ROUND(IF($AF$213&lt;=0,0,MIN(MAX(0,$AF$213+$AG$213-$AH$213),MAX(0,$F$213-$J$213-$O$213-$T$213-$Y$213-$AD$213))),2)</f>
        <v>0</v>
      </c>
      <c r="AJ213">
        <f>ROUND(MAX(0,$AF$213+$AG$213-$AH$213-$AI$213),2)</f>
        <v>0</v>
      </c>
      <c r="AK213">
        <f>$AO$212</f>
        <v>0</v>
      </c>
      <c r="AL213">
        <f>ROUND(IF($AK$213&lt;=0,0,$AK$213*$AK$3/12),2)</f>
        <v>0</v>
      </c>
      <c r="AM213">
        <f>ROUND(IF($AK$213&lt;=0,0,MIN($AK$4,$AK$213+$AL$213)),2)</f>
        <v>0</v>
      </c>
      <c r="AN213">
        <f>ROUND(IF($AK$213&lt;=0,0,MIN(MAX(0,$AK$213+$AL$213-$AM$213),MAX(0,$F$213-$J$213-$O$213-$T$213-$Y$213-$AD$213-$AI$213))),2)</f>
        <v>0</v>
      </c>
      <c r="AO213">
        <f>ROUND(MAX(0,$AK$213+$AL$213-$AM$213-$AN$213),2)</f>
        <v>0</v>
      </c>
      <c r="AP213">
        <f>$AT$212</f>
        <v>0</v>
      </c>
      <c r="AQ213">
        <f>ROUND(IF($AP$213&lt;=0,0,$AP$213*$AP$3/12),2)</f>
        <v>0</v>
      </c>
      <c r="AR213">
        <f>ROUND(IF($AP$213&lt;=0,0,MIN($AP$4,$AP$213+$AQ$213)),2)</f>
        <v>0</v>
      </c>
      <c r="AS213">
        <f>ROUND(IF($AP$213&lt;=0,0,MIN(MAX(0,$AP$213+$AQ$213-$AR$213),MAX(0,$F$213-$J$213-$O$213-$T$213-$Y$213-$AD$213-$AI$213-$AN$213))),2)</f>
        <v>0</v>
      </c>
      <c r="AT213">
        <f>ROUND(MAX(0,$AP$213+$AQ$213-$AR$213-$AS$213),2)</f>
        <v>0</v>
      </c>
      <c r="AU213">
        <f>$AY$212</f>
        <v>0</v>
      </c>
      <c r="AV213">
        <f>ROUND(IF($AU$213&lt;=0,0,$AU$213*$AU$3/12),2)</f>
        <v>0</v>
      </c>
      <c r="AW213">
        <f>ROUND(IF($AU$213&lt;=0,0,MIN($AU$4,$AU$213+$AV$213)),2)</f>
        <v>0</v>
      </c>
      <c r="AX213">
        <f>ROUND(IF($AU$213&lt;=0,0,MIN(MAX(0,$AU$213+$AV$213-$AW$213),MAX(0,$F$213-$J$213-$O$213-$T$213-$Y$213-$AD$213-$AI$213-$AN$213-$AS$213))),2)</f>
        <v>0</v>
      </c>
      <c r="AY213">
        <f>ROUND(MAX(0,$AU$213+$AV$213-$AW$213-$AX$213),2)</f>
        <v>0</v>
      </c>
      <c r="AZ213">
        <f>$BD$212</f>
        <v>0</v>
      </c>
      <c r="BA213">
        <f>ROUND(IF($AZ$213&lt;=0,0,$AZ$213*$AZ$3/12),2)</f>
        <v>0</v>
      </c>
      <c r="BB213">
        <f>ROUND(IF($AZ$213&lt;=0,0,MIN($AZ$4,$AZ$213+$BA$213)),2)</f>
        <v>0</v>
      </c>
      <c r="BC213">
        <f>ROUND(IF($AZ$213&lt;=0,0,MIN(MAX(0,$AZ$213+$BA$213-$BB$213),MAX(0,$F$213-$J$213-$O$213-$T$213-$Y$213-$AD$213-$AI$213-$AN$213-$AS$213-$AX$213))),2)</f>
        <v>0</v>
      </c>
      <c r="BD213">
        <f>ROUND(MAX(0,$AZ$213+$BA$213-$BB$213-$BC$213),2)</f>
        <v>0</v>
      </c>
    </row>
    <row r="214" spans="1:56">
      <c r="A214">
        <f>ROW()-7</f>
        <v>207</v>
      </c>
      <c r="B214">
        <f>EDATE(StartDate,A214-1)</f>
        <v>0</v>
      </c>
      <c r="C214">
        <f>ROUND(SUM($G$214,$L$214,$Q$214,$V$214,$AA$214,$AF$214,$AK$214,$AP$214,$AU$214,$AZ$214)-SUM($K$214,$P$214,$U$214,$Z$214,$AE$214,$AJ$214,$AO$214,$AT$214,$AY$214,$BD$214),2)</f>
        <v>0</v>
      </c>
      <c r="D214">
        <f>ROUND(SUM($H$214,$M$214,$R$214,$W$214,$AB$214,$AG$214,$AL$214,$AQ$214,$AV$214,$BA$214),2)</f>
        <v>0</v>
      </c>
      <c r="E214">
        <f>ROUND(SUM($K$214,$P$214,$U$214,$Z$214,$AE$214,$AJ$214,$AO$214,$AT$214,$AY$214,$BD$214),2)</f>
        <v>0</v>
      </c>
      <c r="F214">
        <f>ROUND(MAX(MonthlyBudget-SUM($I$214,$N$214,$S$214,$X$214,$AC$214,$AH$214,$AM$214,$AR$214,$AW$214,$BB$214),0),2)</f>
        <v>0</v>
      </c>
      <c r="G214">
        <f>$K$213</f>
        <v>0</v>
      </c>
      <c r="H214">
        <f>ROUND(IF($G$214&lt;=0,0,$G$214*$G$3/12),2)</f>
        <v>0</v>
      </c>
      <c r="I214">
        <f>ROUND(IF($G$214&lt;=0,0,MIN($G$4,$G$214+$H$214)),2)</f>
        <v>0</v>
      </c>
      <c r="J214">
        <f>ROUND(IF($G$214&lt;=0,0,MIN(MAX(0,$G$214+$H$214-$I$214),$F$214)),2)</f>
        <v>0</v>
      </c>
      <c r="K214">
        <f>ROUND(MAX(0,$G$214+$H$214-$I$214-$J$214),2)</f>
        <v>0</v>
      </c>
      <c r="L214">
        <f>$P$213</f>
        <v>0</v>
      </c>
      <c r="M214">
        <f>ROUND(IF($L$214&lt;=0,0,$L$214*$L$3/12),2)</f>
        <v>0</v>
      </c>
      <c r="N214">
        <f>ROUND(IF($L$214&lt;=0,0,MIN($L$4,$L$214+$M$214)),2)</f>
        <v>0</v>
      </c>
      <c r="O214">
        <f>ROUND(IF($L$214&lt;=0,0,MIN(MAX(0,$L$214+$M$214-$N$214),MAX(0,$F$214-$J$214))),2)</f>
        <v>0</v>
      </c>
      <c r="P214">
        <f>ROUND(MAX(0,$L$214+$M$214-$N$214-$O$214),2)</f>
        <v>0</v>
      </c>
      <c r="Q214">
        <f>$U$213</f>
        <v>0</v>
      </c>
      <c r="R214">
        <f>ROUND(IF($Q$214&lt;=0,0,$Q$214*$Q$3/12),2)</f>
        <v>0</v>
      </c>
      <c r="S214">
        <f>ROUND(IF($Q$214&lt;=0,0,MIN($Q$4,$Q$214+$R$214)),2)</f>
        <v>0</v>
      </c>
      <c r="T214">
        <f>ROUND(IF($Q$214&lt;=0,0,MIN(MAX(0,$Q$214+$R$214-$S$214),MAX(0,$F$214-$J$214-$O$214))),2)</f>
        <v>0</v>
      </c>
      <c r="U214">
        <f>ROUND(MAX(0,$Q$214+$R$214-$S$214-$T$214),2)</f>
        <v>0</v>
      </c>
      <c r="V214">
        <f>$Z$213</f>
        <v>0</v>
      </c>
      <c r="W214">
        <f>ROUND(IF($V$214&lt;=0,0,$V$214*$V$3/12),2)</f>
        <v>0</v>
      </c>
      <c r="X214">
        <f>ROUND(IF($V$214&lt;=0,0,MIN($V$4,$V$214+$W$214)),2)</f>
        <v>0</v>
      </c>
      <c r="Y214">
        <f>ROUND(IF($V$214&lt;=0,0,MIN(MAX(0,$V$214+$W$214-$X$214),MAX(0,$F$214-$J$214-$O$214-$T$214))),2)</f>
        <v>0</v>
      </c>
      <c r="Z214">
        <f>ROUND(MAX(0,$V$214+$W$214-$X$214-$Y$214),2)</f>
        <v>0</v>
      </c>
      <c r="AA214">
        <f>$AE$213</f>
        <v>0</v>
      </c>
      <c r="AB214">
        <f>ROUND(IF($AA$214&lt;=0,0,$AA$214*$AA$3/12),2)</f>
        <v>0</v>
      </c>
      <c r="AC214">
        <f>ROUND(IF($AA$214&lt;=0,0,MIN($AA$4,$AA$214+$AB$214)),2)</f>
        <v>0</v>
      </c>
      <c r="AD214">
        <f>ROUND(IF($AA$214&lt;=0,0,MIN(MAX(0,$AA$214+$AB$214-$AC$214),MAX(0,$F$214-$J$214-$O$214-$T$214-$Y$214))),2)</f>
        <v>0</v>
      </c>
      <c r="AE214">
        <f>ROUND(MAX(0,$AA$214+$AB$214-$AC$214-$AD$214),2)</f>
        <v>0</v>
      </c>
      <c r="AF214">
        <f>$AJ$213</f>
        <v>0</v>
      </c>
      <c r="AG214">
        <f>ROUND(IF($AF$214&lt;=0,0,$AF$214*$AF$3/12),2)</f>
        <v>0</v>
      </c>
      <c r="AH214">
        <f>ROUND(IF($AF$214&lt;=0,0,MIN($AF$4,$AF$214+$AG$214)),2)</f>
        <v>0</v>
      </c>
      <c r="AI214">
        <f>ROUND(IF($AF$214&lt;=0,0,MIN(MAX(0,$AF$214+$AG$214-$AH$214),MAX(0,$F$214-$J$214-$O$214-$T$214-$Y$214-$AD$214))),2)</f>
        <v>0</v>
      </c>
      <c r="AJ214">
        <f>ROUND(MAX(0,$AF$214+$AG$214-$AH$214-$AI$214),2)</f>
        <v>0</v>
      </c>
      <c r="AK214">
        <f>$AO$213</f>
        <v>0</v>
      </c>
      <c r="AL214">
        <f>ROUND(IF($AK$214&lt;=0,0,$AK$214*$AK$3/12),2)</f>
        <v>0</v>
      </c>
      <c r="AM214">
        <f>ROUND(IF($AK$214&lt;=0,0,MIN($AK$4,$AK$214+$AL$214)),2)</f>
        <v>0</v>
      </c>
      <c r="AN214">
        <f>ROUND(IF($AK$214&lt;=0,0,MIN(MAX(0,$AK$214+$AL$214-$AM$214),MAX(0,$F$214-$J$214-$O$214-$T$214-$Y$214-$AD$214-$AI$214))),2)</f>
        <v>0</v>
      </c>
      <c r="AO214">
        <f>ROUND(MAX(0,$AK$214+$AL$214-$AM$214-$AN$214),2)</f>
        <v>0</v>
      </c>
      <c r="AP214">
        <f>$AT$213</f>
        <v>0</v>
      </c>
      <c r="AQ214">
        <f>ROUND(IF($AP$214&lt;=0,0,$AP$214*$AP$3/12),2)</f>
        <v>0</v>
      </c>
      <c r="AR214">
        <f>ROUND(IF($AP$214&lt;=0,0,MIN($AP$4,$AP$214+$AQ$214)),2)</f>
        <v>0</v>
      </c>
      <c r="AS214">
        <f>ROUND(IF($AP$214&lt;=0,0,MIN(MAX(0,$AP$214+$AQ$214-$AR$214),MAX(0,$F$214-$J$214-$O$214-$T$214-$Y$214-$AD$214-$AI$214-$AN$214))),2)</f>
        <v>0</v>
      </c>
      <c r="AT214">
        <f>ROUND(MAX(0,$AP$214+$AQ$214-$AR$214-$AS$214),2)</f>
        <v>0</v>
      </c>
      <c r="AU214">
        <f>$AY$213</f>
        <v>0</v>
      </c>
      <c r="AV214">
        <f>ROUND(IF($AU$214&lt;=0,0,$AU$214*$AU$3/12),2)</f>
        <v>0</v>
      </c>
      <c r="AW214">
        <f>ROUND(IF($AU$214&lt;=0,0,MIN($AU$4,$AU$214+$AV$214)),2)</f>
        <v>0</v>
      </c>
      <c r="AX214">
        <f>ROUND(IF($AU$214&lt;=0,0,MIN(MAX(0,$AU$214+$AV$214-$AW$214),MAX(0,$F$214-$J$214-$O$214-$T$214-$Y$214-$AD$214-$AI$214-$AN$214-$AS$214))),2)</f>
        <v>0</v>
      </c>
      <c r="AY214">
        <f>ROUND(MAX(0,$AU$214+$AV$214-$AW$214-$AX$214),2)</f>
        <v>0</v>
      </c>
      <c r="AZ214">
        <f>$BD$213</f>
        <v>0</v>
      </c>
      <c r="BA214">
        <f>ROUND(IF($AZ$214&lt;=0,0,$AZ$214*$AZ$3/12),2)</f>
        <v>0</v>
      </c>
      <c r="BB214">
        <f>ROUND(IF($AZ$214&lt;=0,0,MIN($AZ$4,$AZ$214+$BA$214)),2)</f>
        <v>0</v>
      </c>
      <c r="BC214">
        <f>ROUND(IF($AZ$214&lt;=0,0,MIN(MAX(0,$AZ$214+$BA$214-$BB$214),MAX(0,$F$214-$J$214-$O$214-$T$214-$Y$214-$AD$214-$AI$214-$AN$214-$AS$214-$AX$214))),2)</f>
        <v>0</v>
      </c>
      <c r="BD214">
        <f>ROUND(MAX(0,$AZ$214+$BA$214-$BB$214-$BC$214),2)</f>
        <v>0</v>
      </c>
    </row>
    <row r="215" spans="1:56">
      <c r="A215">
        <f>ROW()-7</f>
        <v>208</v>
      </c>
      <c r="B215">
        <f>EDATE(StartDate,A215-1)</f>
        <v>0</v>
      </c>
      <c r="C215">
        <f>ROUND(SUM($G$215,$L$215,$Q$215,$V$215,$AA$215,$AF$215,$AK$215,$AP$215,$AU$215,$AZ$215)-SUM($K$215,$P$215,$U$215,$Z$215,$AE$215,$AJ$215,$AO$215,$AT$215,$AY$215,$BD$215),2)</f>
        <v>0</v>
      </c>
      <c r="D215">
        <f>ROUND(SUM($H$215,$M$215,$R$215,$W$215,$AB$215,$AG$215,$AL$215,$AQ$215,$AV$215,$BA$215),2)</f>
        <v>0</v>
      </c>
      <c r="E215">
        <f>ROUND(SUM($K$215,$P$215,$U$215,$Z$215,$AE$215,$AJ$215,$AO$215,$AT$215,$AY$215,$BD$215),2)</f>
        <v>0</v>
      </c>
      <c r="F215">
        <f>ROUND(MAX(MonthlyBudget-SUM($I$215,$N$215,$S$215,$X$215,$AC$215,$AH$215,$AM$215,$AR$215,$AW$215,$BB$215),0),2)</f>
        <v>0</v>
      </c>
      <c r="G215">
        <f>$K$214</f>
        <v>0</v>
      </c>
      <c r="H215">
        <f>ROUND(IF($G$215&lt;=0,0,$G$215*$G$3/12),2)</f>
        <v>0</v>
      </c>
      <c r="I215">
        <f>ROUND(IF($G$215&lt;=0,0,MIN($G$4,$G$215+$H$215)),2)</f>
        <v>0</v>
      </c>
      <c r="J215">
        <f>ROUND(IF($G$215&lt;=0,0,MIN(MAX(0,$G$215+$H$215-$I$215),$F$215)),2)</f>
        <v>0</v>
      </c>
      <c r="K215">
        <f>ROUND(MAX(0,$G$215+$H$215-$I$215-$J$215),2)</f>
        <v>0</v>
      </c>
      <c r="L215">
        <f>$P$214</f>
        <v>0</v>
      </c>
      <c r="M215">
        <f>ROUND(IF($L$215&lt;=0,0,$L$215*$L$3/12),2)</f>
        <v>0</v>
      </c>
      <c r="N215">
        <f>ROUND(IF($L$215&lt;=0,0,MIN($L$4,$L$215+$M$215)),2)</f>
        <v>0</v>
      </c>
      <c r="O215">
        <f>ROUND(IF($L$215&lt;=0,0,MIN(MAX(0,$L$215+$M$215-$N$215),MAX(0,$F$215-$J$215))),2)</f>
        <v>0</v>
      </c>
      <c r="P215">
        <f>ROUND(MAX(0,$L$215+$M$215-$N$215-$O$215),2)</f>
        <v>0</v>
      </c>
      <c r="Q215">
        <f>$U$214</f>
        <v>0</v>
      </c>
      <c r="R215">
        <f>ROUND(IF($Q$215&lt;=0,0,$Q$215*$Q$3/12),2)</f>
        <v>0</v>
      </c>
      <c r="S215">
        <f>ROUND(IF($Q$215&lt;=0,0,MIN($Q$4,$Q$215+$R$215)),2)</f>
        <v>0</v>
      </c>
      <c r="T215">
        <f>ROUND(IF($Q$215&lt;=0,0,MIN(MAX(0,$Q$215+$R$215-$S$215),MAX(0,$F$215-$J$215-$O$215))),2)</f>
        <v>0</v>
      </c>
      <c r="U215">
        <f>ROUND(MAX(0,$Q$215+$R$215-$S$215-$T$215),2)</f>
        <v>0</v>
      </c>
      <c r="V215">
        <f>$Z$214</f>
        <v>0</v>
      </c>
      <c r="W215">
        <f>ROUND(IF($V$215&lt;=0,0,$V$215*$V$3/12),2)</f>
        <v>0</v>
      </c>
      <c r="X215">
        <f>ROUND(IF($V$215&lt;=0,0,MIN($V$4,$V$215+$W$215)),2)</f>
        <v>0</v>
      </c>
      <c r="Y215">
        <f>ROUND(IF($V$215&lt;=0,0,MIN(MAX(0,$V$215+$W$215-$X$215),MAX(0,$F$215-$J$215-$O$215-$T$215))),2)</f>
        <v>0</v>
      </c>
      <c r="Z215">
        <f>ROUND(MAX(0,$V$215+$W$215-$X$215-$Y$215),2)</f>
        <v>0</v>
      </c>
      <c r="AA215">
        <f>$AE$214</f>
        <v>0</v>
      </c>
      <c r="AB215">
        <f>ROUND(IF($AA$215&lt;=0,0,$AA$215*$AA$3/12),2)</f>
        <v>0</v>
      </c>
      <c r="AC215">
        <f>ROUND(IF($AA$215&lt;=0,0,MIN($AA$4,$AA$215+$AB$215)),2)</f>
        <v>0</v>
      </c>
      <c r="AD215">
        <f>ROUND(IF($AA$215&lt;=0,0,MIN(MAX(0,$AA$215+$AB$215-$AC$215),MAX(0,$F$215-$J$215-$O$215-$T$215-$Y$215))),2)</f>
        <v>0</v>
      </c>
      <c r="AE215">
        <f>ROUND(MAX(0,$AA$215+$AB$215-$AC$215-$AD$215),2)</f>
        <v>0</v>
      </c>
      <c r="AF215">
        <f>$AJ$214</f>
        <v>0</v>
      </c>
      <c r="AG215">
        <f>ROUND(IF($AF$215&lt;=0,0,$AF$215*$AF$3/12),2)</f>
        <v>0</v>
      </c>
      <c r="AH215">
        <f>ROUND(IF($AF$215&lt;=0,0,MIN($AF$4,$AF$215+$AG$215)),2)</f>
        <v>0</v>
      </c>
      <c r="AI215">
        <f>ROUND(IF($AF$215&lt;=0,0,MIN(MAX(0,$AF$215+$AG$215-$AH$215),MAX(0,$F$215-$J$215-$O$215-$T$215-$Y$215-$AD$215))),2)</f>
        <v>0</v>
      </c>
      <c r="AJ215">
        <f>ROUND(MAX(0,$AF$215+$AG$215-$AH$215-$AI$215),2)</f>
        <v>0</v>
      </c>
      <c r="AK215">
        <f>$AO$214</f>
        <v>0</v>
      </c>
      <c r="AL215">
        <f>ROUND(IF($AK$215&lt;=0,0,$AK$215*$AK$3/12),2)</f>
        <v>0</v>
      </c>
      <c r="AM215">
        <f>ROUND(IF($AK$215&lt;=0,0,MIN($AK$4,$AK$215+$AL$215)),2)</f>
        <v>0</v>
      </c>
      <c r="AN215">
        <f>ROUND(IF($AK$215&lt;=0,0,MIN(MAX(0,$AK$215+$AL$215-$AM$215),MAX(0,$F$215-$J$215-$O$215-$T$215-$Y$215-$AD$215-$AI$215))),2)</f>
        <v>0</v>
      </c>
      <c r="AO215">
        <f>ROUND(MAX(0,$AK$215+$AL$215-$AM$215-$AN$215),2)</f>
        <v>0</v>
      </c>
      <c r="AP215">
        <f>$AT$214</f>
        <v>0</v>
      </c>
      <c r="AQ215">
        <f>ROUND(IF($AP$215&lt;=0,0,$AP$215*$AP$3/12),2)</f>
        <v>0</v>
      </c>
      <c r="AR215">
        <f>ROUND(IF($AP$215&lt;=0,0,MIN($AP$4,$AP$215+$AQ$215)),2)</f>
        <v>0</v>
      </c>
      <c r="AS215">
        <f>ROUND(IF($AP$215&lt;=0,0,MIN(MAX(0,$AP$215+$AQ$215-$AR$215),MAX(0,$F$215-$J$215-$O$215-$T$215-$Y$215-$AD$215-$AI$215-$AN$215))),2)</f>
        <v>0</v>
      </c>
      <c r="AT215">
        <f>ROUND(MAX(0,$AP$215+$AQ$215-$AR$215-$AS$215),2)</f>
        <v>0</v>
      </c>
      <c r="AU215">
        <f>$AY$214</f>
        <v>0</v>
      </c>
      <c r="AV215">
        <f>ROUND(IF($AU$215&lt;=0,0,$AU$215*$AU$3/12),2)</f>
        <v>0</v>
      </c>
      <c r="AW215">
        <f>ROUND(IF($AU$215&lt;=0,0,MIN($AU$4,$AU$215+$AV$215)),2)</f>
        <v>0</v>
      </c>
      <c r="AX215">
        <f>ROUND(IF($AU$215&lt;=0,0,MIN(MAX(0,$AU$215+$AV$215-$AW$215),MAX(0,$F$215-$J$215-$O$215-$T$215-$Y$215-$AD$215-$AI$215-$AN$215-$AS$215))),2)</f>
        <v>0</v>
      </c>
      <c r="AY215">
        <f>ROUND(MAX(0,$AU$215+$AV$215-$AW$215-$AX$215),2)</f>
        <v>0</v>
      </c>
      <c r="AZ215">
        <f>$BD$214</f>
        <v>0</v>
      </c>
      <c r="BA215">
        <f>ROUND(IF($AZ$215&lt;=0,0,$AZ$215*$AZ$3/12),2)</f>
        <v>0</v>
      </c>
      <c r="BB215">
        <f>ROUND(IF($AZ$215&lt;=0,0,MIN($AZ$4,$AZ$215+$BA$215)),2)</f>
        <v>0</v>
      </c>
      <c r="BC215">
        <f>ROUND(IF($AZ$215&lt;=0,0,MIN(MAX(0,$AZ$215+$BA$215-$BB$215),MAX(0,$F$215-$J$215-$O$215-$T$215-$Y$215-$AD$215-$AI$215-$AN$215-$AS$215-$AX$215))),2)</f>
        <v>0</v>
      </c>
      <c r="BD215">
        <f>ROUND(MAX(0,$AZ$215+$BA$215-$BB$215-$BC$215),2)</f>
        <v>0</v>
      </c>
    </row>
    <row r="216" spans="1:56">
      <c r="A216">
        <f>ROW()-7</f>
        <v>209</v>
      </c>
      <c r="B216">
        <f>EDATE(StartDate,A216-1)</f>
        <v>0</v>
      </c>
      <c r="C216">
        <f>ROUND(SUM($G$216,$L$216,$Q$216,$V$216,$AA$216,$AF$216,$AK$216,$AP$216,$AU$216,$AZ$216)-SUM($K$216,$P$216,$U$216,$Z$216,$AE$216,$AJ$216,$AO$216,$AT$216,$AY$216,$BD$216),2)</f>
        <v>0</v>
      </c>
      <c r="D216">
        <f>ROUND(SUM($H$216,$M$216,$R$216,$W$216,$AB$216,$AG$216,$AL$216,$AQ$216,$AV$216,$BA$216),2)</f>
        <v>0</v>
      </c>
      <c r="E216">
        <f>ROUND(SUM($K$216,$P$216,$U$216,$Z$216,$AE$216,$AJ$216,$AO$216,$AT$216,$AY$216,$BD$216),2)</f>
        <v>0</v>
      </c>
      <c r="F216">
        <f>ROUND(MAX(MonthlyBudget-SUM($I$216,$N$216,$S$216,$X$216,$AC$216,$AH$216,$AM$216,$AR$216,$AW$216,$BB$216),0),2)</f>
        <v>0</v>
      </c>
      <c r="G216">
        <f>$K$215</f>
        <v>0</v>
      </c>
      <c r="H216">
        <f>ROUND(IF($G$216&lt;=0,0,$G$216*$G$3/12),2)</f>
        <v>0</v>
      </c>
      <c r="I216">
        <f>ROUND(IF($G$216&lt;=0,0,MIN($G$4,$G$216+$H$216)),2)</f>
        <v>0</v>
      </c>
      <c r="J216">
        <f>ROUND(IF($G$216&lt;=0,0,MIN(MAX(0,$G$216+$H$216-$I$216),$F$216)),2)</f>
        <v>0</v>
      </c>
      <c r="K216">
        <f>ROUND(MAX(0,$G$216+$H$216-$I$216-$J$216),2)</f>
        <v>0</v>
      </c>
      <c r="L216">
        <f>$P$215</f>
        <v>0</v>
      </c>
      <c r="M216">
        <f>ROUND(IF($L$216&lt;=0,0,$L$216*$L$3/12),2)</f>
        <v>0</v>
      </c>
      <c r="N216">
        <f>ROUND(IF($L$216&lt;=0,0,MIN($L$4,$L$216+$M$216)),2)</f>
        <v>0</v>
      </c>
      <c r="O216">
        <f>ROUND(IF($L$216&lt;=0,0,MIN(MAX(0,$L$216+$M$216-$N$216),MAX(0,$F$216-$J$216))),2)</f>
        <v>0</v>
      </c>
      <c r="P216">
        <f>ROUND(MAX(0,$L$216+$M$216-$N$216-$O$216),2)</f>
        <v>0</v>
      </c>
      <c r="Q216">
        <f>$U$215</f>
        <v>0</v>
      </c>
      <c r="R216">
        <f>ROUND(IF($Q$216&lt;=0,0,$Q$216*$Q$3/12),2)</f>
        <v>0</v>
      </c>
      <c r="S216">
        <f>ROUND(IF($Q$216&lt;=0,0,MIN($Q$4,$Q$216+$R$216)),2)</f>
        <v>0</v>
      </c>
      <c r="T216">
        <f>ROUND(IF($Q$216&lt;=0,0,MIN(MAX(0,$Q$216+$R$216-$S$216),MAX(0,$F$216-$J$216-$O$216))),2)</f>
        <v>0</v>
      </c>
      <c r="U216">
        <f>ROUND(MAX(0,$Q$216+$R$216-$S$216-$T$216),2)</f>
        <v>0</v>
      </c>
      <c r="V216">
        <f>$Z$215</f>
        <v>0</v>
      </c>
      <c r="W216">
        <f>ROUND(IF($V$216&lt;=0,0,$V$216*$V$3/12),2)</f>
        <v>0</v>
      </c>
      <c r="X216">
        <f>ROUND(IF($V$216&lt;=0,0,MIN($V$4,$V$216+$W$216)),2)</f>
        <v>0</v>
      </c>
      <c r="Y216">
        <f>ROUND(IF($V$216&lt;=0,0,MIN(MAX(0,$V$216+$W$216-$X$216),MAX(0,$F$216-$J$216-$O$216-$T$216))),2)</f>
        <v>0</v>
      </c>
      <c r="Z216">
        <f>ROUND(MAX(0,$V$216+$W$216-$X$216-$Y$216),2)</f>
        <v>0</v>
      </c>
      <c r="AA216">
        <f>$AE$215</f>
        <v>0</v>
      </c>
      <c r="AB216">
        <f>ROUND(IF($AA$216&lt;=0,0,$AA$216*$AA$3/12),2)</f>
        <v>0</v>
      </c>
      <c r="AC216">
        <f>ROUND(IF($AA$216&lt;=0,0,MIN($AA$4,$AA$216+$AB$216)),2)</f>
        <v>0</v>
      </c>
      <c r="AD216">
        <f>ROUND(IF($AA$216&lt;=0,0,MIN(MAX(0,$AA$216+$AB$216-$AC$216),MAX(0,$F$216-$J$216-$O$216-$T$216-$Y$216))),2)</f>
        <v>0</v>
      </c>
      <c r="AE216">
        <f>ROUND(MAX(0,$AA$216+$AB$216-$AC$216-$AD$216),2)</f>
        <v>0</v>
      </c>
      <c r="AF216">
        <f>$AJ$215</f>
        <v>0</v>
      </c>
      <c r="AG216">
        <f>ROUND(IF($AF$216&lt;=0,0,$AF$216*$AF$3/12),2)</f>
        <v>0</v>
      </c>
      <c r="AH216">
        <f>ROUND(IF($AF$216&lt;=0,0,MIN($AF$4,$AF$216+$AG$216)),2)</f>
        <v>0</v>
      </c>
      <c r="AI216">
        <f>ROUND(IF($AF$216&lt;=0,0,MIN(MAX(0,$AF$216+$AG$216-$AH$216),MAX(0,$F$216-$J$216-$O$216-$T$216-$Y$216-$AD$216))),2)</f>
        <v>0</v>
      </c>
      <c r="AJ216">
        <f>ROUND(MAX(0,$AF$216+$AG$216-$AH$216-$AI$216),2)</f>
        <v>0</v>
      </c>
      <c r="AK216">
        <f>$AO$215</f>
        <v>0</v>
      </c>
      <c r="AL216">
        <f>ROUND(IF($AK$216&lt;=0,0,$AK$216*$AK$3/12),2)</f>
        <v>0</v>
      </c>
      <c r="AM216">
        <f>ROUND(IF($AK$216&lt;=0,0,MIN($AK$4,$AK$216+$AL$216)),2)</f>
        <v>0</v>
      </c>
      <c r="AN216">
        <f>ROUND(IF($AK$216&lt;=0,0,MIN(MAX(0,$AK$216+$AL$216-$AM$216),MAX(0,$F$216-$J$216-$O$216-$T$216-$Y$216-$AD$216-$AI$216))),2)</f>
        <v>0</v>
      </c>
      <c r="AO216">
        <f>ROUND(MAX(0,$AK$216+$AL$216-$AM$216-$AN$216),2)</f>
        <v>0</v>
      </c>
      <c r="AP216">
        <f>$AT$215</f>
        <v>0</v>
      </c>
      <c r="AQ216">
        <f>ROUND(IF($AP$216&lt;=0,0,$AP$216*$AP$3/12),2)</f>
        <v>0</v>
      </c>
      <c r="AR216">
        <f>ROUND(IF($AP$216&lt;=0,0,MIN($AP$4,$AP$216+$AQ$216)),2)</f>
        <v>0</v>
      </c>
      <c r="AS216">
        <f>ROUND(IF($AP$216&lt;=0,0,MIN(MAX(0,$AP$216+$AQ$216-$AR$216),MAX(0,$F$216-$J$216-$O$216-$T$216-$Y$216-$AD$216-$AI$216-$AN$216))),2)</f>
        <v>0</v>
      </c>
      <c r="AT216">
        <f>ROUND(MAX(0,$AP$216+$AQ$216-$AR$216-$AS$216),2)</f>
        <v>0</v>
      </c>
      <c r="AU216">
        <f>$AY$215</f>
        <v>0</v>
      </c>
      <c r="AV216">
        <f>ROUND(IF($AU$216&lt;=0,0,$AU$216*$AU$3/12),2)</f>
        <v>0</v>
      </c>
      <c r="AW216">
        <f>ROUND(IF($AU$216&lt;=0,0,MIN($AU$4,$AU$216+$AV$216)),2)</f>
        <v>0</v>
      </c>
      <c r="AX216">
        <f>ROUND(IF($AU$216&lt;=0,0,MIN(MAX(0,$AU$216+$AV$216-$AW$216),MAX(0,$F$216-$J$216-$O$216-$T$216-$Y$216-$AD$216-$AI$216-$AN$216-$AS$216))),2)</f>
        <v>0</v>
      </c>
      <c r="AY216">
        <f>ROUND(MAX(0,$AU$216+$AV$216-$AW$216-$AX$216),2)</f>
        <v>0</v>
      </c>
      <c r="AZ216">
        <f>$BD$215</f>
        <v>0</v>
      </c>
      <c r="BA216">
        <f>ROUND(IF($AZ$216&lt;=0,0,$AZ$216*$AZ$3/12),2)</f>
        <v>0</v>
      </c>
      <c r="BB216">
        <f>ROUND(IF($AZ$216&lt;=0,0,MIN($AZ$4,$AZ$216+$BA$216)),2)</f>
        <v>0</v>
      </c>
      <c r="BC216">
        <f>ROUND(IF($AZ$216&lt;=0,0,MIN(MAX(0,$AZ$216+$BA$216-$BB$216),MAX(0,$F$216-$J$216-$O$216-$T$216-$Y$216-$AD$216-$AI$216-$AN$216-$AS$216-$AX$216))),2)</f>
        <v>0</v>
      </c>
      <c r="BD216">
        <f>ROUND(MAX(0,$AZ$216+$BA$216-$BB$216-$BC$216),2)</f>
        <v>0</v>
      </c>
    </row>
    <row r="217" spans="1:56">
      <c r="A217">
        <f>ROW()-7</f>
        <v>210</v>
      </c>
      <c r="B217">
        <f>EDATE(StartDate,A217-1)</f>
        <v>0</v>
      </c>
      <c r="C217">
        <f>ROUND(SUM($G$217,$L$217,$Q$217,$V$217,$AA$217,$AF$217,$AK$217,$AP$217,$AU$217,$AZ$217)-SUM($K$217,$P$217,$U$217,$Z$217,$AE$217,$AJ$217,$AO$217,$AT$217,$AY$217,$BD$217),2)</f>
        <v>0</v>
      </c>
      <c r="D217">
        <f>ROUND(SUM($H$217,$M$217,$R$217,$W$217,$AB$217,$AG$217,$AL$217,$AQ$217,$AV$217,$BA$217),2)</f>
        <v>0</v>
      </c>
      <c r="E217">
        <f>ROUND(SUM($K$217,$P$217,$U$217,$Z$217,$AE$217,$AJ$217,$AO$217,$AT$217,$AY$217,$BD$217),2)</f>
        <v>0</v>
      </c>
      <c r="F217">
        <f>ROUND(MAX(MonthlyBudget-SUM($I$217,$N$217,$S$217,$X$217,$AC$217,$AH$217,$AM$217,$AR$217,$AW$217,$BB$217),0),2)</f>
        <v>0</v>
      </c>
      <c r="G217">
        <f>$K$216</f>
        <v>0</v>
      </c>
      <c r="H217">
        <f>ROUND(IF($G$217&lt;=0,0,$G$217*$G$3/12),2)</f>
        <v>0</v>
      </c>
      <c r="I217">
        <f>ROUND(IF($G$217&lt;=0,0,MIN($G$4,$G$217+$H$217)),2)</f>
        <v>0</v>
      </c>
      <c r="J217">
        <f>ROUND(IF($G$217&lt;=0,0,MIN(MAX(0,$G$217+$H$217-$I$217),$F$217)),2)</f>
        <v>0</v>
      </c>
      <c r="K217">
        <f>ROUND(MAX(0,$G$217+$H$217-$I$217-$J$217),2)</f>
        <v>0</v>
      </c>
      <c r="L217">
        <f>$P$216</f>
        <v>0</v>
      </c>
      <c r="M217">
        <f>ROUND(IF($L$217&lt;=0,0,$L$217*$L$3/12),2)</f>
        <v>0</v>
      </c>
      <c r="N217">
        <f>ROUND(IF($L$217&lt;=0,0,MIN($L$4,$L$217+$M$217)),2)</f>
        <v>0</v>
      </c>
      <c r="O217">
        <f>ROUND(IF($L$217&lt;=0,0,MIN(MAX(0,$L$217+$M$217-$N$217),MAX(0,$F$217-$J$217))),2)</f>
        <v>0</v>
      </c>
      <c r="P217">
        <f>ROUND(MAX(0,$L$217+$M$217-$N$217-$O$217),2)</f>
        <v>0</v>
      </c>
      <c r="Q217">
        <f>$U$216</f>
        <v>0</v>
      </c>
      <c r="R217">
        <f>ROUND(IF($Q$217&lt;=0,0,$Q$217*$Q$3/12),2)</f>
        <v>0</v>
      </c>
      <c r="S217">
        <f>ROUND(IF($Q$217&lt;=0,0,MIN($Q$4,$Q$217+$R$217)),2)</f>
        <v>0</v>
      </c>
      <c r="T217">
        <f>ROUND(IF($Q$217&lt;=0,0,MIN(MAX(0,$Q$217+$R$217-$S$217),MAX(0,$F$217-$J$217-$O$217))),2)</f>
        <v>0</v>
      </c>
      <c r="U217">
        <f>ROUND(MAX(0,$Q$217+$R$217-$S$217-$T$217),2)</f>
        <v>0</v>
      </c>
      <c r="V217">
        <f>$Z$216</f>
        <v>0</v>
      </c>
      <c r="W217">
        <f>ROUND(IF($V$217&lt;=0,0,$V$217*$V$3/12),2)</f>
        <v>0</v>
      </c>
      <c r="X217">
        <f>ROUND(IF($V$217&lt;=0,0,MIN($V$4,$V$217+$W$217)),2)</f>
        <v>0</v>
      </c>
      <c r="Y217">
        <f>ROUND(IF($V$217&lt;=0,0,MIN(MAX(0,$V$217+$W$217-$X$217),MAX(0,$F$217-$J$217-$O$217-$T$217))),2)</f>
        <v>0</v>
      </c>
      <c r="Z217">
        <f>ROUND(MAX(0,$V$217+$W$217-$X$217-$Y$217),2)</f>
        <v>0</v>
      </c>
      <c r="AA217">
        <f>$AE$216</f>
        <v>0</v>
      </c>
      <c r="AB217">
        <f>ROUND(IF($AA$217&lt;=0,0,$AA$217*$AA$3/12),2)</f>
        <v>0</v>
      </c>
      <c r="AC217">
        <f>ROUND(IF($AA$217&lt;=0,0,MIN($AA$4,$AA$217+$AB$217)),2)</f>
        <v>0</v>
      </c>
      <c r="AD217">
        <f>ROUND(IF($AA$217&lt;=0,0,MIN(MAX(0,$AA$217+$AB$217-$AC$217),MAX(0,$F$217-$J$217-$O$217-$T$217-$Y$217))),2)</f>
        <v>0</v>
      </c>
      <c r="AE217">
        <f>ROUND(MAX(0,$AA$217+$AB$217-$AC$217-$AD$217),2)</f>
        <v>0</v>
      </c>
      <c r="AF217">
        <f>$AJ$216</f>
        <v>0</v>
      </c>
      <c r="AG217">
        <f>ROUND(IF($AF$217&lt;=0,0,$AF$217*$AF$3/12),2)</f>
        <v>0</v>
      </c>
      <c r="AH217">
        <f>ROUND(IF($AF$217&lt;=0,0,MIN($AF$4,$AF$217+$AG$217)),2)</f>
        <v>0</v>
      </c>
      <c r="AI217">
        <f>ROUND(IF($AF$217&lt;=0,0,MIN(MAX(0,$AF$217+$AG$217-$AH$217),MAX(0,$F$217-$J$217-$O$217-$T$217-$Y$217-$AD$217))),2)</f>
        <v>0</v>
      </c>
      <c r="AJ217">
        <f>ROUND(MAX(0,$AF$217+$AG$217-$AH$217-$AI$217),2)</f>
        <v>0</v>
      </c>
      <c r="AK217">
        <f>$AO$216</f>
        <v>0</v>
      </c>
      <c r="AL217">
        <f>ROUND(IF($AK$217&lt;=0,0,$AK$217*$AK$3/12),2)</f>
        <v>0</v>
      </c>
      <c r="AM217">
        <f>ROUND(IF($AK$217&lt;=0,0,MIN($AK$4,$AK$217+$AL$217)),2)</f>
        <v>0</v>
      </c>
      <c r="AN217">
        <f>ROUND(IF($AK$217&lt;=0,0,MIN(MAX(0,$AK$217+$AL$217-$AM$217),MAX(0,$F$217-$J$217-$O$217-$T$217-$Y$217-$AD$217-$AI$217))),2)</f>
        <v>0</v>
      </c>
      <c r="AO217">
        <f>ROUND(MAX(0,$AK$217+$AL$217-$AM$217-$AN$217),2)</f>
        <v>0</v>
      </c>
      <c r="AP217">
        <f>$AT$216</f>
        <v>0</v>
      </c>
      <c r="AQ217">
        <f>ROUND(IF($AP$217&lt;=0,0,$AP$217*$AP$3/12),2)</f>
        <v>0</v>
      </c>
      <c r="AR217">
        <f>ROUND(IF($AP$217&lt;=0,0,MIN($AP$4,$AP$217+$AQ$217)),2)</f>
        <v>0</v>
      </c>
      <c r="AS217">
        <f>ROUND(IF($AP$217&lt;=0,0,MIN(MAX(0,$AP$217+$AQ$217-$AR$217),MAX(0,$F$217-$J$217-$O$217-$T$217-$Y$217-$AD$217-$AI$217-$AN$217))),2)</f>
        <v>0</v>
      </c>
      <c r="AT217">
        <f>ROUND(MAX(0,$AP$217+$AQ$217-$AR$217-$AS$217),2)</f>
        <v>0</v>
      </c>
      <c r="AU217">
        <f>$AY$216</f>
        <v>0</v>
      </c>
      <c r="AV217">
        <f>ROUND(IF($AU$217&lt;=0,0,$AU$217*$AU$3/12),2)</f>
        <v>0</v>
      </c>
      <c r="AW217">
        <f>ROUND(IF($AU$217&lt;=0,0,MIN($AU$4,$AU$217+$AV$217)),2)</f>
        <v>0</v>
      </c>
      <c r="AX217">
        <f>ROUND(IF($AU$217&lt;=0,0,MIN(MAX(0,$AU$217+$AV$217-$AW$217),MAX(0,$F$217-$J$217-$O$217-$T$217-$Y$217-$AD$217-$AI$217-$AN$217-$AS$217))),2)</f>
        <v>0</v>
      </c>
      <c r="AY217">
        <f>ROUND(MAX(0,$AU$217+$AV$217-$AW$217-$AX$217),2)</f>
        <v>0</v>
      </c>
      <c r="AZ217">
        <f>$BD$216</f>
        <v>0</v>
      </c>
      <c r="BA217">
        <f>ROUND(IF($AZ$217&lt;=0,0,$AZ$217*$AZ$3/12),2)</f>
        <v>0</v>
      </c>
      <c r="BB217">
        <f>ROUND(IF($AZ$217&lt;=0,0,MIN($AZ$4,$AZ$217+$BA$217)),2)</f>
        <v>0</v>
      </c>
      <c r="BC217">
        <f>ROUND(IF($AZ$217&lt;=0,0,MIN(MAX(0,$AZ$217+$BA$217-$BB$217),MAX(0,$F$217-$J$217-$O$217-$T$217-$Y$217-$AD$217-$AI$217-$AN$217-$AS$217-$AX$217))),2)</f>
        <v>0</v>
      </c>
      <c r="BD217">
        <f>ROUND(MAX(0,$AZ$217+$BA$217-$BB$217-$BC$217),2)</f>
        <v>0</v>
      </c>
    </row>
    <row r="218" spans="1:56">
      <c r="A218">
        <f>ROW()-7</f>
        <v>211</v>
      </c>
      <c r="B218">
        <f>EDATE(StartDate,A218-1)</f>
        <v>0</v>
      </c>
      <c r="C218">
        <f>ROUND(SUM($G$218,$L$218,$Q$218,$V$218,$AA$218,$AF$218,$AK$218,$AP$218,$AU$218,$AZ$218)-SUM($K$218,$P$218,$U$218,$Z$218,$AE$218,$AJ$218,$AO$218,$AT$218,$AY$218,$BD$218),2)</f>
        <v>0</v>
      </c>
      <c r="D218">
        <f>ROUND(SUM($H$218,$M$218,$R$218,$W$218,$AB$218,$AG$218,$AL$218,$AQ$218,$AV$218,$BA$218),2)</f>
        <v>0</v>
      </c>
      <c r="E218">
        <f>ROUND(SUM($K$218,$P$218,$U$218,$Z$218,$AE$218,$AJ$218,$AO$218,$AT$218,$AY$218,$BD$218),2)</f>
        <v>0</v>
      </c>
      <c r="F218">
        <f>ROUND(MAX(MonthlyBudget-SUM($I$218,$N$218,$S$218,$X$218,$AC$218,$AH$218,$AM$218,$AR$218,$AW$218,$BB$218),0),2)</f>
        <v>0</v>
      </c>
      <c r="G218">
        <f>$K$217</f>
        <v>0</v>
      </c>
      <c r="H218">
        <f>ROUND(IF($G$218&lt;=0,0,$G$218*$G$3/12),2)</f>
        <v>0</v>
      </c>
      <c r="I218">
        <f>ROUND(IF($G$218&lt;=0,0,MIN($G$4,$G$218+$H$218)),2)</f>
        <v>0</v>
      </c>
      <c r="J218">
        <f>ROUND(IF($G$218&lt;=0,0,MIN(MAX(0,$G$218+$H$218-$I$218),$F$218)),2)</f>
        <v>0</v>
      </c>
      <c r="K218">
        <f>ROUND(MAX(0,$G$218+$H$218-$I$218-$J$218),2)</f>
        <v>0</v>
      </c>
      <c r="L218">
        <f>$P$217</f>
        <v>0</v>
      </c>
      <c r="M218">
        <f>ROUND(IF($L$218&lt;=0,0,$L$218*$L$3/12),2)</f>
        <v>0</v>
      </c>
      <c r="N218">
        <f>ROUND(IF($L$218&lt;=0,0,MIN($L$4,$L$218+$M$218)),2)</f>
        <v>0</v>
      </c>
      <c r="O218">
        <f>ROUND(IF($L$218&lt;=0,0,MIN(MAX(0,$L$218+$M$218-$N$218),MAX(0,$F$218-$J$218))),2)</f>
        <v>0</v>
      </c>
      <c r="P218">
        <f>ROUND(MAX(0,$L$218+$M$218-$N$218-$O$218),2)</f>
        <v>0</v>
      </c>
      <c r="Q218">
        <f>$U$217</f>
        <v>0</v>
      </c>
      <c r="R218">
        <f>ROUND(IF($Q$218&lt;=0,0,$Q$218*$Q$3/12),2)</f>
        <v>0</v>
      </c>
      <c r="S218">
        <f>ROUND(IF($Q$218&lt;=0,0,MIN($Q$4,$Q$218+$R$218)),2)</f>
        <v>0</v>
      </c>
      <c r="T218">
        <f>ROUND(IF($Q$218&lt;=0,0,MIN(MAX(0,$Q$218+$R$218-$S$218),MAX(0,$F$218-$J$218-$O$218))),2)</f>
        <v>0</v>
      </c>
      <c r="U218">
        <f>ROUND(MAX(0,$Q$218+$R$218-$S$218-$T$218),2)</f>
        <v>0</v>
      </c>
      <c r="V218">
        <f>$Z$217</f>
        <v>0</v>
      </c>
      <c r="W218">
        <f>ROUND(IF($V$218&lt;=0,0,$V$218*$V$3/12),2)</f>
        <v>0</v>
      </c>
      <c r="X218">
        <f>ROUND(IF($V$218&lt;=0,0,MIN($V$4,$V$218+$W$218)),2)</f>
        <v>0</v>
      </c>
      <c r="Y218">
        <f>ROUND(IF($V$218&lt;=0,0,MIN(MAX(0,$V$218+$W$218-$X$218),MAX(0,$F$218-$J$218-$O$218-$T$218))),2)</f>
        <v>0</v>
      </c>
      <c r="Z218">
        <f>ROUND(MAX(0,$V$218+$W$218-$X$218-$Y$218),2)</f>
        <v>0</v>
      </c>
      <c r="AA218">
        <f>$AE$217</f>
        <v>0</v>
      </c>
      <c r="AB218">
        <f>ROUND(IF($AA$218&lt;=0,0,$AA$218*$AA$3/12),2)</f>
        <v>0</v>
      </c>
      <c r="AC218">
        <f>ROUND(IF($AA$218&lt;=0,0,MIN($AA$4,$AA$218+$AB$218)),2)</f>
        <v>0</v>
      </c>
      <c r="AD218">
        <f>ROUND(IF($AA$218&lt;=0,0,MIN(MAX(0,$AA$218+$AB$218-$AC$218),MAX(0,$F$218-$J$218-$O$218-$T$218-$Y$218))),2)</f>
        <v>0</v>
      </c>
      <c r="AE218">
        <f>ROUND(MAX(0,$AA$218+$AB$218-$AC$218-$AD$218),2)</f>
        <v>0</v>
      </c>
      <c r="AF218">
        <f>$AJ$217</f>
        <v>0</v>
      </c>
      <c r="AG218">
        <f>ROUND(IF($AF$218&lt;=0,0,$AF$218*$AF$3/12),2)</f>
        <v>0</v>
      </c>
      <c r="AH218">
        <f>ROUND(IF($AF$218&lt;=0,0,MIN($AF$4,$AF$218+$AG$218)),2)</f>
        <v>0</v>
      </c>
      <c r="AI218">
        <f>ROUND(IF($AF$218&lt;=0,0,MIN(MAX(0,$AF$218+$AG$218-$AH$218),MAX(0,$F$218-$J$218-$O$218-$T$218-$Y$218-$AD$218))),2)</f>
        <v>0</v>
      </c>
      <c r="AJ218">
        <f>ROUND(MAX(0,$AF$218+$AG$218-$AH$218-$AI$218),2)</f>
        <v>0</v>
      </c>
      <c r="AK218">
        <f>$AO$217</f>
        <v>0</v>
      </c>
      <c r="AL218">
        <f>ROUND(IF($AK$218&lt;=0,0,$AK$218*$AK$3/12),2)</f>
        <v>0</v>
      </c>
      <c r="AM218">
        <f>ROUND(IF($AK$218&lt;=0,0,MIN($AK$4,$AK$218+$AL$218)),2)</f>
        <v>0</v>
      </c>
      <c r="AN218">
        <f>ROUND(IF($AK$218&lt;=0,0,MIN(MAX(0,$AK$218+$AL$218-$AM$218),MAX(0,$F$218-$J$218-$O$218-$T$218-$Y$218-$AD$218-$AI$218))),2)</f>
        <v>0</v>
      </c>
      <c r="AO218">
        <f>ROUND(MAX(0,$AK$218+$AL$218-$AM$218-$AN$218),2)</f>
        <v>0</v>
      </c>
      <c r="AP218">
        <f>$AT$217</f>
        <v>0</v>
      </c>
      <c r="AQ218">
        <f>ROUND(IF($AP$218&lt;=0,0,$AP$218*$AP$3/12),2)</f>
        <v>0</v>
      </c>
      <c r="AR218">
        <f>ROUND(IF($AP$218&lt;=0,0,MIN($AP$4,$AP$218+$AQ$218)),2)</f>
        <v>0</v>
      </c>
      <c r="AS218">
        <f>ROUND(IF($AP$218&lt;=0,0,MIN(MAX(0,$AP$218+$AQ$218-$AR$218),MAX(0,$F$218-$J$218-$O$218-$T$218-$Y$218-$AD$218-$AI$218-$AN$218))),2)</f>
        <v>0</v>
      </c>
      <c r="AT218">
        <f>ROUND(MAX(0,$AP$218+$AQ$218-$AR$218-$AS$218),2)</f>
        <v>0</v>
      </c>
      <c r="AU218">
        <f>$AY$217</f>
        <v>0</v>
      </c>
      <c r="AV218">
        <f>ROUND(IF($AU$218&lt;=0,0,$AU$218*$AU$3/12),2)</f>
        <v>0</v>
      </c>
      <c r="AW218">
        <f>ROUND(IF($AU$218&lt;=0,0,MIN($AU$4,$AU$218+$AV$218)),2)</f>
        <v>0</v>
      </c>
      <c r="AX218">
        <f>ROUND(IF($AU$218&lt;=0,0,MIN(MAX(0,$AU$218+$AV$218-$AW$218),MAX(0,$F$218-$J$218-$O$218-$T$218-$Y$218-$AD$218-$AI$218-$AN$218-$AS$218))),2)</f>
        <v>0</v>
      </c>
      <c r="AY218">
        <f>ROUND(MAX(0,$AU$218+$AV$218-$AW$218-$AX$218),2)</f>
        <v>0</v>
      </c>
      <c r="AZ218">
        <f>$BD$217</f>
        <v>0</v>
      </c>
      <c r="BA218">
        <f>ROUND(IF($AZ$218&lt;=0,0,$AZ$218*$AZ$3/12),2)</f>
        <v>0</v>
      </c>
      <c r="BB218">
        <f>ROUND(IF($AZ$218&lt;=0,0,MIN($AZ$4,$AZ$218+$BA$218)),2)</f>
        <v>0</v>
      </c>
      <c r="BC218">
        <f>ROUND(IF($AZ$218&lt;=0,0,MIN(MAX(0,$AZ$218+$BA$218-$BB$218),MAX(0,$F$218-$J$218-$O$218-$T$218-$Y$218-$AD$218-$AI$218-$AN$218-$AS$218-$AX$218))),2)</f>
        <v>0</v>
      </c>
      <c r="BD218">
        <f>ROUND(MAX(0,$AZ$218+$BA$218-$BB$218-$BC$218),2)</f>
        <v>0</v>
      </c>
    </row>
    <row r="219" spans="1:56">
      <c r="A219">
        <f>ROW()-7</f>
        <v>212</v>
      </c>
      <c r="B219">
        <f>EDATE(StartDate,A219-1)</f>
        <v>0</v>
      </c>
      <c r="C219">
        <f>ROUND(SUM($G$219,$L$219,$Q$219,$V$219,$AA$219,$AF$219,$AK$219,$AP$219,$AU$219,$AZ$219)-SUM($K$219,$P$219,$U$219,$Z$219,$AE$219,$AJ$219,$AO$219,$AT$219,$AY$219,$BD$219),2)</f>
        <v>0</v>
      </c>
      <c r="D219">
        <f>ROUND(SUM($H$219,$M$219,$R$219,$W$219,$AB$219,$AG$219,$AL$219,$AQ$219,$AV$219,$BA$219),2)</f>
        <v>0</v>
      </c>
      <c r="E219">
        <f>ROUND(SUM($K$219,$P$219,$U$219,$Z$219,$AE$219,$AJ$219,$AO$219,$AT$219,$AY$219,$BD$219),2)</f>
        <v>0</v>
      </c>
      <c r="F219">
        <f>ROUND(MAX(MonthlyBudget-SUM($I$219,$N$219,$S$219,$X$219,$AC$219,$AH$219,$AM$219,$AR$219,$AW$219,$BB$219),0),2)</f>
        <v>0</v>
      </c>
      <c r="G219">
        <f>$K$218</f>
        <v>0</v>
      </c>
      <c r="H219">
        <f>ROUND(IF($G$219&lt;=0,0,$G$219*$G$3/12),2)</f>
        <v>0</v>
      </c>
      <c r="I219">
        <f>ROUND(IF($G$219&lt;=0,0,MIN($G$4,$G$219+$H$219)),2)</f>
        <v>0</v>
      </c>
      <c r="J219">
        <f>ROUND(IF($G$219&lt;=0,0,MIN(MAX(0,$G$219+$H$219-$I$219),$F$219)),2)</f>
        <v>0</v>
      </c>
      <c r="K219">
        <f>ROUND(MAX(0,$G$219+$H$219-$I$219-$J$219),2)</f>
        <v>0</v>
      </c>
      <c r="L219">
        <f>$P$218</f>
        <v>0</v>
      </c>
      <c r="M219">
        <f>ROUND(IF($L$219&lt;=0,0,$L$219*$L$3/12),2)</f>
        <v>0</v>
      </c>
      <c r="N219">
        <f>ROUND(IF($L$219&lt;=0,0,MIN($L$4,$L$219+$M$219)),2)</f>
        <v>0</v>
      </c>
      <c r="O219">
        <f>ROUND(IF($L$219&lt;=0,0,MIN(MAX(0,$L$219+$M$219-$N$219),MAX(0,$F$219-$J$219))),2)</f>
        <v>0</v>
      </c>
      <c r="P219">
        <f>ROUND(MAX(0,$L$219+$M$219-$N$219-$O$219),2)</f>
        <v>0</v>
      </c>
      <c r="Q219">
        <f>$U$218</f>
        <v>0</v>
      </c>
      <c r="R219">
        <f>ROUND(IF($Q$219&lt;=0,0,$Q$219*$Q$3/12),2)</f>
        <v>0</v>
      </c>
      <c r="S219">
        <f>ROUND(IF($Q$219&lt;=0,0,MIN($Q$4,$Q$219+$R$219)),2)</f>
        <v>0</v>
      </c>
      <c r="T219">
        <f>ROUND(IF($Q$219&lt;=0,0,MIN(MAX(0,$Q$219+$R$219-$S$219),MAX(0,$F$219-$J$219-$O$219))),2)</f>
        <v>0</v>
      </c>
      <c r="U219">
        <f>ROUND(MAX(0,$Q$219+$R$219-$S$219-$T$219),2)</f>
        <v>0</v>
      </c>
      <c r="V219">
        <f>$Z$218</f>
        <v>0</v>
      </c>
      <c r="W219">
        <f>ROUND(IF($V$219&lt;=0,0,$V$219*$V$3/12),2)</f>
        <v>0</v>
      </c>
      <c r="X219">
        <f>ROUND(IF($V$219&lt;=0,0,MIN($V$4,$V$219+$W$219)),2)</f>
        <v>0</v>
      </c>
      <c r="Y219">
        <f>ROUND(IF($V$219&lt;=0,0,MIN(MAX(0,$V$219+$W$219-$X$219),MAX(0,$F$219-$J$219-$O$219-$T$219))),2)</f>
        <v>0</v>
      </c>
      <c r="Z219">
        <f>ROUND(MAX(0,$V$219+$W$219-$X$219-$Y$219),2)</f>
        <v>0</v>
      </c>
      <c r="AA219">
        <f>$AE$218</f>
        <v>0</v>
      </c>
      <c r="AB219">
        <f>ROUND(IF($AA$219&lt;=0,0,$AA$219*$AA$3/12),2)</f>
        <v>0</v>
      </c>
      <c r="AC219">
        <f>ROUND(IF($AA$219&lt;=0,0,MIN($AA$4,$AA$219+$AB$219)),2)</f>
        <v>0</v>
      </c>
      <c r="AD219">
        <f>ROUND(IF($AA$219&lt;=0,0,MIN(MAX(0,$AA$219+$AB$219-$AC$219),MAX(0,$F$219-$J$219-$O$219-$T$219-$Y$219))),2)</f>
        <v>0</v>
      </c>
      <c r="AE219">
        <f>ROUND(MAX(0,$AA$219+$AB$219-$AC$219-$AD$219),2)</f>
        <v>0</v>
      </c>
      <c r="AF219">
        <f>$AJ$218</f>
        <v>0</v>
      </c>
      <c r="AG219">
        <f>ROUND(IF($AF$219&lt;=0,0,$AF$219*$AF$3/12),2)</f>
        <v>0</v>
      </c>
      <c r="AH219">
        <f>ROUND(IF($AF$219&lt;=0,0,MIN($AF$4,$AF$219+$AG$219)),2)</f>
        <v>0</v>
      </c>
      <c r="AI219">
        <f>ROUND(IF($AF$219&lt;=0,0,MIN(MAX(0,$AF$219+$AG$219-$AH$219),MAX(0,$F$219-$J$219-$O$219-$T$219-$Y$219-$AD$219))),2)</f>
        <v>0</v>
      </c>
      <c r="AJ219">
        <f>ROUND(MAX(0,$AF$219+$AG$219-$AH$219-$AI$219),2)</f>
        <v>0</v>
      </c>
      <c r="AK219">
        <f>$AO$218</f>
        <v>0</v>
      </c>
      <c r="AL219">
        <f>ROUND(IF($AK$219&lt;=0,0,$AK$219*$AK$3/12),2)</f>
        <v>0</v>
      </c>
      <c r="AM219">
        <f>ROUND(IF($AK$219&lt;=0,0,MIN($AK$4,$AK$219+$AL$219)),2)</f>
        <v>0</v>
      </c>
      <c r="AN219">
        <f>ROUND(IF($AK$219&lt;=0,0,MIN(MAX(0,$AK$219+$AL$219-$AM$219),MAX(0,$F$219-$J$219-$O$219-$T$219-$Y$219-$AD$219-$AI$219))),2)</f>
        <v>0</v>
      </c>
      <c r="AO219">
        <f>ROUND(MAX(0,$AK$219+$AL$219-$AM$219-$AN$219),2)</f>
        <v>0</v>
      </c>
      <c r="AP219">
        <f>$AT$218</f>
        <v>0</v>
      </c>
      <c r="AQ219">
        <f>ROUND(IF($AP$219&lt;=0,0,$AP$219*$AP$3/12),2)</f>
        <v>0</v>
      </c>
      <c r="AR219">
        <f>ROUND(IF($AP$219&lt;=0,0,MIN($AP$4,$AP$219+$AQ$219)),2)</f>
        <v>0</v>
      </c>
      <c r="AS219">
        <f>ROUND(IF($AP$219&lt;=0,0,MIN(MAX(0,$AP$219+$AQ$219-$AR$219),MAX(0,$F$219-$J$219-$O$219-$T$219-$Y$219-$AD$219-$AI$219-$AN$219))),2)</f>
        <v>0</v>
      </c>
      <c r="AT219">
        <f>ROUND(MAX(0,$AP$219+$AQ$219-$AR$219-$AS$219),2)</f>
        <v>0</v>
      </c>
      <c r="AU219">
        <f>$AY$218</f>
        <v>0</v>
      </c>
      <c r="AV219">
        <f>ROUND(IF($AU$219&lt;=0,0,$AU$219*$AU$3/12),2)</f>
        <v>0</v>
      </c>
      <c r="AW219">
        <f>ROUND(IF($AU$219&lt;=0,0,MIN($AU$4,$AU$219+$AV$219)),2)</f>
        <v>0</v>
      </c>
      <c r="AX219">
        <f>ROUND(IF($AU$219&lt;=0,0,MIN(MAX(0,$AU$219+$AV$219-$AW$219),MAX(0,$F$219-$J$219-$O$219-$T$219-$Y$219-$AD$219-$AI$219-$AN$219-$AS$219))),2)</f>
        <v>0</v>
      </c>
      <c r="AY219">
        <f>ROUND(MAX(0,$AU$219+$AV$219-$AW$219-$AX$219),2)</f>
        <v>0</v>
      </c>
      <c r="AZ219">
        <f>$BD$218</f>
        <v>0</v>
      </c>
      <c r="BA219">
        <f>ROUND(IF($AZ$219&lt;=0,0,$AZ$219*$AZ$3/12),2)</f>
        <v>0</v>
      </c>
      <c r="BB219">
        <f>ROUND(IF($AZ$219&lt;=0,0,MIN($AZ$4,$AZ$219+$BA$219)),2)</f>
        <v>0</v>
      </c>
      <c r="BC219">
        <f>ROUND(IF($AZ$219&lt;=0,0,MIN(MAX(0,$AZ$219+$BA$219-$BB$219),MAX(0,$F$219-$J$219-$O$219-$T$219-$Y$219-$AD$219-$AI$219-$AN$219-$AS$219-$AX$219))),2)</f>
        <v>0</v>
      </c>
      <c r="BD219">
        <f>ROUND(MAX(0,$AZ$219+$BA$219-$BB$219-$BC$219),2)</f>
        <v>0</v>
      </c>
    </row>
    <row r="220" spans="1:56">
      <c r="A220">
        <f>ROW()-7</f>
        <v>213</v>
      </c>
      <c r="B220">
        <f>EDATE(StartDate,A220-1)</f>
        <v>0</v>
      </c>
      <c r="C220">
        <f>ROUND(SUM($G$220,$L$220,$Q$220,$V$220,$AA$220,$AF$220,$AK$220,$AP$220,$AU$220,$AZ$220)-SUM($K$220,$P$220,$U$220,$Z$220,$AE$220,$AJ$220,$AO$220,$AT$220,$AY$220,$BD$220),2)</f>
        <v>0</v>
      </c>
      <c r="D220">
        <f>ROUND(SUM($H$220,$M$220,$R$220,$W$220,$AB$220,$AG$220,$AL$220,$AQ$220,$AV$220,$BA$220),2)</f>
        <v>0</v>
      </c>
      <c r="E220">
        <f>ROUND(SUM($K$220,$P$220,$U$220,$Z$220,$AE$220,$AJ$220,$AO$220,$AT$220,$AY$220,$BD$220),2)</f>
        <v>0</v>
      </c>
      <c r="F220">
        <f>ROUND(MAX(MonthlyBudget-SUM($I$220,$N$220,$S$220,$X$220,$AC$220,$AH$220,$AM$220,$AR$220,$AW$220,$BB$220),0),2)</f>
        <v>0</v>
      </c>
      <c r="G220">
        <f>$K$219</f>
        <v>0</v>
      </c>
      <c r="H220">
        <f>ROUND(IF($G$220&lt;=0,0,$G$220*$G$3/12),2)</f>
        <v>0</v>
      </c>
      <c r="I220">
        <f>ROUND(IF($G$220&lt;=0,0,MIN($G$4,$G$220+$H$220)),2)</f>
        <v>0</v>
      </c>
      <c r="J220">
        <f>ROUND(IF($G$220&lt;=0,0,MIN(MAX(0,$G$220+$H$220-$I$220),$F$220)),2)</f>
        <v>0</v>
      </c>
      <c r="K220">
        <f>ROUND(MAX(0,$G$220+$H$220-$I$220-$J$220),2)</f>
        <v>0</v>
      </c>
      <c r="L220">
        <f>$P$219</f>
        <v>0</v>
      </c>
      <c r="M220">
        <f>ROUND(IF($L$220&lt;=0,0,$L$220*$L$3/12),2)</f>
        <v>0</v>
      </c>
      <c r="N220">
        <f>ROUND(IF($L$220&lt;=0,0,MIN($L$4,$L$220+$M$220)),2)</f>
        <v>0</v>
      </c>
      <c r="O220">
        <f>ROUND(IF($L$220&lt;=0,0,MIN(MAX(0,$L$220+$M$220-$N$220),MAX(0,$F$220-$J$220))),2)</f>
        <v>0</v>
      </c>
      <c r="P220">
        <f>ROUND(MAX(0,$L$220+$M$220-$N$220-$O$220),2)</f>
        <v>0</v>
      </c>
      <c r="Q220">
        <f>$U$219</f>
        <v>0</v>
      </c>
      <c r="R220">
        <f>ROUND(IF($Q$220&lt;=0,0,$Q$220*$Q$3/12),2)</f>
        <v>0</v>
      </c>
      <c r="S220">
        <f>ROUND(IF($Q$220&lt;=0,0,MIN($Q$4,$Q$220+$R$220)),2)</f>
        <v>0</v>
      </c>
      <c r="T220">
        <f>ROUND(IF($Q$220&lt;=0,0,MIN(MAX(0,$Q$220+$R$220-$S$220),MAX(0,$F$220-$J$220-$O$220))),2)</f>
        <v>0</v>
      </c>
      <c r="U220">
        <f>ROUND(MAX(0,$Q$220+$R$220-$S$220-$T$220),2)</f>
        <v>0</v>
      </c>
      <c r="V220">
        <f>$Z$219</f>
        <v>0</v>
      </c>
      <c r="W220">
        <f>ROUND(IF($V$220&lt;=0,0,$V$220*$V$3/12),2)</f>
        <v>0</v>
      </c>
      <c r="X220">
        <f>ROUND(IF($V$220&lt;=0,0,MIN($V$4,$V$220+$W$220)),2)</f>
        <v>0</v>
      </c>
      <c r="Y220">
        <f>ROUND(IF($V$220&lt;=0,0,MIN(MAX(0,$V$220+$W$220-$X$220),MAX(0,$F$220-$J$220-$O$220-$T$220))),2)</f>
        <v>0</v>
      </c>
      <c r="Z220">
        <f>ROUND(MAX(0,$V$220+$W$220-$X$220-$Y$220),2)</f>
        <v>0</v>
      </c>
      <c r="AA220">
        <f>$AE$219</f>
        <v>0</v>
      </c>
      <c r="AB220">
        <f>ROUND(IF($AA$220&lt;=0,0,$AA$220*$AA$3/12),2)</f>
        <v>0</v>
      </c>
      <c r="AC220">
        <f>ROUND(IF($AA$220&lt;=0,0,MIN($AA$4,$AA$220+$AB$220)),2)</f>
        <v>0</v>
      </c>
      <c r="AD220">
        <f>ROUND(IF($AA$220&lt;=0,0,MIN(MAX(0,$AA$220+$AB$220-$AC$220),MAX(0,$F$220-$J$220-$O$220-$T$220-$Y$220))),2)</f>
        <v>0</v>
      </c>
      <c r="AE220">
        <f>ROUND(MAX(0,$AA$220+$AB$220-$AC$220-$AD$220),2)</f>
        <v>0</v>
      </c>
      <c r="AF220">
        <f>$AJ$219</f>
        <v>0</v>
      </c>
      <c r="AG220">
        <f>ROUND(IF($AF$220&lt;=0,0,$AF$220*$AF$3/12),2)</f>
        <v>0</v>
      </c>
      <c r="AH220">
        <f>ROUND(IF($AF$220&lt;=0,0,MIN($AF$4,$AF$220+$AG$220)),2)</f>
        <v>0</v>
      </c>
      <c r="AI220">
        <f>ROUND(IF($AF$220&lt;=0,0,MIN(MAX(0,$AF$220+$AG$220-$AH$220),MAX(0,$F$220-$J$220-$O$220-$T$220-$Y$220-$AD$220))),2)</f>
        <v>0</v>
      </c>
      <c r="AJ220">
        <f>ROUND(MAX(0,$AF$220+$AG$220-$AH$220-$AI$220),2)</f>
        <v>0</v>
      </c>
      <c r="AK220">
        <f>$AO$219</f>
        <v>0</v>
      </c>
      <c r="AL220">
        <f>ROUND(IF($AK$220&lt;=0,0,$AK$220*$AK$3/12),2)</f>
        <v>0</v>
      </c>
      <c r="AM220">
        <f>ROUND(IF($AK$220&lt;=0,0,MIN($AK$4,$AK$220+$AL$220)),2)</f>
        <v>0</v>
      </c>
      <c r="AN220">
        <f>ROUND(IF($AK$220&lt;=0,0,MIN(MAX(0,$AK$220+$AL$220-$AM$220),MAX(0,$F$220-$J$220-$O$220-$T$220-$Y$220-$AD$220-$AI$220))),2)</f>
        <v>0</v>
      </c>
      <c r="AO220">
        <f>ROUND(MAX(0,$AK$220+$AL$220-$AM$220-$AN$220),2)</f>
        <v>0</v>
      </c>
      <c r="AP220">
        <f>$AT$219</f>
        <v>0</v>
      </c>
      <c r="AQ220">
        <f>ROUND(IF($AP$220&lt;=0,0,$AP$220*$AP$3/12),2)</f>
        <v>0</v>
      </c>
      <c r="AR220">
        <f>ROUND(IF($AP$220&lt;=0,0,MIN($AP$4,$AP$220+$AQ$220)),2)</f>
        <v>0</v>
      </c>
      <c r="AS220">
        <f>ROUND(IF($AP$220&lt;=0,0,MIN(MAX(0,$AP$220+$AQ$220-$AR$220),MAX(0,$F$220-$J$220-$O$220-$T$220-$Y$220-$AD$220-$AI$220-$AN$220))),2)</f>
        <v>0</v>
      </c>
      <c r="AT220">
        <f>ROUND(MAX(0,$AP$220+$AQ$220-$AR$220-$AS$220),2)</f>
        <v>0</v>
      </c>
      <c r="AU220">
        <f>$AY$219</f>
        <v>0</v>
      </c>
      <c r="AV220">
        <f>ROUND(IF($AU$220&lt;=0,0,$AU$220*$AU$3/12),2)</f>
        <v>0</v>
      </c>
      <c r="AW220">
        <f>ROUND(IF($AU$220&lt;=0,0,MIN($AU$4,$AU$220+$AV$220)),2)</f>
        <v>0</v>
      </c>
      <c r="AX220">
        <f>ROUND(IF($AU$220&lt;=0,0,MIN(MAX(0,$AU$220+$AV$220-$AW$220),MAX(0,$F$220-$J$220-$O$220-$T$220-$Y$220-$AD$220-$AI$220-$AN$220-$AS$220))),2)</f>
        <v>0</v>
      </c>
      <c r="AY220">
        <f>ROUND(MAX(0,$AU$220+$AV$220-$AW$220-$AX$220),2)</f>
        <v>0</v>
      </c>
      <c r="AZ220">
        <f>$BD$219</f>
        <v>0</v>
      </c>
      <c r="BA220">
        <f>ROUND(IF($AZ$220&lt;=0,0,$AZ$220*$AZ$3/12),2)</f>
        <v>0</v>
      </c>
      <c r="BB220">
        <f>ROUND(IF($AZ$220&lt;=0,0,MIN($AZ$4,$AZ$220+$BA$220)),2)</f>
        <v>0</v>
      </c>
      <c r="BC220">
        <f>ROUND(IF($AZ$220&lt;=0,0,MIN(MAX(0,$AZ$220+$BA$220-$BB$220),MAX(0,$F$220-$J$220-$O$220-$T$220-$Y$220-$AD$220-$AI$220-$AN$220-$AS$220-$AX$220))),2)</f>
        <v>0</v>
      </c>
      <c r="BD220">
        <f>ROUND(MAX(0,$AZ$220+$BA$220-$BB$220-$BC$220),2)</f>
        <v>0</v>
      </c>
    </row>
    <row r="221" spans="1:56">
      <c r="A221">
        <f>ROW()-7</f>
        <v>214</v>
      </c>
      <c r="B221">
        <f>EDATE(StartDate,A221-1)</f>
        <v>0</v>
      </c>
      <c r="C221">
        <f>ROUND(SUM($G$221,$L$221,$Q$221,$V$221,$AA$221,$AF$221,$AK$221,$AP$221,$AU$221,$AZ$221)-SUM($K$221,$P$221,$U$221,$Z$221,$AE$221,$AJ$221,$AO$221,$AT$221,$AY$221,$BD$221),2)</f>
        <v>0</v>
      </c>
      <c r="D221">
        <f>ROUND(SUM($H$221,$M$221,$R$221,$W$221,$AB$221,$AG$221,$AL$221,$AQ$221,$AV$221,$BA$221),2)</f>
        <v>0</v>
      </c>
      <c r="E221">
        <f>ROUND(SUM($K$221,$P$221,$U$221,$Z$221,$AE$221,$AJ$221,$AO$221,$AT$221,$AY$221,$BD$221),2)</f>
        <v>0</v>
      </c>
      <c r="F221">
        <f>ROUND(MAX(MonthlyBudget-SUM($I$221,$N$221,$S$221,$X$221,$AC$221,$AH$221,$AM$221,$AR$221,$AW$221,$BB$221),0),2)</f>
        <v>0</v>
      </c>
      <c r="G221">
        <f>$K$220</f>
        <v>0</v>
      </c>
      <c r="H221">
        <f>ROUND(IF($G$221&lt;=0,0,$G$221*$G$3/12),2)</f>
        <v>0</v>
      </c>
      <c r="I221">
        <f>ROUND(IF($G$221&lt;=0,0,MIN($G$4,$G$221+$H$221)),2)</f>
        <v>0</v>
      </c>
      <c r="J221">
        <f>ROUND(IF($G$221&lt;=0,0,MIN(MAX(0,$G$221+$H$221-$I$221),$F$221)),2)</f>
        <v>0</v>
      </c>
      <c r="K221">
        <f>ROUND(MAX(0,$G$221+$H$221-$I$221-$J$221),2)</f>
        <v>0</v>
      </c>
      <c r="L221">
        <f>$P$220</f>
        <v>0</v>
      </c>
      <c r="M221">
        <f>ROUND(IF($L$221&lt;=0,0,$L$221*$L$3/12),2)</f>
        <v>0</v>
      </c>
      <c r="N221">
        <f>ROUND(IF($L$221&lt;=0,0,MIN($L$4,$L$221+$M$221)),2)</f>
        <v>0</v>
      </c>
      <c r="O221">
        <f>ROUND(IF($L$221&lt;=0,0,MIN(MAX(0,$L$221+$M$221-$N$221),MAX(0,$F$221-$J$221))),2)</f>
        <v>0</v>
      </c>
      <c r="P221">
        <f>ROUND(MAX(0,$L$221+$M$221-$N$221-$O$221),2)</f>
        <v>0</v>
      </c>
      <c r="Q221">
        <f>$U$220</f>
        <v>0</v>
      </c>
      <c r="R221">
        <f>ROUND(IF($Q$221&lt;=0,0,$Q$221*$Q$3/12),2)</f>
        <v>0</v>
      </c>
      <c r="S221">
        <f>ROUND(IF($Q$221&lt;=0,0,MIN($Q$4,$Q$221+$R$221)),2)</f>
        <v>0</v>
      </c>
      <c r="T221">
        <f>ROUND(IF($Q$221&lt;=0,0,MIN(MAX(0,$Q$221+$R$221-$S$221),MAX(0,$F$221-$J$221-$O$221))),2)</f>
        <v>0</v>
      </c>
      <c r="U221">
        <f>ROUND(MAX(0,$Q$221+$R$221-$S$221-$T$221),2)</f>
        <v>0</v>
      </c>
      <c r="V221">
        <f>$Z$220</f>
        <v>0</v>
      </c>
      <c r="W221">
        <f>ROUND(IF($V$221&lt;=0,0,$V$221*$V$3/12),2)</f>
        <v>0</v>
      </c>
      <c r="X221">
        <f>ROUND(IF($V$221&lt;=0,0,MIN($V$4,$V$221+$W$221)),2)</f>
        <v>0</v>
      </c>
      <c r="Y221">
        <f>ROUND(IF($V$221&lt;=0,0,MIN(MAX(0,$V$221+$W$221-$X$221),MAX(0,$F$221-$J$221-$O$221-$T$221))),2)</f>
        <v>0</v>
      </c>
      <c r="Z221">
        <f>ROUND(MAX(0,$V$221+$W$221-$X$221-$Y$221),2)</f>
        <v>0</v>
      </c>
      <c r="AA221">
        <f>$AE$220</f>
        <v>0</v>
      </c>
      <c r="AB221">
        <f>ROUND(IF($AA$221&lt;=0,0,$AA$221*$AA$3/12),2)</f>
        <v>0</v>
      </c>
      <c r="AC221">
        <f>ROUND(IF($AA$221&lt;=0,0,MIN($AA$4,$AA$221+$AB$221)),2)</f>
        <v>0</v>
      </c>
      <c r="AD221">
        <f>ROUND(IF($AA$221&lt;=0,0,MIN(MAX(0,$AA$221+$AB$221-$AC$221),MAX(0,$F$221-$J$221-$O$221-$T$221-$Y$221))),2)</f>
        <v>0</v>
      </c>
      <c r="AE221">
        <f>ROUND(MAX(0,$AA$221+$AB$221-$AC$221-$AD$221),2)</f>
        <v>0</v>
      </c>
      <c r="AF221">
        <f>$AJ$220</f>
        <v>0</v>
      </c>
      <c r="AG221">
        <f>ROUND(IF($AF$221&lt;=0,0,$AF$221*$AF$3/12),2)</f>
        <v>0</v>
      </c>
      <c r="AH221">
        <f>ROUND(IF($AF$221&lt;=0,0,MIN($AF$4,$AF$221+$AG$221)),2)</f>
        <v>0</v>
      </c>
      <c r="AI221">
        <f>ROUND(IF($AF$221&lt;=0,0,MIN(MAX(0,$AF$221+$AG$221-$AH$221),MAX(0,$F$221-$J$221-$O$221-$T$221-$Y$221-$AD$221))),2)</f>
        <v>0</v>
      </c>
      <c r="AJ221">
        <f>ROUND(MAX(0,$AF$221+$AG$221-$AH$221-$AI$221),2)</f>
        <v>0</v>
      </c>
      <c r="AK221">
        <f>$AO$220</f>
        <v>0</v>
      </c>
      <c r="AL221">
        <f>ROUND(IF($AK$221&lt;=0,0,$AK$221*$AK$3/12),2)</f>
        <v>0</v>
      </c>
      <c r="AM221">
        <f>ROUND(IF($AK$221&lt;=0,0,MIN($AK$4,$AK$221+$AL$221)),2)</f>
        <v>0</v>
      </c>
      <c r="AN221">
        <f>ROUND(IF($AK$221&lt;=0,0,MIN(MAX(0,$AK$221+$AL$221-$AM$221),MAX(0,$F$221-$J$221-$O$221-$T$221-$Y$221-$AD$221-$AI$221))),2)</f>
        <v>0</v>
      </c>
      <c r="AO221">
        <f>ROUND(MAX(0,$AK$221+$AL$221-$AM$221-$AN$221),2)</f>
        <v>0</v>
      </c>
      <c r="AP221">
        <f>$AT$220</f>
        <v>0</v>
      </c>
      <c r="AQ221">
        <f>ROUND(IF($AP$221&lt;=0,0,$AP$221*$AP$3/12),2)</f>
        <v>0</v>
      </c>
      <c r="AR221">
        <f>ROUND(IF($AP$221&lt;=0,0,MIN($AP$4,$AP$221+$AQ$221)),2)</f>
        <v>0</v>
      </c>
      <c r="AS221">
        <f>ROUND(IF($AP$221&lt;=0,0,MIN(MAX(0,$AP$221+$AQ$221-$AR$221),MAX(0,$F$221-$J$221-$O$221-$T$221-$Y$221-$AD$221-$AI$221-$AN$221))),2)</f>
        <v>0</v>
      </c>
      <c r="AT221">
        <f>ROUND(MAX(0,$AP$221+$AQ$221-$AR$221-$AS$221),2)</f>
        <v>0</v>
      </c>
      <c r="AU221">
        <f>$AY$220</f>
        <v>0</v>
      </c>
      <c r="AV221">
        <f>ROUND(IF($AU$221&lt;=0,0,$AU$221*$AU$3/12),2)</f>
        <v>0</v>
      </c>
      <c r="AW221">
        <f>ROUND(IF($AU$221&lt;=0,0,MIN($AU$4,$AU$221+$AV$221)),2)</f>
        <v>0</v>
      </c>
      <c r="AX221">
        <f>ROUND(IF($AU$221&lt;=0,0,MIN(MAX(0,$AU$221+$AV$221-$AW$221),MAX(0,$F$221-$J$221-$O$221-$T$221-$Y$221-$AD$221-$AI$221-$AN$221-$AS$221))),2)</f>
        <v>0</v>
      </c>
      <c r="AY221">
        <f>ROUND(MAX(0,$AU$221+$AV$221-$AW$221-$AX$221),2)</f>
        <v>0</v>
      </c>
      <c r="AZ221">
        <f>$BD$220</f>
        <v>0</v>
      </c>
      <c r="BA221">
        <f>ROUND(IF($AZ$221&lt;=0,0,$AZ$221*$AZ$3/12),2)</f>
        <v>0</v>
      </c>
      <c r="BB221">
        <f>ROUND(IF($AZ$221&lt;=0,0,MIN($AZ$4,$AZ$221+$BA$221)),2)</f>
        <v>0</v>
      </c>
      <c r="BC221">
        <f>ROUND(IF($AZ$221&lt;=0,0,MIN(MAX(0,$AZ$221+$BA$221-$BB$221),MAX(0,$F$221-$J$221-$O$221-$T$221-$Y$221-$AD$221-$AI$221-$AN$221-$AS$221-$AX$221))),2)</f>
        <v>0</v>
      </c>
      <c r="BD221">
        <f>ROUND(MAX(0,$AZ$221+$BA$221-$BB$221-$BC$221),2)</f>
        <v>0</v>
      </c>
    </row>
    <row r="222" spans="1:56">
      <c r="A222">
        <f>ROW()-7</f>
        <v>215</v>
      </c>
      <c r="B222">
        <f>EDATE(StartDate,A222-1)</f>
        <v>0</v>
      </c>
      <c r="C222">
        <f>ROUND(SUM($G$222,$L$222,$Q$222,$V$222,$AA$222,$AF$222,$AK$222,$AP$222,$AU$222,$AZ$222)-SUM($K$222,$P$222,$U$222,$Z$222,$AE$222,$AJ$222,$AO$222,$AT$222,$AY$222,$BD$222),2)</f>
        <v>0</v>
      </c>
      <c r="D222">
        <f>ROUND(SUM($H$222,$M$222,$R$222,$W$222,$AB$222,$AG$222,$AL$222,$AQ$222,$AV$222,$BA$222),2)</f>
        <v>0</v>
      </c>
      <c r="E222">
        <f>ROUND(SUM($K$222,$P$222,$U$222,$Z$222,$AE$222,$AJ$222,$AO$222,$AT$222,$AY$222,$BD$222),2)</f>
        <v>0</v>
      </c>
      <c r="F222">
        <f>ROUND(MAX(MonthlyBudget-SUM($I$222,$N$222,$S$222,$X$222,$AC$222,$AH$222,$AM$222,$AR$222,$AW$222,$BB$222),0),2)</f>
        <v>0</v>
      </c>
      <c r="G222">
        <f>$K$221</f>
        <v>0</v>
      </c>
      <c r="H222">
        <f>ROUND(IF($G$222&lt;=0,0,$G$222*$G$3/12),2)</f>
        <v>0</v>
      </c>
      <c r="I222">
        <f>ROUND(IF($G$222&lt;=0,0,MIN($G$4,$G$222+$H$222)),2)</f>
        <v>0</v>
      </c>
      <c r="J222">
        <f>ROUND(IF($G$222&lt;=0,0,MIN(MAX(0,$G$222+$H$222-$I$222),$F$222)),2)</f>
        <v>0</v>
      </c>
      <c r="K222">
        <f>ROUND(MAX(0,$G$222+$H$222-$I$222-$J$222),2)</f>
        <v>0</v>
      </c>
      <c r="L222">
        <f>$P$221</f>
        <v>0</v>
      </c>
      <c r="M222">
        <f>ROUND(IF($L$222&lt;=0,0,$L$222*$L$3/12),2)</f>
        <v>0</v>
      </c>
      <c r="N222">
        <f>ROUND(IF($L$222&lt;=0,0,MIN($L$4,$L$222+$M$222)),2)</f>
        <v>0</v>
      </c>
      <c r="O222">
        <f>ROUND(IF($L$222&lt;=0,0,MIN(MAX(0,$L$222+$M$222-$N$222),MAX(0,$F$222-$J$222))),2)</f>
        <v>0</v>
      </c>
      <c r="P222">
        <f>ROUND(MAX(0,$L$222+$M$222-$N$222-$O$222),2)</f>
        <v>0</v>
      </c>
      <c r="Q222">
        <f>$U$221</f>
        <v>0</v>
      </c>
      <c r="R222">
        <f>ROUND(IF($Q$222&lt;=0,0,$Q$222*$Q$3/12),2)</f>
        <v>0</v>
      </c>
      <c r="S222">
        <f>ROUND(IF($Q$222&lt;=0,0,MIN($Q$4,$Q$222+$R$222)),2)</f>
        <v>0</v>
      </c>
      <c r="T222">
        <f>ROUND(IF($Q$222&lt;=0,0,MIN(MAX(0,$Q$222+$R$222-$S$222),MAX(0,$F$222-$J$222-$O$222))),2)</f>
        <v>0</v>
      </c>
      <c r="U222">
        <f>ROUND(MAX(0,$Q$222+$R$222-$S$222-$T$222),2)</f>
        <v>0</v>
      </c>
      <c r="V222">
        <f>$Z$221</f>
        <v>0</v>
      </c>
      <c r="W222">
        <f>ROUND(IF($V$222&lt;=0,0,$V$222*$V$3/12),2)</f>
        <v>0</v>
      </c>
      <c r="X222">
        <f>ROUND(IF($V$222&lt;=0,0,MIN($V$4,$V$222+$W$222)),2)</f>
        <v>0</v>
      </c>
      <c r="Y222">
        <f>ROUND(IF($V$222&lt;=0,0,MIN(MAX(0,$V$222+$W$222-$X$222),MAX(0,$F$222-$J$222-$O$222-$T$222))),2)</f>
        <v>0</v>
      </c>
      <c r="Z222">
        <f>ROUND(MAX(0,$V$222+$W$222-$X$222-$Y$222),2)</f>
        <v>0</v>
      </c>
      <c r="AA222">
        <f>$AE$221</f>
        <v>0</v>
      </c>
      <c r="AB222">
        <f>ROUND(IF($AA$222&lt;=0,0,$AA$222*$AA$3/12),2)</f>
        <v>0</v>
      </c>
      <c r="AC222">
        <f>ROUND(IF($AA$222&lt;=0,0,MIN($AA$4,$AA$222+$AB$222)),2)</f>
        <v>0</v>
      </c>
      <c r="AD222">
        <f>ROUND(IF($AA$222&lt;=0,0,MIN(MAX(0,$AA$222+$AB$222-$AC$222),MAX(0,$F$222-$J$222-$O$222-$T$222-$Y$222))),2)</f>
        <v>0</v>
      </c>
      <c r="AE222">
        <f>ROUND(MAX(0,$AA$222+$AB$222-$AC$222-$AD$222),2)</f>
        <v>0</v>
      </c>
      <c r="AF222">
        <f>$AJ$221</f>
        <v>0</v>
      </c>
      <c r="AG222">
        <f>ROUND(IF($AF$222&lt;=0,0,$AF$222*$AF$3/12),2)</f>
        <v>0</v>
      </c>
      <c r="AH222">
        <f>ROUND(IF($AF$222&lt;=0,0,MIN($AF$4,$AF$222+$AG$222)),2)</f>
        <v>0</v>
      </c>
      <c r="AI222">
        <f>ROUND(IF($AF$222&lt;=0,0,MIN(MAX(0,$AF$222+$AG$222-$AH$222),MAX(0,$F$222-$J$222-$O$222-$T$222-$Y$222-$AD$222))),2)</f>
        <v>0</v>
      </c>
      <c r="AJ222">
        <f>ROUND(MAX(0,$AF$222+$AG$222-$AH$222-$AI$222),2)</f>
        <v>0</v>
      </c>
      <c r="AK222">
        <f>$AO$221</f>
        <v>0</v>
      </c>
      <c r="AL222">
        <f>ROUND(IF($AK$222&lt;=0,0,$AK$222*$AK$3/12),2)</f>
        <v>0</v>
      </c>
      <c r="AM222">
        <f>ROUND(IF($AK$222&lt;=0,0,MIN($AK$4,$AK$222+$AL$222)),2)</f>
        <v>0</v>
      </c>
      <c r="AN222">
        <f>ROUND(IF($AK$222&lt;=0,0,MIN(MAX(0,$AK$222+$AL$222-$AM$222),MAX(0,$F$222-$J$222-$O$222-$T$222-$Y$222-$AD$222-$AI$222))),2)</f>
        <v>0</v>
      </c>
      <c r="AO222">
        <f>ROUND(MAX(0,$AK$222+$AL$222-$AM$222-$AN$222),2)</f>
        <v>0</v>
      </c>
      <c r="AP222">
        <f>$AT$221</f>
        <v>0</v>
      </c>
      <c r="AQ222">
        <f>ROUND(IF($AP$222&lt;=0,0,$AP$222*$AP$3/12),2)</f>
        <v>0</v>
      </c>
      <c r="AR222">
        <f>ROUND(IF($AP$222&lt;=0,0,MIN($AP$4,$AP$222+$AQ$222)),2)</f>
        <v>0</v>
      </c>
      <c r="AS222">
        <f>ROUND(IF($AP$222&lt;=0,0,MIN(MAX(0,$AP$222+$AQ$222-$AR$222),MAX(0,$F$222-$J$222-$O$222-$T$222-$Y$222-$AD$222-$AI$222-$AN$222))),2)</f>
        <v>0</v>
      </c>
      <c r="AT222">
        <f>ROUND(MAX(0,$AP$222+$AQ$222-$AR$222-$AS$222),2)</f>
        <v>0</v>
      </c>
      <c r="AU222">
        <f>$AY$221</f>
        <v>0</v>
      </c>
      <c r="AV222">
        <f>ROUND(IF($AU$222&lt;=0,0,$AU$222*$AU$3/12),2)</f>
        <v>0</v>
      </c>
      <c r="AW222">
        <f>ROUND(IF($AU$222&lt;=0,0,MIN($AU$4,$AU$222+$AV$222)),2)</f>
        <v>0</v>
      </c>
      <c r="AX222">
        <f>ROUND(IF($AU$222&lt;=0,0,MIN(MAX(0,$AU$222+$AV$222-$AW$222),MAX(0,$F$222-$J$222-$O$222-$T$222-$Y$222-$AD$222-$AI$222-$AN$222-$AS$222))),2)</f>
        <v>0</v>
      </c>
      <c r="AY222">
        <f>ROUND(MAX(0,$AU$222+$AV$222-$AW$222-$AX$222),2)</f>
        <v>0</v>
      </c>
      <c r="AZ222">
        <f>$BD$221</f>
        <v>0</v>
      </c>
      <c r="BA222">
        <f>ROUND(IF($AZ$222&lt;=0,0,$AZ$222*$AZ$3/12),2)</f>
        <v>0</v>
      </c>
      <c r="BB222">
        <f>ROUND(IF($AZ$222&lt;=0,0,MIN($AZ$4,$AZ$222+$BA$222)),2)</f>
        <v>0</v>
      </c>
      <c r="BC222">
        <f>ROUND(IF($AZ$222&lt;=0,0,MIN(MAX(0,$AZ$222+$BA$222-$BB$222),MAX(0,$F$222-$J$222-$O$222-$T$222-$Y$222-$AD$222-$AI$222-$AN$222-$AS$222-$AX$222))),2)</f>
        <v>0</v>
      </c>
      <c r="BD222">
        <f>ROUND(MAX(0,$AZ$222+$BA$222-$BB$222-$BC$222),2)</f>
        <v>0</v>
      </c>
    </row>
    <row r="223" spans="1:56">
      <c r="A223">
        <f>ROW()-7</f>
        <v>216</v>
      </c>
      <c r="B223">
        <f>EDATE(StartDate,A223-1)</f>
        <v>0</v>
      </c>
      <c r="C223">
        <f>ROUND(SUM($G$223,$L$223,$Q$223,$V$223,$AA$223,$AF$223,$AK$223,$AP$223,$AU$223,$AZ$223)-SUM($K$223,$P$223,$U$223,$Z$223,$AE$223,$AJ$223,$AO$223,$AT$223,$AY$223,$BD$223),2)</f>
        <v>0</v>
      </c>
      <c r="D223">
        <f>ROUND(SUM($H$223,$M$223,$R$223,$W$223,$AB$223,$AG$223,$AL$223,$AQ$223,$AV$223,$BA$223),2)</f>
        <v>0</v>
      </c>
      <c r="E223">
        <f>ROUND(SUM($K$223,$P$223,$U$223,$Z$223,$AE$223,$AJ$223,$AO$223,$AT$223,$AY$223,$BD$223),2)</f>
        <v>0</v>
      </c>
      <c r="F223">
        <f>ROUND(MAX(MonthlyBudget-SUM($I$223,$N$223,$S$223,$X$223,$AC$223,$AH$223,$AM$223,$AR$223,$AW$223,$BB$223),0),2)</f>
        <v>0</v>
      </c>
      <c r="G223">
        <f>$K$222</f>
        <v>0</v>
      </c>
      <c r="H223">
        <f>ROUND(IF($G$223&lt;=0,0,$G$223*$G$3/12),2)</f>
        <v>0</v>
      </c>
      <c r="I223">
        <f>ROUND(IF($G$223&lt;=0,0,MIN($G$4,$G$223+$H$223)),2)</f>
        <v>0</v>
      </c>
      <c r="J223">
        <f>ROUND(IF($G$223&lt;=0,0,MIN(MAX(0,$G$223+$H$223-$I$223),$F$223)),2)</f>
        <v>0</v>
      </c>
      <c r="K223">
        <f>ROUND(MAX(0,$G$223+$H$223-$I$223-$J$223),2)</f>
        <v>0</v>
      </c>
      <c r="L223">
        <f>$P$222</f>
        <v>0</v>
      </c>
      <c r="M223">
        <f>ROUND(IF($L$223&lt;=0,0,$L$223*$L$3/12),2)</f>
        <v>0</v>
      </c>
      <c r="N223">
        <f>ROUND(IF($L$223&lt;=0,0,MIN($L$4,$L$223+$M$223)),2)</f>
        <v>0</v>
      </c>
      <c r="O223">
        <f>ROUND(IF($L$223&lt;=0,0,MIN(MAX(0,$L$223+$M$223-$N$223),MAX(0,$F$223-$J$223))),2)</f>
        <v>0</v>
      </c>
      <c r="P223">
        <f>ROUND(MAX(0,$L$223+$M$223-$N$223-$O$223),2)</f>
        <v>0</v>
      </c>
      <c r="Q223">
        <f>$U$222</f>
        <v>0</v>
      </c>
      <c r="R223">
        <f>ROUND(IF($Q$223&lt;=0,0,$Q$223*$Q$3/12),2)</f>
        <v>0</v>
      </c>
      <c r="S223">
        <f>ROUND(IF($Q$223&lt;=0,0,MIN($Q$4,$Q$223+$R$223)),2)</f>
        <v>0</v>
      </c>
      <c r="T223">
        <f>ROUND(IF($Q$223&lt;=0,0,MIN(MAX(0,$Q$223+$R$223-$S$223),MAX(0,$F$223-$J$223-$O$223))),2)</f>
        <v>0</v>
      </c>
      <c r="U223">
        <f>ROUND(MAX(0,$Q$223+$R$223-$S$223-$T$223),2)</f>
        <v>0</v>
      </c>
      <c r="V223">
        <f>$Z$222</f>
        <v>0</v>
      </c>
      <c r="W223">
        <f>ROUND(IF($V$223&lt;=0,0,$V$223*$V$3/12),2)</f>
        <v>0</v>
      </c>
      <c r="X223">
        <f>ROUND(IF($V$223&lt;=0,0,MIN($V$4,$V$223+$W$223)),2)</f>
        <v>0</v>
      </c>
      <c r="Y223">
        <f>ROUND(IF($V$223&lt;=0,0,MIN(MAX(0,$V$223+$W$223-$X$223),MAX(0,$F$223-$J$223-$O$223-$T$223))),2)</f>
        <v>0</v>
      </c>
      <c r="Z223">
        <f>ROUND(MAX(0,$V$223+$W$223-$X$223-$Y$223),2)</f>
        <v>0</v>
      </c>
      <c r="AA223">
        <f>$AE$222</f>
        <v>0</v>
      </c>
      <c r="AB223">
        <f>ROUND(IF($AA$223&lt;=0,0,$AA$223*$AA$3/12),2)</f>
        <v>0</v>
      </c>
      <c r="AC223">
        <f>ROUND(IF($AA$223&lt;=0,0,MIN($AA$4,$AA$223+$AB$223)),2)</f>
        <v>0</v>
      </c>
      <c r="AD223">
        <f>ROUND(IF($AA$223&lt;=0,0,MIN(MAX(0,$AA$223+$AB$223-$AC$223),MAX(0,$F$223-$J$223-$O$223-$T$223-$Y$223))),2)</f>
        <v>0</v>
      </c>
      <c r="AE223">
        <f>ROUND(MAX(0,$AA$223+$AB$223-$AC$223-$AD$223),2)</f>
        <v>0</v>
      </c>
      <c r="AF223">
        <f>$AJ$222</f>
        <v>0</v>
      </c>
      <c r="AG223">
        <f>ROUND(IF($AF$223&lt;=0,0,$AF$223*$AF$3/12),2)</f>
        <v>0</v>
      </c>
      <c r="AH223">
        <f>ROUND(IF($AF$223&lt;=0,0,MIN($AF$4,$AF$223+$AG$223)),2)</f>
        <v>0</v>
      </c>
      <c r="AI223">
        <f>ROUND(IF($AF$223&lt;=0,0,MIN(MAX(0,$AF$223+$AG$223-$AH$223),MAX(0,$F$223-$J$223-$O$223-$T$223-$Y$223-$AD$223))),2)</f>
        <v>0</v>
      </c>
      <c r="AJ223">
        <f>ROUND(MAX(0,$AF$223+$AG$223-$AH$223-$AI$223),2)</f>
        <v>0</v>
      </c>
      <c r="AK223">
        <f>$AO$222</f>
        <v>0</v>
      </c>
      <c r="AL223">
        <f>ROUND(IF($AK$223&lt;=0,0,$AK$223*$AK$3/12),2)</f>
        <v>0</v>
      </c>
      <c r="AM223">
        <f>ROUND(IF($AK$223&lt;=0,0,MIN($AK$4,$AK$223+$AL$223)),2)</f>
        <v>0</v>
      </c>
      <c r="AN223">
        <f>ROUND(IF($AK$223&lt;=0,0,MIN(MAX(0,$AK$223+$AL$223-$AM$223),MAX(0,$F$223-$J$223-$O$223-$T$223-$Y$223-$AD$223-$AI$223))),2)</f>
        <v>0</v>
      </c>
      <c r="AO223">
        <f>ROUND(MAX(0,$AK$223+$AL$223-$AM$223-$AN$223),2)</f>
        <v>0</v>
      </c>
      <c r="AP223">
        <f>$AT$222</f>
        <v>0</v>
      </c>
      <c r="AQ223">
        <f>ROUND(IF($AP$223&lt;=0,0,$AP$223*$AP$3/12),2)</f>
        <v>0</v>
      </c>
      <c r="AR223">
        <f>ROUND(IF($AP$223&lt;=0,0,MIN($AP$4,$AP$223+$AQ$223)),2)</f>
        <v>0</v>
      </c>
      <c r="AS223">
        <f>ROUND(IF($AP$223&lt;=0,0,MIN(MAX(0,$AP$223+$AQ$223-$AR$223),MAX(0,$F$223-$J$223-$O$223-$T$223-$Y$223-$AD$223-$AI$223-$AN$223))),2)</f>
        <v>0</v>
      </c>
      <c r="AT223">
        <f>ROUND(MAX(0,$AP$223+$AQ$223-$AR$223-$AS$223),2)</f>
        <v>0</v>
      </c>
      <c r="AU223">
        <f>$AY$222</f>
        <v>0</v>
      </c>
      <c r="AV223">
        <f>ROUND(IF($AU$223&lt;=0,0,$AU$223*$AU$3/12),2)</f>
        <v>0</v>
      </c>
      <c r="AW223">
        <f>ROUND(IF($AU$223&lt;=0,0,MIN($AU$4,$AU$223+$AV$223)),2)</f>
        <v>0</v>
      </c>
      <c r="AX223">
        <f>ROUND(IF($AU$223&lt;=0,0,MIN(MAX(0,$AU$223+$AV$223-$AW$223),MAX(0,$F$223-$J$223-$O$223-$T$223-$Y$223-$AD$223-$AI$223-$AN$223-$AS$223))),2)</f>
        <v>0</v>
      </c>
      <c r="AY223">
        <f>ROUND(MAX(0,$AU$223+$AV$223-$AW$223-$AX$223),2)</f>
        <v>0</v>
      </c>
      <c r="AZ223">
        <f>$BD$222</f>
        <v>0</v>
      </c>
      <c r="BA223">
        <f>ROUND(IF($AZ$223&lt;=0,0,$AZ$223*$AZ$3/12),2)</f>
        <v>0</v>
      </c>
      <c r="BB223">
        <f>ROUND(IF($AZ$223&lt;=0,0,MIN($AZ$4,$AZ$223+$BA$223)),2)</f>
        <v>0</v>
      </c>
      <c r="BC223">
        <f>ROUND(IF($AZ$223&lt;=0,0,MIN(MAX(0,$AZ$223+$BA$223-$BB$223),MAX(0,$F$223-$J$223-$O$223-$T$223-$Y$223-$AD$223-$AI$223-$AN$223-$AS$223-$AX$223))),2)</f>
        <v>0</v>
      </c>
      <c r="BD223">
        <f>ROUND(MAX(0,$AZ$223+$BA$223-$BB$223-$BC$223),2)</f>
        <v>0</v>
      </c>
    </row>
    <row r="224" spans="1:56">
      <c r="A224">
        <f>ROW()-7</f>
        <v>217</v>
      </c>
      <c r="B224">
        <f>EDATE(StartDate,A224-1)</f>
        <v>0</v>
      </c>
      <c r="C224">
        <f>ROUND(SUM($G$224,$L$224,$Q$224,$V$224,$AA$224,$AF$224,$AK$224,$AP$224,$AU$224,$AZ$224)-SUM($K$224,$P$224,$U$224,$Z$224,$AE$224,$AJ$224,$AO$224,$AT$224,$AY$224,$BD$224),2)</f>
        <v>0</v>
      </c>
      <c r="D224">
        <f>ROUND(SUM($H$224,$M$224,$R$224,$W$224,$AB$224,$AG$224,$AL$224,$AQ$224,$AV$224,$BA$224),2)</f>
        <v>0</v>
      </c>
      <c r="E224">
        <f>ROUND(SUM($K$224,$P$224,$U$224,$Z$224,$AE$224,$AJ$224,$AO$224,$AT$224,$AY$224,$BD$224),2)</f>
        <v>0</v>
      </c>
      <c r="F224">
        <f>ROUND(MAX(MonthlyBudget-SUM($I$224,$N$224,$S$224,$X$224,$AC$224,$AH$224,$AM$224,$AR$224,$AW$224,$BB$224),0),2)</f>
        <v>0</v>
      </c>
      <c r="G224">
        <f>$K$223</f>
        <v>0</v>
      </c>
      <c r="H224">
        <f>ROUND(IF($G$224&lt;=0,0,$G$224*$G$3/12),2)</f>
        <v>0</v>
      </c>
      <c r="I224">
        <f>ROUND(IF($G$224&lt;=0,0,MIN($G$4,$G$224+$H$224)),2)</f>
        <v>0</v>
      </c>
      <c r="J224">
        <f>ROUND(IF($G$224&lt;=0,0,MIN(MAX(0,$G$224+$H$224-$I$224),$F$224)),2)</f>
        <v>0</v>
      </c>
      <c r="K224">
        <f>ROUND(MAX(0,$G$224+$H$224-$I$224-$J$224),2)</f>
        <v>0</v>
      </c>
      <c r="L224">
        <f>$P$223</f>
        <v>0</v>
      </c>
      <c r="M224">
        <f>ROUND(IF($L$224&lt;=0,0,$L$224*$L$3/12),2)</f>
        <v>0</v>
      </c>
      <c r="N224">
        <f>ROUND(IF($L$224&lt;=0,0,MIN($L$4,$L$224+$M$224)),2)</f>
        <v>0</v>
      </c>
      <c r="O224">
        <f>ROUND(IF($L$224&lt;=0,0,MIN(MAX(0,$L$224+$M$224-$N$224),MAX(0,$F$224-$J$224))),2)</f>
        <v>0</v>
      </c>
      <c r="P224">
        <f>ROUND(MAX(0,$L$224+$M$224-$N$224-$O$224),2)</f>
        <v>0</v>
      </c>
      <c r="Q224">
        <f>$U$223</f>
        <v>0</v>
      </c>
      <c r="R224">
        <f>ROUND(IF($Q$224&lt;=0,0,$Q$224*$Q$3/12),2)</f>
        <v>0</v>
      </c>
      <c r="S224">
        <f>ROUND(IF($Q$224&lt;=0,0,MIN($Q$4,$Q$224+$R$224)),2)</f>
        <v>0</v>
      </c>
      <c r="T224">
        <f>ROUND(IF($Q$224&lt;=0,0,MIN(MAX(0,$Q$224+$R$224-$S$224),MAX(0,$F$224-$J$224-$O$224))),2)</f>
        <v>0</v>
      </c>
      <c r="U224">
        <f>ROUND(MAX(0,$Q$224+$R$224-$S$224-$T$224),2)</f>
        <v>0</v>
      </c>
      <c r="V224">
        <f>$Z$223</f>
        <v>0</v>
      </c>
      <c r="W224">
        <f>ROUND(IF($V$224&lt;=0,0,$V$224*$V$3/12),2)</f>
        <v>0</v>
      </c>
      <c r="X224">
        <f>ROUND(IF($V$224&lt;=0,0,MIN($V$4,$V$224+$W$224)),2)</f>
        <v>0</v>
      </c>
      <c r="Y224">
        <f>ROUND(IF($V$224&lt;=0,0,MIN(MAX(0,$V$224+$W$224-$X$224),MAX(0,$F$224-$J$224-$O$224-$T$224))),2)</f>
        <v>0</v>
      </c>
      <c r="Z224">
        <f>ROUND(MAX(0,$V$224+$W$224-$X$224-$Y$224),2)</f>
        <v>0</v>
      </c>
      <c r="AA224">
        <f>$AE$223</f>
        <v>0</v>
      </c>
      <c r="AB224">
        <f>ROUND(IF($AA$224&lt;=0,0,$AA$224*$AA$3/12),2)</f>
        <v>0</v>
      </c>
      <c r="AC224">
        <f>ROUND(IF($AA$224&lt;=0,0,MIN($AA$4,$AA$224+$AB$224)),2)</f>
        <v>0</v>
      </c>
      <c r="AD224">
        <f>ROUND(IF($AA$224&lt;=0,0,MIN(MAX(0,$AA$224+$AB$224-$AC$224),MAX(0,$F$224-$J$224-$O$224-$T$224-$Y$224))),2)</f>
        <v>0</v>
      </c>
      <c r="AE224">
        <f>ROUND(MAX(0,$AA$224+$AB$224-$AC$224-$AD$224),2)</f>
        <v>0</v>
      </c>
      <c r="AF224">
        <f>$AJ$223</f>
        <v>0</v>
      </c>
      <c r="AG224">
        <f>ROUND(IF($AF$224&lt;=0,0,$AF$224*$AF$3/12),2)</f>
        <v>0</v>
      </c>
      <c r="AH224">
        <f>ROUND(IF($AF$224&lt;=0,0,MIN($AF$4,$AF$224+$AG$224)),2)</f>
        <v>0</v>
      </c>
      <c r="AI224">
        <f>ROUND(IF($AF$224&lt;=0,0,MIN(MAX(0,$AF$224+$AG$224-$AH$224),MAX(0,$F$224-$J$224-$O$224-$T$224-$Y$224-$AD$224))),2)</f>
        <v>0</v>
      </c>
      <c r="AJ224">
        <f>ROUND(MAX(0,$AF$224+$AG$224-$AH$224-$AI$224),2)</f>
        <v>0</v>
      </c>
      <c r="AK224">
        <f>$AO$223</f>
        <v>0</v>
      </c>
      <c r="AL224">
        <f>ROUND(IF($AK$224&lt;=0,0,$AK$224*$AK$3/12),2)</f>
        <v>0</v>
      </c>
      <c r="AM224">
        <f>ROUND(IF($AK$224&lt;=0,0,MIN($AK$4,$AK$224+$AL$224)),2)</f>
        <v>0</v>
      </c>
      <c r="AN224">
        <f>ROUND(IF($AK$224&lt;=0,0,MIN(MAX(0,$AK$224+$AL$224-$AM$224),MAX(0,$F$224-$J$224-$O$224-$T$224-$Y$224-$AD$224-$AI$224))),2)</f>
        <v>0</v>
      </c>
      <c r="AO224">
        <f>ROUND(MAX(0,$AK$224+$AL$224-$AM$224-$AN$224),2)</f>
        <v>0</v>
      </c>
      <c r="AP224">
        <f>$AT$223</f>
        <v>0</v>
      </c>
      <c r="AQ224">
        <f>ROUND(IF($AP$224&lt;=0,0,$AP$224*$AP$3/12),2)</f>
        <v>0</v>
      </c>
      <c r="AR224">
        <f>ROUND(IF($AP$224&lt;=0,0,MIN($AP$4,$AP$224+$AQ$224)),2)</f>
        <v>0</v>
      </c>
      <c r="AS224">
        <f>ROUND(IF($AP$224&lt;=0,0,MIN(MAX(0,$AP$224+$AQ$224-$AR$224),MAX(0,$F$224-$J$224-$O$224-$T$224-$Y$224-$AD$224-$AI$224-$AN$224))),2)</f>
        <v>0</v>
      </c>
      <c r="AT224">
        <f>ROUND(MAX(0,$AP$224+$AQ$224-$AR$224-$AS$224),2)</f>
        <v>0</v>
      </c>
      <c r="AU224">
        <f>$AY$223</f>
        <v>0</v>
      </c>
      <c r="AV224">
        <f>ROUND(IF($AU$224&lt;=0,0,$AU$224*$AU$3/12),2)</f>
        <v>0</v>
      </c>
      <c r="AW224">
        <f>ROUND(IF($AU$224&lt;=0,0,MIN($AU$4,$AU$224+$AV$224)),2)</f>
        <v>0</v>
      </c>
      <c r="AX224">
        <f>ROUND(IF($AU$224&lt;=0,0,MIN(MAX(0,$AU$224+$AV$224-$AW$224),MAX(0,$F$224-$J$224-$O$224-$T$224-$Y$224-$AD$224-$AI$224-$AN$224-$AS$224))),2)</f>
        <v>0</v>
      </c>
      <c r="AY224">
        <f>ROUND(MAX(0,$AU$224+$AV$224-$AW$224-$AX$224),2)</f>
        <v>0</v>
      </c>
      <c r="AZ224">
        <f>$BD$223</f>
        <v>0</v>
      </c>
      <c r="BA224">
        <f>ROUND(IF($AZ$224&lt;=0,0,$AZ$224*$AZ$3/12),2)</f>
        <v>0</v>
      </c>
      <c r="BB224">
        <f>ROUND(IF($AZ$224&lt;=0,0,MIN($AZ$4,$AZ$224+$BA$224)),2)</f>
        <v>0</v>
      </c>
      <c r="BC224">
        <f>ROUND(IF($AZ$224&lt;=0,0,MIN(MAX(0,$AZ$224+$BA$224-$BB$224),MAX(0,$F$224-$J$224-$O$224-$T$224-$Y$224-$AD$224-$AI$224-$AN$224-$AS$224-$AX$224))),2)</f>
        <v>0</v>
      </c>
      <c r="BD224">
        <f>ROUND(MAX(0,$AZ$224+$BA$224-$BB$224-$BC$224),2)</f>
        <v>0</v>
      </c>
    </row>
    <row r="225" spans="1:56">
      <c r="A225">
        <f>ROW()-7</f>
        <v>218</v>
      </c>
      <c r="B225">
        <f>EDATE(StartDate,A225-1)</f>
        <v>0</v>
      </c>
      <c r="C225">
        <f>ROUND(SUM($G$225,$L$225,$Q$225,$V$225,$AA$225,$AF$225,$AK$225,$AP$225,$AU$225,$AZ$225)-SUM($K$225,$P$225,$U$225,$Z$225,$AE$225,$AJ$225,$AO$225,$AT$225,$AY$225,$BD$225),2)</f>
        <v>0</v>
      </c>
      <c r="D225">
        <f>ROUND(SUM($H$225,$M$225,$R$225,$W$225,$AB$225,$AG$225,$AL$225,$AQ$225,$AV$225,$BA$225),2)</f>
        <v>0</v>
      </c>
      <c r="E225">
        <f>ROUND(SUM($K$225,$P$225,$U$225,$Z$225,$AE$225,$AJ$225,$AO$225,$AT$225,$AY$225,$BD$225),2)</f>
        <v>0</v>
      </c>
      <c r="F225">
        <f>ROUND(MAX(MonthlyBudget-SUM($I$225,$N$225,$S$225,$X$225,$AC$225,$AH$225,$AM$225,$AR$225,$AW$225,$BB$225),0),2)</f>
        <v>0</v>
      </c>
      <c r="G225">
        <f>$K$224</f>
        <v>0</v>
      </c>
      <c r="H225">
        <f>ROUND(IF($G$225&lt;=0,0,$G$225*$G$3/12),2)</f>
        <v>0</v>
      </c>
      <c r="I225">
        <f>ROUND(IF($G$225&lt;=0,0,MIN($G$4,$G$225+$H$225)),2)</f>
        <v>0</v>
      </c>
      <c r="J225">
        <f>ROUND(IF($G$225&lt;=0,0,MIN(MAX(0,$G$225+$H$225-$I$225),$F$225)),2)</f>
        <v>0</v>
      </c>
      <c r="K225">
        <f>ROUND(MAX(0,$G$225+$H$225-$I$225-$J$225),2)</f>
        <v>0</v>
      </c>
      <c r="L225">
        <f>$P$224</f>
        <v>0</v>
      </c>
      <c r="M225">
        <f>ROUND(IF($L$225&lt;=0,0,$L$225*$L$3/12),2)</f>
        <v>0</v>
      </c>
      <c r="N225">
        <f>ROUND(IF($L$225&lt;=0,0,MIN($L$4,$L$225+$M$225)),2)</f>
        <v>0</v>
      </c>
      <c r="O225">
        <f>ROUND(IF($L$225&lt;=0,0,MIN(MAX(0,$L$225+$M$225-$N$225),MAX(0,$F$225-$J$225))),2)</f>
        <v>0</v>
      </c>
      <c r="P225">
        <f>ROUND(MAX(0,$L$225+$M$225-$N$225-$O$225),2)</f>
        <v>0</v>
      </c>
      <c r="Q225">
        <f>$U$224</f>
        <v>0</v>
      </c>
      <c r="R225">
        <f>ROUND(IF($Q$225&lt;=0,0,$Q$225*$Q$3/12),2)</f>
        <v>0</v>
      </c>
      <c r="S225">
        <f>ROUND(IF($Q$225&lt;=0,0,MIN($Q$4,$Q$225+$R$225)),2)</f>
        <v>0</v>
      </c>
      <c r="T225">
        <f>ROUND(IF($Q$225&lt;=0,0,MIN(MAX(0,$Q$225+$R$225-$S$225),MAX(0,$F$225-$J$225-$O$225))),2)</f>
        <v>0</v>
      </c>
      <c r="U225">
        <f>ROUND(MAX(0,$Q$225+$R$225-$S$225-$T$225),2)</f>
        <v>0</v>
      </c>
      <c r="V225">
        <f>$Z$224</f>
        <v>0</v>
      </c>
      <c r="W225">
        <f>ROUND(IF($V$225&lt;=0,0,$V$225*$V$3/12),2)</f>
        <v>0</v>
      </c>
      <c r="X225">
        <f>ROUND(IF($V$225&lt;=0,0,MIN($V$4,$V$225+$W$225)),2)</f>
        <v>0</v>
      </c>
      <c r="Y225">
        <f>ROUND(IF($V$225&lt;=0,0,MIN(MAX(0,$V$225+$W$225-$X$225),MAX(0,$F$225-$J$225-$O$225-$T$225))),2)</f>
        <v>0</v>
      </c>
      <c r="Z225">
        <f>ROUND(MAX(0,$V$225+$W$225-$X$225-$Y$225),2)</f>
        <v>0</v>
      </c>
      <c r="AA225">
        <f>$AE$224</f>
        <v>0</v>
      </c>
      <c r="AB225">
        <f>ROUND(IF($AA$225&lt;=0,0,$AA$225*$AA$3/12),2)</f>
        <v>0</v>
      </c>
      <c r="AC225">
        <f>ROUND(IF($AA$225&lt;=0,0,MIN($AA$4,$AA$225+$AB$225)),2)</f>
        <v>0</v>
      </c>
      <c r="AD225">
        <f>ROUND(IF($AA$225&lt;=0,0,MIN(MAX(0,$AA$225+$AB$225-$AC$225),MAX(0,$F$225-$J$225-$O$225-$T$225-$Y$225))),2)</f>
        <v>0</v>
      </c>
      <c r="AE225">
        <f>ROUND(MAX(0,$AA$225+$AB$225-$AC$225-$AD$225),2)</f>
        <v>0</v>
      </c>
      <c r="AF225">
        <f>$AJ$224</f>
        <v>0</v>
      </c>
      <c r="AG225">
        <f>ROUND(IF($AF$225&lt;=0,0,$AF$225*$AF$3/12),2)</f>
        <v>0</v>
      </c>
      <c r="AH225">
        <f>ROUND(IF($AF$225&lt;=0,0,MIN($AF$4,$AF$225+$AG$225)),2)</f>
        <v>0</v>
      </c>
      <c r="AI225">
        <f>ROUND(IF($AF$225&lt;=0,0,MIN(MAX(0,$AF$225+$AG$225-$AH$225),MAX(0,$F$225-$J$225-$O$225-$T$225-$Y$225-$AD$225))),2)</f>
        <v>0</v>
      </c>
      <c r="AJ225">
        <f>ROUND(MAX(0,$AF$225+$AG$225-$AH$225-$AI$225),2)</f>
        <v>0</v>
      </c>
      <c r="AK225">
        <f>$AO$224</f>
        <v>0</v>
      </c>
      <c r="AL225">
        <f>ROUND(IF($AK$225&lt;=0,0,$AK$225*$AK$3/12),2)</f>
        <v>0</v>
      </c>
      <c r="AM225">
        <f>ROUND(IF($AK$225&lt;=0,0,MIN($AK$4,$AK$225+$AL$225)),2)</f>
        <v>0</v>
      </c>
      <c r="AN225">
        <f>ROUND(IF($AK$225&lt;=0,0,MIN(MAX(0,$AK$225+$AL$225-$AM$225),MAX(0,$F$225-$J$225-$O$225-$T$225-$Y$225-$AD$225-$AI$225))),2)</f>
        <v>0</v>
      </c>
      <c r="AO225">
        <f>ROUND(MAX(0,$AK$225+$AL$225-$AM$225-$AN$225),2)</f>
        <v>0</v>
      </c>
      <c r="AP225">
        <f>$AT$224</f>
        <v>0</v>
      </c>
      <c r="AQ225">
        <f>ROUND(IF($AP$225&lt;=0,0,$AP$225*$AP$3/12),2)</f>
        <v>0</v>
      </c>
      <c r="AR225">
        <f>ROUND(IF($AP$225&lt;=0,0,MIN($AP$4,$AP$225+$AQ$225)),2)</f>
        <v>0</v>
      </c>
      <c r="AS225">
        <f>ROUND(IF($AP$225&lt;=0,0,MIN(MAX(0,$AP$225+$AQ$225-$AR$225),MAX(0,$F$225-$J$225-$O$225-$T$225-$Y$225-$AD$225-$AI$225-$AN$225))),2)</f>
        <v>0</v>
      </c>
      <c r="AT225">
        <f>ROUND(MAX(0,$AP$225+$AQ$225-$AR$225-$AS$225),2)</f>
        <v>0</v>
      </c>
      <c r="AU225">
        <f>$AY$224</f>
        <v>0</v>
      </c>
      <c r="AV225">
        <f>ROUND(IF($AU$225&lt;=0,0,$AU$225*$AU$3/12),2)</f>
        <v>0</v>
      </c>
      <c r="AW225">
        <f>ROUND(IF($AU$225&lt;=0,0,MIN($AU$4,$AU$225+$AV$225)),2)</f>
        <v>0</v>
      </c>
      <c r="AX225">
        <f>ROUND(IF($AU$225&lt;=0,0,MIN(MAX(0,$AU$225+$AV$225-$AW$225),MAX(0,$F$225-$J$225-$O$225-$T$225-$Y$225-$AD$225-$AI$225-$AN$225-$AS$225))),2)</f>
        <v>0</v>
      </c>
      <c r="AY225">
        <f>ROUND(MAX(0,$AU$225+$AV$225-$AW$225-$AX$225),2)</f>
        <v>0</v>
      </c>
      <c r="AZ225">
        <f>$BD$224</f>
        <v>0</v>
      </c>
      <c r="BA225">
        <f>ROUND(IF($AZ$225&lt;=0,0,$AZ$225*$AZ$3/12),2)</f>
        <v>0</v>
      </c>
      <c r="BB225">
        <f>ROUND(IF($AZ$225&lt;=0,0,MIN($AZ$4,$AZ$225+$BA$225)),2)</f>
        <v>0</v>
      </c>
      <c r="BC225">
        <f>ROUND(IF($AZ$225&lt;=0,0,MIN(MAX(0,$AZ$225+$BA$225-$BB$225),MAX(0,$F$225-$J$225-$O$225-$T$225-$Y$225-$AD$225-$AI$225-$AN$225-$AS$225-$AX$225))),2)</f>
        <v>0</v>
      </c>
      <c r="BD225">
        <f>ROUND(MAX(0,$AZ$225+$BA$225-$BB$225-$BC$225),2)</f>
        <v>0</v>
      </c>
    </row>
    <row r="226" spans="1:56">
      <c r="A226">
        <f>ROW()-7</f>
        <v>219</v>
      </c>
      <c r="B226">
        <f>EDATE(StartDate,A226-1)</f>
        <v>0</v>
      </c>
      <c r="C226">
        <f>ROUND(SUM($G$226,$L$226,$Q$226,$V$226,$AA$226,$AF$226,$AK$226,$AP$226,$AU$226,$AZ$226)-SUM($K$226,$P$226,$U$226,$Z$226,$AE$226,$AJ$226,$AO$226,$AT$226,$AY$226,$BD$226),2)</f>
        <v>0</v>
      </c>
      <c r="D226">
        <f>ROUND(SUM($H$226,$M$226,$R$226,$W$226,$AB$226,$AG$226,$AL$226,$AQ$226,$AV$226,$BA$226),2)</f>
        <v>0</v>
      </c>
      <c r="E226">
        <f>ROUND(SUM($K$226,$P$226,$U$226,$Z$226,$AE$226,$AJ$226,$AO$226,$AT$226,$AY$226,$BD$226),2)</f>
        <v>0</v>
      </c>
      <c r="F226">
        <f>ROUND(MAX(MonthlyBudget-SUM($I$226,$N$226,$S$226,$X$226,$AC$226,$AH$226,$AM$226,$AR$226,$AW$226,$BB$226),0),2)</f>
        <v>0</v>
      </c>
      <c r="G226">
        <f>$K$225</f>
        <v>0</v>
      </c>
      <c r="H226">
        <f>ROUND(IF($G$226&lt;=0,0,$G$226*$G$3/12),2)</f>
        <v>0</v>
      </c>
      <c r="I226">
        <f>ROUND(IF($G$226&lt;=0,0,MIN($G$4,$G$226+$H$226)),2)</f>
        <v>0</v>
      </c>
      <c r="J226">
        <f>ROUND(IF($G$226&lt;=0,0,MIN(MAX(0,$G$226+$H$226-$I$226),$F$226)),2)</f>
        <v>0</v>
      </c>
      <c r="K226">
        <f>ROUND(MAX(0,$G$226+$H$226-$I$226-$J$226),2)</f>
        <v>0</v>
      </c>
      <c r="L226">
        <f>$P$225</f>
        <v>0</v>
      </c>
      <c r="M226">
        <f>ROUND(IF($L$226&lt;=0,0,$L$226*$L$3/12),2)</f>
        <v>0</v>
      </c>
      <c r="N226">
        <f>ROUND(IF($L$226&lt;=0,0,MIN($L$4,$L$226+$M$226)),2)</f>
        <v>0</v>
      </c>
      <c r="O226">
        <f>ROUND(IF($L$226&lt;=0,0,MIN(MAX(0,$L$226+$M$226-$N$226),MAX(0,$F$226-$J$226))),2)</f>
        <v>0</v>
      </c>
      <c r="P226">
        <f>ROUND(MAX(0,$L$226+$M$226-$N$226-$O$226),2)</f>
        <v>0</v>
      </c>
      <c r="Q226">
        <f>$U$225</f>
        <v>0</v>
      </c>
      <c r="R226">
        <f>ROUND(IF($Q$226&lt;=0,0,$Q$226*$Q$3/12),2)</f>
        <v>0</v>
      </c>
      <c r="S226">
        <f>ROUND(IF($Q$226&lt;=0,0,MIN($Q$4,$Q$226+$R$226)),2)</f>
        <v>0</v>
      </c>
      <c r="T226">
        <f>ROUND(IF($Q$226&lt;=0,0,MIN(MAX(0,$Q$226+$R$226-$S$226),MAX(0,$F$226-$J$226-$O$226))),2)</f>
        <v>0</v>
      </c>
      <c r="U226">
        <f>ROUND(MAX(0,$Q$226+$R$226-$S$226-$T$226),2)</f>
        <v>0</v>
      </c>
      <c r="V226">
        <f>$Z$225</f>
        <v>0</v>
      </c>
      <c r="W226">
        <f>ROUND(IF($V$226&lt;=0,0,$V$226*$V$3/12),2)</f>
        <v>0</v>
      </c>
      <c r="X226">
        <f>ROUND(IF($V$226&lt;=0,0,MIN($V$4,$V$226+$W$226)),2)</f>
        <v>0</v>
      </c>
      <c r="Y226">
        <f>ROUND(IF($V$226&lt;=0,0,MIN(MAX(0,$V$226+$W$226-$X$226),MAX(0,$F$226-$J$226-$O$226-$T$226))),2)</f>
        <v>0</v>
      </c>
      <c r="Z226">
        <f>ROUND(MAX(0,$V$226+$W$226-$X$226-$Y$226),2)</f>
        <v>0</v>
      </c>
      <c r="AA226">
        <f>$AE$225</f>
        <v>0</v>
      </c>
      <c r="AB226">
        <f>ROUND(IF($AA$226&lt;=0,0,$AA$226*$AA$3/12),2)</f>
        <v>0</v>
      </c>
      <c r="AC226">
        <f>ROUND(IF($AA$226&lt;=0,0,MIN($AA$4,$AA$226+$AB$226)),2)</f>
        <v>0</v>
      </c>
      <c r="AD226">
        <f>ROUND(IF($AA$226&lt;=0,0,MIN(MAX(0,$AA$226+$AB$226-$AC$226),MAX(0,$F$226-$J$226-$O$226-$T$226-$Y$226))),2)</f>
        <v>0</v>
      </c>
      <c r="AE226">
        <f>ROUND(MAX(0,$AA$226+$AB$226-$AC$226-$AD$226),2)</f>
        <v>0</v>
      </c>
      <c r="AF226">
        <f>$AJ$225</f>
        <v>0</v>
      </c>
      <c r="AG226">
        <f>ROUND(IF($AF$226&lt;=0,0,$AF$226*$AF$3/12),2)</f>
        <v>0</v>
      </c>
      <c r="AH226">
        <f>ROUND(IF($AF$226&lt;=0,0,MIN($AF$4,$AF$226+$AG$226)),2)</f>
        <v>0</v>
      </c>
      <c r="AI226">
        <f>ROUND(IF($AF$226&lt;=0,0,MIN(MAX(0,$AF$226+$AG$226-$AH$226),MAX(0,$F$226-$J$226-$O$226-$T$226-$Y$226-$AD$226))),2)</f>
        <v>0</v>
      </c>
      <c r="AJ226">
        <f>ROUND(MAX(0,$AF$226+$AG$226-$AH$226-$AI$226),2)</f>
        <v>0</v>
      </c>
      <c r="AK226">
        <f>$AO$225</f>
        <v>0</v>
      </c>
      <c r="AL226">
        <f>ROUND(IF($AK$226&lt;=0,0,$AK$226*$AK$3/12),2)</f>
        <v>0</v>
      </c>
      <c r="AM226">
        <f>ROUND(IF($AK$226&lt;=0,0,MIN($AK$4,$AK$226+$AL$226)),2)</f>
        <v>0</v>
      </c>
      <c r="AN226">
        <f>ROUND(IF($AK$226&lt;=0,0,MIN(MAX(0,$AK$226+$AL$226-$AM$226),MAX(0,$F$226-$J$226-$O$226-$T$226-$Y$226-$AD$226-$AI$226))),2)</f>
        <v>0</v>
      </c>
      <c r="AO226">
        <f>ROUND(MAX(0,$AK$226+$AL$226-$AM$226-$AN$226),2)</f>
        <v>0</v>
      </c>
      <c r="AP226">
        <f>$AT$225</f>
        <v>0</v>
      </c>
      <c r="AQ226">
        <f>ROUND(IF($AP$226&lt;=0,0,$AP$226*$AP$3/12),2)</f>
        <v>0</v>
      </c>
      <c r="AR226">
        <f>ROUND(IF($AP$226&lt;=0,0,MIN($AP$4,$AP$226+$AQ$226)),2)</f>
        <v>0</v>
      </c>
      <c r="AS226">
        <f>ROUND(IF($AP$226&lt;=0,0,MIN(MAX(0,$AP$226+$AQ$226-$AR$226),MAX(0,$F$226-$J$226-$O$226-$T$226-$Y$226-$AD$226-$AI$226-$AN$226))),2)</f>
        <v>0</v>
      </c>
      <c r="AT226">
        <f>ROUND(MAX(0,$AP$226+$AQ$226-$AR$226-$AS$226),2)</f>
        <v>0</v>
      </c>
      <c r="AU226">
        <f>$AY$225</f>
        <v>0</v>
      </c>
      <c r="AV226">
        <f>ROUND(IF($AU$226&lt;=0,0,$AU$226*$AU$3/12),2)</f>
        <v>0</v>
      </c>
      <c r="AW226">
        <f>ROUND(IF($AU$226&lt;=0,0,MIN($AU$4,$AU$226+$AV$226)),2)</f>
        <v>0</v>
      </c>
      <c r="AX226">
        <f>ROUND(IF($AU$226&lt;=0,0,MIN(MAX(0,$AU$226+$AV$226-$AW$226),MAX(0,$F$226-$J$226-$O$226-$T$226-$Y$226-$AD$226-$AI$226-$AN$226-$AS$226))),2)</f>
        <v>0</v>
      </c>
      <c r="AY226">
        <f>ROUND(MAX(0,$AU$226+$AV$226-$AW$226-$AX$226),2)</f>
        <v>0</v>
      </c>
      <c r="AZ226">
        <f>$BD$225</f>
        <v>0</v>
      </c>
      <c r="BA226">
        <f>ROUND(IF($AZ$226&lt;=0,0,$AZ$226*$AZ$3/12),2)</f>
        <v>0</v>
      </c>
      <c r="BB226">
        <f>ROUND(IF($AZ$226&lt;=0,0,MIN($AZ$4,$AZ$226+$BA$226)),2)</f>
        <v>0</v>
      </c>
      <c r="BC226">
        <f>ROUND(IF($AZ$226&lt;=0,0,MIN(MAX(0,$AZ$226+$BA$226-$BB$226),MAX(0,$F$226-$J$226-$O$226-$T$226-$Y$226-$AD$226-$AI$226-$AN$226-$AS$226-$AX$226))),2)</f>
        <v>0</v>
      </c>
      <c r="BD226">
        <f>ROUND(MAX(0,$AZ$226+$BA$226-$BB$226-$BC$226),2)</f>
        <v>0</v>
      </c>
    </row>
    <row r="227" spans="1:56">
      <c r="A227">
        <f>ROW()-7</f>
        <v>220</v>
      </c>
      <c r="B227">
        <f>EDATE(StartDate,A227-1)</f>
        <v>0</v>
      </c>
      <c r="C227">
        <f>ROUND(SUM($G$227,$L$227,$Q$227,$V$227,$AA$227,$AF$227,$AK$227,$AP$227,$AU$227,$AZ$227)-SUM($K$227,$P$227,$U$227,$Z$227,$AE$227,$AJ$227,$AO$227,$AT$227,$AY$227,$BD$227),2)</f>
        <v>0</v>
      </c>
      <c r="D227">
        <f>ROUND(SUM($H$227,$M$227,$R$227,$W$227,$AB$227,$AG$227,$AL$227,$AQ$227,$AV$227,$BA$227),2)</f>
        <v>0</v>
      </c>
      <c r="E227">
        <f>ROUND(SUM($K$227,$P$227,$U$227,$Z$227,$AE$227,$AJ$227,$AO$227,$AT$227,$AY$227,$BD$227),2)</f>
        <v>0</v>
      </c>
      <c r="F227">
        <f>ROUND(MAX(MonthlyBudget-SUM($I$227,$N$227,$S$227,$X$227,$AC$227,$AH$227,$AM$227,$AR$227,$AW$227,$BB$227),0),2)</f>
        <v>0</v>
      </c>
      <c r="G227">
        <f>$K$226</f>
        <v>0</v>
      </c>
      <c r="H227">
        <f>ROUND(IF($G$227&lt;=0,0,$G$227*$G$3/12),2)</f>
        <v>0</v>
      </c>
      <c r="I227">
        <f>ROUND(IF($G$227&lt;=0,0,MIN($G$4,$G$227+$H$227)),2)</f>
        <v>0</v>
      </c>
      <c r="J227">
        <f>ROUND(IF($G$227&lt;=0,0,MIN(MAX(0,$G$227+$H$227-$I$227),$F$227)),2)</f>
        <v>0</v>
      </c>
      <c r="K227">
        <f>ROUND(MAX(0,$G$227+$H$227-$I$227-$J$227),2)</f>
        <v>0</v>
      </c>
      <c r="L227">
        <f>$P$226</f>
        <v>0</v>
      </c>
      <c r="M227">
        <f>ROUND(IF($L$227&lt;=0,0,$L$227*$L$3/12),2)</f>
        <v>0</v>
      </c>
      <c r="N227">
        <f>ROUND(IF($L$227&lt;=0,0,MIN($L$4,$L$227+$M$227)),2)</f>
        <v>0</v>
      </c>
      <c r="O227">
        <f>ROUND(IF($L$227&lt;=0,0,MIN(MAX(0,$L$227+$M$227-$N$227),MAX(0,$F$227-$J$227))),2)</f>
        <v>0</v>
      </c>
      <c r="P227">
        <f>ROUND(MAX(0,$L$227+$M$227-$N$227-$O$227),2)</f>
        <v>0</v>
      </c>
      <c r="Q227">
        <f>$U$226</f>
        <v>0</v>
      </c>
      <c r="R227">
        <f>ROUND(IF($Q$227&lt;=0,0,$Q$227*$Q$3/12),2)</f>
        <v>0</v>
      </c>
      <c r="S227">
        <f>ROUND(IF($Q$227&lt;=0,0,MIN($Q$4,$Q$227+$R$227)),2)</f>
        <v>0</v>
      </c>
      <c r="T227">
        <f>ROUND(IF($Q$227&lt;=0,0,MIN(MAX(0,$Q$227+$R$227-$S$227),MAX(0,$F$227-$J$227-$O$227))),2)</f>
        <v>0</v>
      </c>
      <c r="U227">
        <f>ROUND(MAX(0,$Q$227+$R$227-$S$227-$T$227),2)</f>
        <v>0</v>
      </c>
      <c r="V227">
        <f>$Z$226</f>
        <v>0</v>
      </c>
      <c r="W227">
        <f>ROUND(IF($V$227&lt;=0,0,$V$227*$V$3/12),2)</f>
        <v>0</v>
      </c>
      <c r="X227">
        <f>ROUND(IF($V$227&lt;=0,0,MIN($V$4,$V$227+$W$227)),2)</f>
        <v>0</v>
      </c>
      <c r="Y227">
        <f>ROUND(IF($V$227&lt;=0,0,MIN(MAX(0,$V$227+$W$227-$X$227),MAX(0,$F$227-$J$227-$O$227-$T$227))),2)</f>
        <v>0</v>
      </c>
      <c r="Z227">
        <f>ROUND(MAX(0,$V$227+$W$227-$X$227-$Y$227),2)</f>
        <v>0</v>
      </c>
      <c r="AA227">
        <f>$AE$226</f>
        <v>0</v>
      </c>
      <c r="AB227">
        <f>ROUND(IF($AA$227&lt;=0,0,$AA$227*$AA$3/12),2)</f>
        <v>0</v>
      </c>
      <c r="AC227">
        <f>ROUND(IF($AA$227&lt;=0,0,MIN($AA$4,$AA$227+$AB$227)),2)</f>
        <v>0</v>
      </c>
      <c r="AD227">
        <f>ROUND(IF($AA$227&lt;=0,0,MIN(MAX(0,$AA$227+$AB$227-$AC$227),MAX(0,$F$227-$J$227-$O$227-$T$227-$Y$227))),2)</f>
        <v>0</v>
      </c>
      <c r="AE227">
        <f>ROUND(MAX(0,$AA$227+$AB$227-$AC$227-$AD$227),2)</f>
        <v>0</v>
      </c>
      <c r="AF227">
        <f>$AJ$226</f>
        <v>0</v>
      </c>
      <c r="AG227">
        <f>ROUND(IF($AF$227&lt;=0,0,$AF$227*$AF$3/12),2)</f>
        <v>0</v>
      </c>
      <c r="AH227">
        <f>ROUND(IF($AF$227&lt;=0,0,MIN($AF$4,$AF$227+$AG$227)),2)</f>
        <v>0</v>
      </c>
      <c r="AI227">
        <f>ROUND(IF($AF$227&lt;=0,0,MIN(MAX(0,$AF$227+$AG$227-$AH$227),MAX(0,$F$227-$J$227-$O$227-$T$227-$Y$227-$AD$227))),2)</f>
        <v>0</v>
      </c>
      <c r="AJ227">
        <f>ROUND(MAX(0,$AF$227+$AG$227-$AH$227-$AI$227),2)</f>
        <v>0</v>
      </c>
      <c r="AK227">
        <f>$AO$226</f>
        <v>0</v>
      </c>
      <c r="AL227">
        <f>ROUND(IF($AK$227&lt;=0,0,$AK$227*$AK$3/12),2)</f>
        <v>0</v>
      </c>
      <c r="AM227">
        <f>ROUND(IF($AK$227&lt;=0,0,MIN($AK$4,$AK$227+$AL$227)),2)</f>
        <v>0</v>
      </c>
      <c r="AN227">
        <f>ROUND(IF($AK$227&lt;=0,0,MIN(MAX(0,$AK$227+$AL$227-$AM$227),MAX(0,$F$227-$J$227-$O$227-$T$227-$Y$227-$AD$227-$AI$227))),2)</f>
        <v>0</v>
      </c>
      <c r="AO227">
        <f>ROUND(MAX(0,$AK$227+$AL$227-$AM$227-$AN$227),2)</f>
        <v>0</v>
      </c>
      <c r="AP227">
        <f>$AT$226</f>
        <v>0</v>
      </c>
      <c r="AQ227">
        <f>ROUND(IF($AP$227&lt;=0,0,$AP$227*$AP$3/12),2)</f>
        <v>0</v>
      </c>
      <c r="AR227">
        <f>ROUND(IF($AP$227&lt;=0,0,MIN($AP$4,$AP$227+$AQ$227)),2)</f>
        <v>0</v>
      </c>
      <c r="AS227">
        <f>ROUND(IF($AP$227&lt;=0,0,MIN(MAX(0,$AP$227+$AQ$227-$AR$227),MAX(0,$F$227-$J$227-$O$227-$T$227-$Y$227-$AD$227-$AI$227-$AN$227))),2)</f>
        <v>0</v>
      </c>
      <c r="AT227">
        <f>ROUND(MAX(0,$AP$227+$AQ$227-$AR$227-$AS$227),2)</f>
        <v>0</v>
      </c>
      <c r="AU227">
        <f>$AY$226</f>
        <v>0</v>
      </c>
      <c r="AV227">
        <f>ROUND(IF($AU$227&lt;=0,0,$AU$227*$AU$3/12),2)</f>
        <v>0</v>
      </c>
      <c r="AW227">
        <f>ROUND(IF($AU$227&lt;=0,0,MIN($AU$4,$AU$227+$AV$227)),2)</f>
        <v>0</v>
      </c>
      <c r="AX227">
        <f>ROUND(IF($AU$227&lt;=0,0,MIN(MAX(0,$AU$227+$AV$227-$AW$227),MAX(0,$F$227-$J$227-$O$227-$T$227-$Y$227-$AD$227-$AI$227-$AN$227-$AS$227))),2)</f>
        <v>0</v>
      </c>
      <c r="AY227">
        <f>ROUND(MAX(0,$AU$227+$AV$227-$AW$227-$AX$227),2)</f>
        <v>0</v>
      </c>
      <c r="AZ227">
        <f>$BD$226</f>
        <v>0</v>
      </c>
      <c r="BA227">
        <f>ROUND(IF($AZ$227&lt;=0,0,$AZ$227*$AZ$3/12),2)</f>
        <v>0</v>
      </c>
      <c r="BB227">
        <f>ROUND(IF($AZ$227&lt;=0,0,MIN($AZ$4,$AZ$227+$BA$227)),2)</f>
        <v>0</v>
      </c>
      <c r="BC227">
        <f>ROUND(IF($AZ$227&lt;=0,0,MIN(MAX(0,$AZ$227+$BA$227-$BB$227),MAX(0,$F$227-$J$227-$O$227-$T$227-$Y$227-$AD$227-$AI$227-$AN$227-$AS$227-$AX$227))),2)</f>
        <v>0</v>
      </c>
      <c r="BD227">
        <f>ROUND(MAX(0,$AZ$227+$BA$227-$BB$227-$BC$227),2)</f>
        <v>0</v>
      </c>
    </row>
    <row r="228" spans="1:56">
      <c r="A228">
        <f>ROW()-7</f>
        <v>221</v>
      </c>
      <c r="B228">
        <f>EDATE(StartDate,A228-1)</f>
        <v>0</v>
      </c>
      <c r="C228">
        <f>ROUND(SUM($G$228,$L$228,$Q$228,$V$228,$AA$228,$AF$228,$AK$228,$AP$228,$AU$228,$AZ$228)-SUM($K$228,$P$228,$U$228,$Z$228,$AE$228,$AJ$228,$AO$228,$AT$228,$AY$228,$BD$228),2)</f>
        <v>0</v>
      </c>
      <c r="D228">
        <f>ROUND(SUM($H$228,$M$228,$R$228,$W$228,$AB$228,$AG$228,$AL$228,$AQ$228,$AV$228,$BA$228),2)</f>
        <v>0</v>
      </c>
      <c r="E228">
        <f>ROUND(SUM($K$228,$P$228,$U$228,$Z$228,$AE$228,$AJ$228,$AO$228,$AT$228,$AY$228,$BD$228),2)</f>
        <v>0</v>
      </c>
      <c r="F228">
        <f>ROUND(MAX(MonthlyBudget-SUM($I$228,$N$228,$S$228,$X$228,$AC$228,$AH$228,$AM$228,$AR$228,$AW$228,$BB$228),0),2)</f>
        <v>0</v>
      </c>
      <c r="G228">
        <f>$K$227</f>
        <v>0</v>
      </c>
      <c r="H228">
        <f>ROUND(IF($G$228&lt;=0,0,$G$228*$G$3/12),2)</f>
        <v>0</v>
      </c>
      <c r="I228">
        <f>ROUND(IF($G$228&lt;=0,0,MIN($G$4,$G$228+$H$228)),2)</f>
        <v>0</v>
      </c>
      <c r="J228">
        <f>ROUND(IF($G$228&lt;=0,0,MIN(MAX(0,$G$228+$H$228-$I$228),$F$228)),2)</f>
        <v>0</v>
      </c>
      <c r="K228">
        <f>ROUND(MAX(0,$G$228+$H$228-$I$228-$J$228),2)</f>
        <v>0</v>
      </c>
      <c r="L228">
        <f>$P$227</f>
        <v>0</v>
      </c>
      <c r="M228">
        <f>ROUND(IF($L$228&lt;=0,0,$L$228*$L$3/12),2)</f>
        <v>0</v>
      </c>
      <c r="N228">
        <f>ROUND(IF($L$228&lt;=0,0,MIN($L$4,$L$228+$M$228)),2)</f>
        <v>0</v>
      </c>
      <c r="O228">
        <f>ROUND(IF($L$228&lt;=0,0,MIN(MAX(0,$L$228+$M$228-$N$228),MAX(0,$F$228-$J$228))),2)</f>
        <v>0</v>
      </c>
      <c r="P228">
        <f>ROUND(MAX(0,$L$228+$M$228-$N$228-$O$228),2)</f>
        <v>0</v>
      </c>
      <c r="Q228">
        <f>$U$227</f>
        <v>0</v>
      </c>
      <c r="R228">
        <f>ROUND(IF($Q$228&lt;=0,0,$Q$228*$Q$3/12),2)</f>
        <v>0</v>
      </c>
      <c r="S228">
        <f>ROUND(IF($Q$228&lt;=0,0,MIN($Q$4,$Q$228+$R$228)),2)</f>
        <v>0</v>
      </c>
      <c r="T228">
        <f>ROUND(IF($Q$228&lt;=0,0,MIN(MAX(0,$Q$228+$R$228-$S$228),MAX(0,$F$228-$J$228-$O$228))),2)</f>
        <v>0</v>
      </c>
      <c r="U228">
        <f>ROUND(MAX(0,$Q$228+$R$228-$S$228-$T$228),2)</f>
        <v>0</v>
      </c>
      <c r="V228">
        <f>$Z$227</f>
        <v>0</v>
      </c>
      <c r="W228">
        <f>ROUND(IF($V$228&lt;=0,0,$V$228*$V$3/12),2)</f>
        <v>0</v>
      </c>
      <c r="X228">
        <f>ROUND(IF($V$228&lt;=0,0,MIN($V$4,$V$228+$W$228)),2)</f>
        <v>0</v>
      </c>
      <c r="Y228">
        <f>ROUND(IF($V$228&lt;=0,0,MIN(MAX(0,$V$228+$W$228-$X$228),MAX(0,$F$228-$J$228-$O$228-$T$228))),2)</f>
        <v>0</v>
      </c>
      <c r="Z228">
        <f>ROUND(MAX(0,$V$228+$W$228-$X$228-$Y$228),2)</f>
        <v>0</v>
      </c>
      <c r="AA228">
        <f>$AE$227</f>
        <v>0</v>
      </c>
      <c r="AB228">
        <f>ROUND(IF($AA$228&lt;=0,0,$AA$228*$AA$3/12),2)</f>
        <v>0</v>
      </c>
      <c r="AC228">
        <f>ROUND(IF($AA$228&lt;=0,0,MIN($AA$4,$AA$228+$AB$228)),2)</f>
        <v>0</v>
      </c>
      <c r="AD228">
        <f>ROUND(IF($AA$228&lt;=0,0,MIN(MAX(0,$AA$228+$AB$228-$AC$228),MAX(0,$F$228-$J$228-$O$228-$T$228-$Y$228))),2)</f>
        <v>0</v>
      </c>
      <c r="AE228">
        <f>ROUND(MAX(0,$AA$228+$AB$228-$AC$228-$AD$228),2)</f>
        <v>0</v>
      </c>
      <c r="AF228">
        <f>$AJ$227</f>
        <v>0</v>
      </c>
      <c r="AG228">
        <f>ROUND(IF($AF$228&lt;=0,0,$AF$228*$AF$3/12),2)</f>
        <v>0</v>
      </c>
      <c r="AH228">
        <f>ROUND(IF($AF$228&lt;=0,0,MIN($AF$4,$AF$228+$AG$228)),2)</f>
        <v>0</v>
      </c>
      <c r="AI228">
        <f>ROUND(IF($AF$228&lt;=0,0,MIN(MAX(0,$AF$228+$AG$228-$AH$228),MAX(0,$F$228-$J$228-$O$228-$T$228-$Y$228-$AD$228))),2)</f>
        <v>0</v>
      </c>
      <c r="AJ228">
        <f>ROUND(MAX(0,$AF$228+$AG$228-$AH$228-$AI$228),2)</f>
        <v>0</v>
      </c>
      <c r="AK228">
        <f>$AO$227</f>
        <v>0</v>
      </c>
      <c r="AL228">
        <f>ROUND(IF($AK$228&lt;=0,0,$AK$228*$AK$3/12),2)</f>
        <v>0</v>
      </c>
      <c r="AM228">
        <f>ROUND(IF($AK$228&lt;=0,0,MIN($AK$4,$AK$228+$AL$228)),2)</f>
        <v>0</v>
      </c>
      <c r="AN228">
        <f>ROUND(IF($AK$228&lt;=0,0,MIN(MAX(0,$AK$228+$AL$228-$AM$228),MAX(0,$F$228-$J$228-$O$228-$T$228-$Y$228-$AD$228-$AI$228))),2)</f>
        <v>0</v>
      </c>
      <c r="AO228">
        <f>ROUND(MAX(0,$AK$228+$AL$228-$AM$228-$AN$228),2)</f>
        <v>0</v>
      </c>
      <c r="AP228">
        <f>$AT$227</f>
        <v>0</v>
      </c>
      <c r="AQ228">
        <f>ROUND(IF($AP$228&lt;=0,0,$AP$228*$AP$3/12),2)</f>
        <v>0</v>
      </c>
      <c r="AR228">
        <f>ROUND(IF($AP$228&lt;=0,0,MIN($AP$4,$AP$228+$AQ$228)),2)</f>
        <v>0</v>
      </c>
      <c r="AS228">
        <f>ROUND(IF($AP$228&lt;=0,0,MIN(MAX(0,$AP$228+$AQ$228-$AR$228),MAX(0,$F$228-$J$228-$O$228-$T$228-$Y$228-$AD$228-$AI$228-$AN$228))),2)</f>
        <v>0</v>
      </c>
      <c r="AT228">
        <f>ROUND(MAX(0,$AP$228+$AQ$228-$AR$228-$AS$228),2)</f>
        <v>0</v>
      </c>
      <c r="AU228">
        <f>$AY$227</f>
        <v>0</v>
      </c>
      <c r="AV228">
        <f>ROUND(IF($AU$228&lt;=0,0,$AU$228*$AU$3/12),2)</f>
        <v>0</v>
      </c>
      <c r="AW228">
        <f>ROUND(IF($AU$228&lt;=0,0,MIN($AU$4,$AU$228+$AV$228)),2)</f>
        <v>0</v>
      </c>
      <c r="AX228">
        <f>ROUND(IF($AU$228&lt;=0,0,MIN(MAX(0,$AU$228+$AV$228-$AW$228),MAX(0,$F$228-$J$228-$O$228-$T$228-$Y$228-$AD$228-$AI$228-$AN$228-$AS$228))),2)</f>
        <v>0</v>
      </c>
      <c r="AY228">
        <f>ROUND(MAX(0,$AU$228+$AV$228-$AW$228-$AX$228),2)</f>
        <v>0</v>
      </c>
      <c r="AZ228">
        <f>$BD$227</f>
        <v>0</v>
      </c>
      <c r="BA228">
        <f>ROUND(IF($AZ$228&lt;=0,0,$AZ$228*$AZ$3/12),2)</f>
        <v>0</v>
      </c>
      <c r="BB228">
        <f>ROUND(IF($AZ$228&lt;=0,0,MIN($AZ$4,$AZ$228+$BA$228)),2)</f>
        <v>0</v>
      </c>
      <c r="BC228">
        <f>ROUND(IF($AZ$228&lt;=0,0,MIN(MAX(0,$AZ$228+$BA$228-$BB$228),MAX(0,$F$228-$J$228-$O$228-$T$228-$Y$228-$AD$228-$AI$228-$AN$228-$AS$228-$AX$228))),2)</f>
        <v>0</v>
      </c>
      <c r="BD228">
        <f>ROUND(MAX(0,$AZ$228+$BA$228-$BB$228-$BC$228),2)</f>
        <v>0</v>
      </c>
    </row>
    <row r="229" spans="1:56">
      <c r="A229">
        <f>ROW()-7</f>
        <v>222</v>
      </c>
      <c r="B229">
        <f>EDATE(StartDate,A229-1)</f>
        <v>0</v>
      </c>
      <c r="C229">
        <f>ROUND(SUM($G$229,$L$229,$Q$229,$V$229,$AA$229,$AF$229,$AK$229,$AP$229,$AU$229,$AZ$229)-SUM($K$229,$P$229,$U$229,$Z$229,$AE$229,$AJ$229,$AO$229,$AT$229,$AY$229,$BD$229),2)</f>
        <v>0</v>
      </c>
      <c r="D229">
        <f>ROUND(SUM($H$229,$M$229,$R$229,$W$229,$AB$229,$AG$229,$AL$229,$AQ$229,$AV$229,$BA$229),2)</f>
        <v>0</v>
      </c>
      <c r="E229">
        <f>ROUND(SUM($K$229,$P$229,$U$229,$Z$229,$AE$229,$AJ$229,$AO$229,$AT$229,$AY$229,$BD$229),2)</f>
        <v>0</v>
      </c>
      <c r="F229">
        <f>ROUND(MAX(MonthlyBudget-SUM($I$229,$N$229,$S$229,$X$229,$AC$229,$AH$229,$AM$229,$AR$229,$AW$229,$BB$229),0),2)</f>
        <v>0</v>
      </c>
      <c r="G229">
        <f>$K$228</f>
        <v>0</v>
      </c>
      <c r="H229">
        <f>ROUND(IF($G$229&lt;=0,0,$G$229*$G$3/12),2)</f>
        <v>0</v>
      </c>
      <c r="I229">
        <f>ROUND(IF($G$229&lt;=0,0,MIN($G$4,$G$229+$H$229)),2)</f>
        <v>0</v>
      </c>
      <c r="J229">
        <f>ROUND(IF($G$229&lt;=0,0,MIN(MAX(0,$G$229+$H$229-$I$229),$F$229)),2)</f>
        <v>0</v>
      </c>
      <c r="K229">
        <f>ROUND(MAX(0,$G$229+$H$229-$I$229-$J$229),2)</f>
        <v>0</v>
      </c>
      <c r="L229">
        <f>$P$228</f>
        <v>0</v>
      </c>
      <c r="M229">
        <f>ROUND(IF($L$229&lt;=0,0,$L$229*$L$3/12),2)</f>
        <v>0</v>
      </c>
      <c r="N229">
        <f>ROUND(IF($L$229&lt;=0,0,MIN($L$4,$L$229+$M$229)),2)</f>
        <v>0</v>
      </c>
      <c r="O229">
        <f>ROUND(IF($L$229&lt;=0,0,MIN(MAX(0,$L$229+$M$229-$N$229),MAX(0,$F$229-$J$229))),2)</f>
        <v>0</v>
      </c>
      <c r="P229">
        <f>ROUND(MAX(0,$L$229+$M$229-$N$229-$O$229),2)</f>
        <v>0</v>
      </c>
      <c r="Q229">
        <f>$U$228</f>
        <v>0</v>
      </c>
      <c r="R229">
        <f>ROUND(IF($Q$229&lt;=0,0,$Q$229*$Q$3/12),2)</f>
        <v>0</v>
      </c>
      <c r="S229">
        <f>ROUND(IF($Q$229&lt;=0,0,MIN($Q$4,$Q$229+$R$229)),2)</f>
        <v>0</v>
      </c>
      <c r="T229">
        <f>ROUND(IF($Q$229&lt;=0,0,MIN(MAX(0,$Q$229+$R$229-$S$229),MAX(0,$F$229-$J$229-$O$229))),2)</f>
        <v>0</v>
      </c>
      <c r="U229">
        <f>ROUND(MAX(0,$Q$229+$R$229-$S$229-$T$229),2)</f>
        <v>0</v>
      </c>
      <c r="V229">
        <f>$Z$228</f>
        <v>0</v>
      </c>
      <c r="W229">
        <f>ROUND(IF($V$229&lt;=0,0,$V$229*$V$3/12),2)</f>
        <v>0</v>
      </c>
      <c r="X229">
        <f>ROUND(IF($V$229&lt;=0,0,MIN($V$4,$V$229+$W$229)),2)</f>
        <v>0</v>
      </c>
      <c r="Y229">
        <f>ROUND(IF($V$229&lt;=0,0,MIN(MAX(0,$V$229+$W$229-$X$229),MAX(0,$F$229-$J$229-$O$229-$T$229))),2)</f>
        <v>0</v>
      </c>
      <c r="Z229">
        <f>ROUND(MAX(0,$V$229+$W$229-$X$229-$Y$229),2)</f>
        <v>0</v>
      </c>
      <c r="AA229">
        <f>$AE$228</f>
        <v>0</v>
      </c>
      <c r="AB229">
        <f>ROUND(IF($AA$229&lt;=0,0,$AA$229*$AA$3/12),2)</f>
        <v>0</v>
      </c>
      <c r="AC229">
        <f>ROUND(IF($AA$229&lt;=0,0,MIN($AA$4,$AA$229+$AB$229)),2)</f>
        <v>0</v>
      </c>
      <c r="AD229">
        <f>ROUND(IF($AA$229&lt;=0,0,MIN(MAX(0,$AA$229+$AB$229-$AC$229),MAX(0,$F$229-$J$229-$O$229-$T$229-$Y$229))),2)</f>
        <v>0</v>
      </c>
      <c r="AE229">
        <f>ROUND(MAX(0,$AA$229+$AB$229-$AC$229-$AD$229),2)</f>
        <v>0</v>
      </c>
      <c r="AF229">
        <f>$AJ$228</f>
        <v>0</v>
      </c>
      <c r="AG229">
        <f>ROUND(IF($AF$229&lt;=0,0,$AF$229*$AF$3/12),2)</f>
        <v>0</v>
      </c>
      <c r="AH229">
        <f>ROUND(IF($AF$229&lt;=0,0,MIN($AF$4,$AF$229+$AG$229)),2)</f>
        <v>0</v>
      </c>
      <c r="AI229">
        <f>ROUND(IF($AF$229&lt;=0,0,MIN(MAX(0,$AF$229+$AG$229-$AH$229),MAX(0,$F$229-$J$229-$O$229-$T$229-$Y$229-$AD$229))),2)</f>
        <v>0</v>
      </c>
      <c r="AJ229">
        <f>ROUND(MAX(0,$AF$229+$AG$229-$AH$229-$AI$229),2)</f>
        <v>0</v>
      </c>
      <c r="AK229">
        <f>$AO$228</f>
        <v>0</v>
      </c>
      <c r="AL229">
        <f>ROUND(IF($AK$229&lt;=0,0,$AK$229*$AK$3/12),2)</f>
        <v>0</v>
      </c>
      <c r="AM229">
        <f>ROUND(IF($AK$229&lt;=0,0,MIN($AK$4,$AK$229+$AL$229)),2)</f>
        <v>0</v>
      </c>
      <c r="AN229">
        <f>ROUND(IF($AK$229&lt;=0,0,MIN(MAX(0,$AK$229+$AL$229-$AM$229),MAX(0,$F$229-$J$229-$O$229-$T$229-$Y$229-$AD$229-$AI$229))),2)</f>
        <v>0</v>
      </c>
      <c r="AO229">
        <f>ROUND(MAX(0,$AK$229+$AL$229-$AM$229-$AN$229),2)</f>
        <v>0</v>
      </c>
      <c r="AP229">
        <f>$AT$228</f>
        <v>0</v>
      </c>
      <c r="AQ229">
        <f>ROUND(IF($AP$229&lt;=0,0,$AP$229*$AP$3/12),2)</f>
        <v>0</v>
      </c>
      <c r="AR229">
        <f>ROUND(IF($AP$229&lt;=0,0,MIN($AP$4,$AP$229+$AQ$229)),2)</f>
        <v>0</v>
      </c>
      <c r="AS229">
        <f>ROUND(IF($AP$229&lt;=0,0,MIN(MAX(0,$AP$229+$AQ$229-$AR$229),MAX(0,$F$229-$J$229-$O$229-$T$229-$Y$229-$AD$229-$AI$229-$AN$229))),2)</f>
        <v>0</v>
      </c>
      <c r="AT229">
        <f>ROUND(MAX(0,$AP$229+$AQ$229-$AR$229-$AS$229),2)</f>
        <v>0</v>
      </c>
      <c r="AU229">
        <f>$AY$228</f>
        <v>0</v>
      </c>
      <c r="AV229">
        <f>ROUND(IF($AU$229&lt;=0,0,$AU$229*$AU$3/12),2)</f>
        <v>0</v>
      </c>
      <c r="AW229">
        <f>ROUND(IF($AU$229&lt;=0,0,MIN($AU$4,$AU$229+$AV$229)),2)</f>
        <v>0</v>
      </c>
      <c r="AX229">
        <f>ROUND(IF($AU$229&lt;=0,0,MIN(MAX(0,$AU$229+$AV$229-$AW$229),MAX(0,$F$229-$J$229-$O$229-$T$229-$Y$229-$AD$229-$AI$229-$AN$229-$AS$229))),2)</f>
        <v>0</v>
      </c>
      <c r="AY229">
        <f>ROUND(MAX(0,$AU$229+$AV$229-$AW$229-$AX$229),2)</f>
        <v>0</v>
      </c>
      <c r="AZ229">
        <f>$BD$228</f>
        <v>0</v>
      </c>
      <c r="BA229">
        <f>ROUND(IF($AZ$229&lt;=0,0,$AZ$229*$AZ$3/12),2)</f>
        <v>0</v>
      </c>
      <c r="BB229">
        <f>ROUND(IF($AZ$229&lt;=0,0,MIN($AZ$4,$AZ$229+$BA$229)),2)</f>
        <v>0</v>
      </c>
      <c r="BC229">
        <f>ROUND(IF($AZ$229&lt;=0,0,MIN(MAX(0,$AZ$229+$BA$229-$BB$229),MAX(0,$F$229-$J$229-$O$229-$T$229-$Y$229-$AD$229-$AI$229-$AN$229-$AS$229-$AX$229))),2)</f>
        <v>0</v>
      </c>
      <c r="BD229">
        <f>ROUND(MAX(0,$AZ$229+$BA$229-$BB$229-$BC$229),2)</f>
        <v>0</v>
      </c>
    </row>
    <row r="230" spans="1:56">
      <c r="A230">
        <f>ROW()-7</f>
        <v>223</v>
      </c>
      <c r="B230">
        <f>EDATE(StartDate,A230-1)</f>
        <v>0</v>
      </c>
      <c r="C230">
        <f>ROUND(SUM($G$230,$L$230,$Q$230,$V$230,$AA$230,$AF$230,$AK$230,$AP$230,$AU$230,$AZ$230)-SUM($K$230,$P$230,$U$230,$Z$230,$AE$230,$AJ$230,$AO$230,$AT$230,$AY$230,$BD$230),2)</f>
        <v>0</v>
      </c>
      <c r="D230">
        <f>ROUND(SUM($H$230,$M$230,$R$230,$W$230,$AB$230,$AG$230,$AL$230,$AQ$230,$AV$230,$BA$230),2)</f>
        <v>0</v>
      </c>
      <c r="E230">
        <f>ROUND(SUM($K$230,$P$230,$U$230,$Z$230,$AE$230,$AJ$230,$AO$230,$AT$230,$AY$230,$BD$230),2)</f>
        <v>0</v>
      </c>
      <c r="F230">
        <f>ROUND(MAX(MonthlyBudget-SUM($I$230,$N$230,$S$230,$X$230,$AC$230,$AH$230,$AM$230,$AR$230,$AW$230,$BB$230),0),2)</f>
        <v>0</v>
      </c>
      <c r="G230">
        <f>$K$229</f>
        <v>0</v>
      </c>
      <c r="H230">
        <f>ROUND(IF($G$230&lt;=0,0,$G$230*$G$3/12),2)</f>
        <v>0</v>
      </c>
      <c r="I230">
        <f>ROUND(IF($G$230&lt;=0,0,MIN($G$4,$G$230+$H$230)),2)</f>
        <v>0</v>
      </c>
      <c r="J230">
        <f>ROUND(IF($G$230&lt;=0,0,MIN(MAX(0,$G$230+$H$230-$I$230),$F$230)),2)</f>
        <v>0</v>
      </c>
      <c r="K230">
        <f>ROUND(MAX(0,$G$230+$H$230-$I$230-$J$230),2)</f>
        <v>0</v>
      </c>
      <c r="L230">
        <f>$P$229</f>
        <v>0</v>
      </c>
      <c r="M230">
        <f>ROUND(IF($L$230&lt;=0,0,$L$230*$L$3/12),2)</f>
        <v>0</v>
      </c>
      <c r="N230">
        <f>ROUND(IF($L$230&lt;=0,0,MIN($L$4,$L$230+$M$230)),2)</f>
        <v>0</v>
      </c>
      <c r="O230">
        <f>ROUND(IF($L$230&lt;=0,0,MIN(MAX(0,$L$230+$M$230-$N$230),MAX(0,$F$230-$J$230))),2)</f>
        <v>0</v>
      </c>
      <c r="P230">
        <f>ROUND(MAX(0,$L$230+$M$230-$N$230-$O$230),2)</f>
        <v>0</v>
      </c>
      <c r="Q230">
        <f>$U$229</f>
        <v>0</v>
      </c>
      <c r="R230">
        <f>ROUND(IF($Q$230&lt;=0,0,$Q$230*$Q$3/12),2)</f>
        <v>0</v>
      </c>
      <c r="S230">
        <f>ROUND(IF($Q$230&lt;=0,0,MIN($Q$4,$Q$230+$R$230)),2)</f>
        <v>0</v>
      </c>
      <c r="T230">
        <f>ROUND(IF($Q$230&lt;=0,0,MIN(MAX(0,$Q$230+$R$230-$S$230),MAX(0,$F$230-$J$230-$O$230))),2)</f>
        <v>0</v>
      </c>
      <c r="U230">
        <f>ROUND(MAX(0,$Q$230+$R$230-$S$230-$T$230),2)</f>
        <v>0</v>
      </c>
      <c r="V230">
        <f>$Z$229</f>
        <v>0</v>
      </c>
      <c r="W230">
        <f>ROUND(IF($V$230&lt;=0,0,$V$230*$V$3/12),2)</f>
        <v>0</v>
      </c>
      <c r="X230">
        <f>ROUND(IF($V$230&lt;=0,0,MIN($V$4,$V$230+$W$230)),2)</f>
        <v>0</v>
      </c>
      <c r="Y230">
        <f>ROUND(IF($V$230&lt;=0,0,MIN(MAX(0,$V$230+$W$230-$X$230),MAX(0,$F$230-$J$230-$O$230-$T$230))),2)</f>
        <v>0</v>
      </c>
      <c r="Z230">
        <f>ROUND(MAX(0,$V$230+$W$230-$X$230-$Y$230),2)</f>
        <v>0</v>
      </c>
      <c r="AA230">
        <f>$AE$229</f>
        <v>0</v>
      </c>
      <c r="AB230">
        <f>ROUND(IF($AA$230&lt;=0,0,$AA$230*$AA$3/12),2)</f>
        <v>0</v>
      </c>
      <c r="AC230">
        <f>ROUND(IF($AA$230&lt;=0,0,MIN($AA$4,$AA$230+$AB$230)),2)</f>
        <v>0</v>
      </c>
      <c r="AD230">
        <f>ROUND(IF($AA$230&lt;=0,0,MIN(MAX(0,$AA$230+$AB$230-$AC$230),MAX(0,$F$230-$J$230-$O$230-$T$230-$Y$230))),2)</f>
        <v>0</v>
      </c>
      <c r="AE230">
        <f>ROUND(MAX(0,$AA$230+$AB$230-$AC$230-$AD$230),2)</f>
        <v>0</v>
      </c>
      <c r="AF230">
        <f>$AJ$229</f>
        <v>0</v>
      </c>
      <c r="AG230">
        <f>ROUND(IF($AF$230&lt;=0,0,$AF$230*$AF$3/12),2)</f>
        <v>0</v>
      </c>
      <c r="AH230">
        <f>ROUND(IF($AF$230&lt;=0,0,MIN($AF$4,$AF$230+$AG$230)),2)</f>
        <v>0</v>
      </c>
      <c r="AI230">
        <f>ROUND(IF($AF$230&lt;=0,0,MIN(MAX(0,$AF$230+$AG$230-$AH$230),MAX(0,$F$230-$J$230-$O$230-$T$230-$Y$230-$AD$230))),2)</f>
        <v>0</v>
      </c>
      <c r="AJ230">
        <f>ROUND(MAX(0,$AF$230+$AG$230-$AH$230-$AI$230),2)</f>
        <v>0</v>
      </c>
      <c r="AK230">
        <f>$AO$229</f>
        <v>0</v>
      </c>
      <c r="AL230">
        <f>ROUND(IF($AK$230&lt;=0,0,$AK$230*$AK$3/12),2)</f>
        <v>0</v>
      </c>
      <c r="AM230">
        <f>ROUND(IF($AK$230&lt;=0,0,MIN($AK$4,$AK$230+$AL$230)),2)</f>
        <v>0</v>
      </c>
      <c r="AN230">
        <f>ROUND(IF($AK$230&lt;=0,0,MIN(MAX(0,$AK$230+$AL$230-$AM$230),MAX(0,$F$230-$J$230-$O$230-$T$230-$Y$230-$AD$230-$AI$230))),2)</f>
        <v>0</v>
      </c>
      <c r="AO230">
        <f>ROUND(MAX(0,$AK$230+$AL$230-$AM$230-$AN$230),2)</f>
        <v>0</v>
      </c>
      <c r="AP230">
        <f>$AT$229</f>
        <v>0</v>
      </c>
      <c r="AQ230">
        <f>ROUND(IF($AP$230&lt;=0,0,$AP$230*$AP$3/12),2)</f>
        <v>0</v>
      </c>
      <c r="AR230">
        <f>ROUND(IF($AP$230&lt;=0,0,MIN($AP$4,$AP$230+$AQ$230)),2)</f>
        <v>0</v>
      </c>
      <c r="AS230">
        <f>ROUND(IF($AP$230&lt;=0,0,MIN(MAX(0,$AP$230+$AQ$230-$AR$230),MAX(0,$F$230-$J$230-$O$230-$T$230-$Y$230-$AD$230-$AI$230-$AN$230))),2)</f>
        <v>0</v>
      </c>
      <c r="AT230">
        <f>ROUND(MAX(0,$AP$230+$AQ$230-$AR$230-$AS$230),2)</f>
        <v>0</v>
      </c>
      <c r="AU230">
        <f>$AY$229</f>
        <v>0</v>
      </c>
      <c r="AV230">
        <f>ROUND(IF($AU$230&lt;=0,0,$AU$230*$AU$3/12),2)</f>
        <v>0</v>
      </c>
      <c r="AW230">
        <f>ROUND(IF($AU$230&lt;=0,0,MIN($AU$4,$AU$230+$AV$230)),2)</f>
        <v>0</v>
      </c>
      <c r="AX230">
        <f>ROUND(IF($AU$230&lt;=0,0,MIN(MAX(0,$AU$230+$AV$230-$AW$230),MAX(0,$F$230-$J$230-$O$230-$T$230-$Y$230-$AD$230-$AI$230-$AN$230-$AS$230))),2)</f>
        <v>0</v>
      </c>
      <c r="AY230">
        <f>ROUND(MAX(0,$AU$230+$AV$230-$AW$230-$AX$230),2)</f>
        <v>0</v>
      </c>
      <c r="AZ230">
        <f>$BD$229</f>
        <v>0</v>
      </c>
      <c r="BA230">
        <f>ROUND(IF($AZ$230&lt;=0,0,$AZ$230*$AZ$3/12),2)</f>
        <v>0</v>
      </c>
      <c r="BB230">
        <f>ROUND(IF($AZ$230&lt;=0,0,MIN($AZ$4,$AZ$230+$BA$230)),2)</f>
        <v>0</v>
      </c>
      <c r="BC230">
        <f>ROUND(IF($AZ$230&lt;=0,0,MIN(MAX(0,$AZ$230+$BA$230-$BB$230),MAX(0,$F$230-$J$230-$O$230-$T$230-$Y$230-$AD$230-$AI$230-$AN$230-$AS$230-$AX$230))),2)</f>
        <v>0</v>
      </c>
      <c r="BD230">
        <f>ROUND(MAX(0,$AZ$230+$BA$230-$BB$230-$BC$230),2)</f>
        <v>0</v>
      </c>
    </row>
    <row r="231" spans="1:56">
      <c r="A231">
        <f>ROW()-7</f>
        <v>224</v>
      </c>
      <c r="B231">
        <f>EDATE(StartDate,A231-1)</f>
        <v>0</v>
      </c>
      <c r="C231">
        <f>ROUND(SUM($G$231,$L$231,$Q$231,$V$231,$AA$231,$AF$231,$AK$231,$AP$231,$AU$231,$AZ$231)-SUM($K$231,$P$231,$U$231,$Z$231,$AE$231,$AJ$231,$AO$231,$AT$231,$AY$231,$BD$231),2)</f>
        <v>0</v>
      </c>
      <c r="D231">
        <f>ROUND(SUM($H$231,$M$231,$R$231,$W$231,$AB$231,$AG$231,$AL$231,$AQ$231,$AV$231,$BA$231),2)</f>
        <v>0</v>
      </c>
      <c r="E231">
        <f>ROUND(SUM($K$231,$P$231,$U$231,$Z$231,$AE$231,$AJ$231,$AO$231,$AT$231,$AY$231,$BD$231),2)</f>
        <v>0</v>
      </c>
      <c r="F231">
        <f>ROUND(MAX(MonthlyBudget-SUM($I$231,$N$231,$S$231,$X$231,$AC$231,$AH$231,$AM$231,$AR$231,$AW$231,$BB$231),0),2)</f>
        <v>0</v>
      </c>
      <c r="G231">
        <f>$K$230</f>
        <v>0</v>
      </c>
      <c r="H231">
        <f>ROUND(IF($G$231&lt;=0,0,$G$231*$G$3/12),2)</f>
        <v>0</v>
      </c>
      <c r="I231">
        <f>ROUND(IF($G$231&lt;=0,0,MIN($G$4,$G$231+$H$231)),2)</f>
        <v>0</v>
      </c>
      <c r="J231">
        <f>ROUND(IF($G$231&lt;=0,0,MIN(MAX(0,$G$231+$H$231-$I$231),$F$231)),2)</f>
        <v>0</v>
      </c>
      <c r="K231">
        <f>ROUND(MAX(0,$G$231+$H$231-$I$231-$J$231),2)</f>
        <v>0</v>
      </c>
      <c r="L231">
        <f>$P$230</f>
        <v>0</v>
      </c>
      <c r="M231">
        <f>ROUND(IF($L$231&lt;=0,0,$L$231*$L$3/12),2)</f>
        <v>0</v>
      </c>
      <c r="N231">
        <f>ROUND(IF($L$231&lt;=0,0,MIN($L$4,$L$231+$M$231)),2)</f>
        <v>0</v>
      </c>
      <c r="O231">
        <f>ROUND(IF($L$231&lt;=0,0,MIN(MAX(0,$L$231+$M$231-$N$231),MAX(0,$F$231-$J$231))),2)</f>
        <v>0</v>
      </c>
      <c r="P231">
        <f>ROUND(MAX(0,$L$231+$M$231-$N$231-$O$231),2)</f>
        <v>0</v>
      </c>
      <c r="Q231">
        <f>$U$230</f>
        <v>0</v>
      </c>
      <c r="R231">
        <f>ROUND(IF($Q$231&lt;=0,0,$Q$231*$Q$3/12),2)</f>
        <v>0</v>
      </c>
      <c r="S231">
        <f>ROUND(IF($Q$231&lt;=0,0,MIN($Q$4,$Q$231+$R$231)),2)</f>
        <v>0</v>
      </c>
      <c r="T231">
        <f>ROUND(IF($Q$231&lt;=0,0,MIN(MAX(0,$Q$231+$R$231-$S$231),MAX(0,$F$231-$J$231-$O$231))),2)</f>
        <v>0</v>
      </c>
      <c r="U231">
        <f>ROUND(MAX(0,$Q$231+$R$231-$S$231-$T$231),2)</f>
        <v>0</v>
      </c>
      <c r="V231">
        <f>$Z$230</f>
        <v>0</v>
      </c>
      <c r="W231">
        <f>ROUND(IF($V$231&lt;=0,0,$V$231*$V$3/12),2)</f>
        <v>0</v>
      </c>
      <c r="X231">
        <f>ROUND(IF($V$231&lt;=0,0,MIN($V$4,$V$231+$W$231)),2)</f>
        <v>0</v>
      </c>
      <c r="Y231">
        <f>ROUND(IF($V$231&lt;=0,0,MIN(MAX(0,$V$231+$W$231-$X$231),MAX(0,$F$231-$J$231-$O$231-$T$231))),2)</f>
        <v>0</v>
      </c>
      <c r="Z231">
        <f>ROUND(MAX(0,$V$231+$W$231-$X$231-$Y$231),2)</f>
        <v>0</v>
      </c>
      <c r="AA231">
        <f>$AE$230</f>
        <v>0</v>
      </c>
      <c r="AB231">
        <f>ROUND(IF($AA$231&lt;=0,0,$AA$231*$AA$3/12),2)</f>
        <v>0</v>
      </c>
      <c r="AC231">
        <f>ROUND(IF($AA$231&lt;=0,0,MIN($AA$4,$AA$231+$AB$231)),2)</f>
        <v>0</v>
      </c>
      <c r="AD231">
        <f>ROUND(IF($AA$231&lt;=0,0,MIN(MAX(0,$AA$231+$AB$231-$AC$231),MAX(0,$F$231-$J$231-$O$231-$T$231-$Y$231))),2)</f>
        <v>0</v>
      </c>
      <c r="AE231">
        <f>ROUND(MAX(0,$AA$231+$AB$231-$AC$231-$AD$231),2)</f>
        <v>0</v>
      </c>
      <c r="AF231">
        <f>$AJ$230</f>
        <v>0</v>
      </c>
      <c r="AG231">
        <f>ROUND(IF($AF$231&lt;=0,0,$AF$231*$AF$3/12),2)</f>
        <v>0</v>
      </c>
      <c r="AH231">
        <f>ROUND(IF($AF$231&lt;=0,0,MIN($AF$4,$AF$231+$AG$231)),2)</f>
        <v>0</v>
      </c>
      <c r="AI231">
        <f>ROUND(IF($AF$231&lt;=0,0,MIN(MAX(0,$AF$231+$AG$231-$AH$231),MAX(0,$F$231-$J$231-$O$231-$T$231-$Y$231-$AD$231))),2)</f>
        <v>0</v>
      </c>
      <c r="AJ231">
        <f>ROUND(MAX(0,$AF$231+$AG$231-$AH$231-$AI$231),2)</f>
        <v>0</v>
      </c>
      <c r="AK231">
        <f>$AO$230</f>
        <v>0</v>
      </c>
      <c r="AL231">
        <f>ROUND(IF($AK$231&lt;=0,0,$AK$231*$AK$3/12),2)</f>
        <v>0</v>
      </c>
      <c r="AM231">
        <f>ROUND(IF($AK$231&lt;=0,0,MIN($AK$4,$AK$231+$AL$231)),2)</f>
        <v>0</v>
      </c>
      <c r="AN231">
        <f>ROUND(IF($AK$231&lt;=0,0,MIN(MAX(0,$AK$231+$AL$231-$AM$231),MAX(0,$F$231-$J$231-$O$231-$T$231-$Y$231-$AD$231-$AI$231))),2)</f>
        <v>0</v>
      </c>
      <c r="AO231">
        <f>ROUND(MAX(0,$AK$231+$AL$231-$AM$231-$AN$231),2)</f>
        <v>0</v>
      </c>
      <c r="AP231">
        <f>$AT$230</f>
        <v>0</v>
      </c>
      <c r="AQ231">
        <f>ROUND(IF($AP$231&lt;=0,0,$AP$231*$AP$3/12),2)</f>
        <v>0</v>
      </c>
      <c r="AR231">
        <f>ROUND(IF($AP$231&lt;=0,0,MIN($AP$4,$AP$231+$AQ$231)),2)</f>
        <v>0</v>
      </c>
      <c r="AS231">
        <f>ROUND(IF($AP$231&lt;=0,0,MIN(MAX(0,$AP$231+$AQ$231-$AR$231),MAX(0,$F$231-$J$231-$O$231-$T$231-$Y$231-$AD$231-$AI$231-$AN$231))),2)</f>
        <v>0</v>
      </c>
      <c r="AT231">
        <f>ROUND(MAX(0,$AP$231+$AQ$231-$AR$231-$AS$231),2)</f>
        <v>0</v>
      </c>
      <c r="AU231">
        <f>$AY$230</f>
        <v>0</v>
      </c>
      <c r="AV231">
        <f>ROUND(IF($AU$231&lt;=0,0,$AU$231*$AU$3/12),2)</f>
        <v>0</v>
      </c>
      <c r="AW231">
        <f>ROUND(IF($AU$231&lt;=0,0,MIN($AU$4,$AU$231+$AV$231)),2)</f>
        <v>0</v>
      </c>
      <c r="AX231">
        <f>ROUND(IF($AU$231&lt;=0,0,MIN(MAX(0,$AU$231+$AV$231-$AW$231),MAX(0,$F$231-$J$231-$O$231-$T$231-$Y$231-$AD$231-$AI$231-$AN$231-$AS$231))),2)</f>
        <v>0</v>
      </c>
      <c r="AY231">
        <f>ROUND(MAX(0,$AU$231+$AV$231-$AW$231-$AX$231),2)</f>
        <v>0</v>
      </c>
      <c r="AZ231">
        <f>$BD$230</f>
        <v>0</v>
      </c>
      <c r="BA231">
        <f>ROUND(IF($AZ$231&lt;=0,0,$AZ$231*$AZ$3/12),2)</f>
        <v>0</v>
      </c>
      <c r="BB231">
        <f>ROUND(IF($AZ$231&lt;=0,0,MIN($AZ$4,$AZ$231+$BA$231)),2)</f>
        <v>0</v>
      </c>
      <c r="BC231">
        <f>ROUND(IF($AZ$231&lt;=0,0,MIN(MAX(0,$AZ$231+$BA$231-$BB$231),MAX(0,$F$231-$J$231-$O$231-$T$231-$Y$231-$AD$231-$AI$231-$AN$231-$AS$231-$AX$231))),2)</f>
        <v>0</v>
      </c>
      <c r="BD231">
        <f>ROUND(MAX(0,$AZ$231+$BA$231-$BB$231-$BC$231),2)</f>
        <v>0</v>
      </c>
    </row>
    <row r="232" spans="1:56">
      <c r="A232">
        <f>ROW()-7</f>
        <v>225</v>
      </c>
      <c r="B232">
        <f>EDATE(StartDate,A232-1)</f>
        <v>0</v>
      </c>
      <c r="C232">
        <f>ROUND(SUM($G$232,$L$232,$Q$232,$V$232,$AA$232,$AF$232,$AK$232,$AP$232,$AU$232,$AZ$232)-SUM($K$232,$P$232,$U$232,$Z$232,$AE$232,$AJ$232,$AO$232,$AT$232,$AY$232,$BD$232),2)</f>
        <v>0</v>
      </c>
      <c r="D232">
        <f>ROUND(SUM($H$232,$M$232,$R$232,$W$232,$AB$232,$AG$232,$AL$232,$AQ$232,$AV$232,$BA$232),2)</f>
        <v>0</v>
      </c>
      <c r="E232">
        <f>ROUND(SUM($K$232,$P$232,$U$232,$Z$232,$AE$232,$AJ$232,$AO$232,$AT$232,$AY$232,$BD$232),2)</f>
        <v>0</v>
      </c>
      <c r="F232">
        <f>ROUND(MAX(MonthlyBudget-SUM($I$232,$N$232,$S$232,$X$232,$AC$232,$AH$232,$AM$232,$AR$232,$AW$232,$BB$232),0),2)</f>
        <v>0</v>
      </c>
      <c r="G232">
        <f>$K$231</f>
        <v>0</v>
      </c>
      <c r="H232">
        <f>ROUND(IF($G$232&lt;=0,0,$G$232*$G$3/12),2)</f>
        <v>0</v>
      </c>
      <c r="I232">
        <f>ROUND(IF($G$232&lt;=0,0,MIN($G$4,$G$232+$H$232)),2)</f>
        <v>0</v>
      </c>
      <c r="J232">
        <f>ROUND(IF($G$232&lt;=0,0,MIN(MAX(0,$G$232+$H$232-$I$232),$F$232)),2)</f>
        <v>0</v>
      </c>
      <c r="K232">
        <f>ROUND(MAX(0,$G$232+$H$232-$I$232-$J$232),2)</f>
        <v>0</v>
      </c>
      <c r="L232">
        <f>$P$231</f>
        <v>0</v>
      </c>
      <c r="M232">
        <f>ROUND(IF($L$232&lt;=0,0,$L$232*$L$3/12),2)</f>
        <v>0</v>
      </c>
      <c r="N232">
        <f>ROUND(IF($L$232&lt;=0,0,MIN($L$4,$L$232+$M$232)),2)</f>
        <v>0</v>
      </c>
      <c r="O232">
        <f>ROUND(IF($L$232&lt;=0,0,MIN(MAX(0,$L$232+$M$232-$N$232),MAX(0,$F$232-$J$232))),2)</f>
        <v>0</v>
      </c>
      <c r="P232">
        <f>ROUND(MAX(0,$L$232+$M$232-$N$232-$O$232),2)</f>
        <v>0</v>
      </c>
      <c r="Q232">
        <f>$U$231</f>
        <v>0</v>
      </c>
      <c r="R232">
        <f>ROUND(IF($Q$232&lt;=0,0,$Q$232*$Q$3/12),2)</f>
        <v>0</v>
      </c>
      <c r="S232">
        <f>ROUND(IF($Q$232&lt;=0,0,MIN($Q$4,$Q$232+$R$232)),2)</f>
        <v>0</v>
      </c>
      <c r="T232">
        <f>ROUND(IF($Q$232&lt;=0,0,MIN(MAX(0,$Q$232+$R$232-$S$232),MAX(0,$F$232-$J$232-$O$232))),2)</f>
        <v>0</v>
      </c>
      <c r="U232">
        <f>ROUND(MAX(0,$Q$232+$R$232-$S$232-$T$232),2)</f>
        <v>0</v>
      </c>
      <c r="V232">
        <f>$Z$231</f>
        <v>0</v>
      </c>
      <c r="W232">
        <f>ROUND(IF($V$232&lt;=0,0,$V$232*$V$3/12),2)</f>
        <v>0</v>
      </c>
      <c r="X232">
        <f>ROUND(IF($V$232&lt;=0,0,MIN($V$4,$V$232+$W$232)),2)</f>
        <v>0</v>
      </c>
      <c r="Y232">
        <f>ROUND(IF($V$232&lt;=0,0,MIN(MAX(0,$V$232+$W$232-$X$232),MAX(0,$F$232-$J$232-$O$232-$T$232))),2)</f>
        <v>0</v>
      </c>
      <c r="Z232">
        <f>ROUND(MAX(0,$V$232+$W$232-$X$232-$Y$232),2)</f>
        <v>0</v>
      </c>
      <c r="AA232">
        <f>$AE$231</f>
        <v>0</v>
      </c>
      <c r="AB232">
        <f>ROUND(IF($AA$232&lt;=0,0,$AA$232*$AA$3/12),2)</f>
        <v>0</v>
      </c>
      <c r="AC232">
        <f>ROUND(IF($AA$232&lt;=0,0,MIN($AA$4,$AA$232+$AB$232)),2)</f>
        <v>0</v>
      </c>
      <c r="AD232">
        <f>ROUND(IF($AA$232&lt;=0,0,MIN(MAX(0,$AA$232+$AB$232-$AC$232),MAX(0,$F$232-$J$232-$O$232-$T$232-$Y$232))),2)</f>
        <v>0</v>
      </c>
      <c r="AE232">
        <f>ROUND(MAX(0,$AA$232+$AB$232-$AC$232-$AD$232),2)</f>
        <v>0</v>
      </c>
      <c r="AF232">
        <f>$AJ$231</f>
        <v>0</v>
      </c>
      <c r="AG232">
        <f>ROUND(IF($AF$232&lt;=0,0,$AF$232*$AF$3/12),2)</f>
        <v>0</v>
      </c>
      <c r="AH232">
        <f>ROUND(IF($AF$232&lt;=0,0,MIN($AF$4,$AF$232+$AG$232)),2)</f>
        <v>0</v>
      </c>
      <c r="AI232">
        <f>ROUND(IF($AF$232&lt;=0,0,MIN(MAX(0,$AF$232+$AG$232-$AH$232),MAX(0,$F$232-$J$232-$O$232-$T$232-$Y$232-$AD$232))),2)</f>
        <v>0</v>
      </c>
      <c r="AJ232">
        <f>ROUND(MAX(0,$AF$232+$AG$232-$AH$232-$AI$232),2)</f>
        <v>0</v>
      </c>
      <c r="AK232">
        <f>$AO$231</f>
        <v>0</v>
      </c>
      <c r="AL232">
        <f>ROUND(IF($AK$232&lt;=0,0,$AK$232*$AK$3/12),2)</f>
        <v>0</v>
      </c>
      <c r="AM232">
        <f>ROUND(IF($AK$232&lt;=0,0,MIN($AK$4,$AK$232+$AL$232)),2)</f>
        <v>0</v>
      </c>
      <c r="AN232">
        <f>ROUND(IF($AK$232&lt;=0,0,MIN(MAX(0,$AK$232+$AL$232-$AM$232),MAX(0,$F$232-$J$232-$O$232-$T$232-$Y$232-$AD$232-$AI$232))),2)</f>
        <v>0</v>
      </c>
      <c r="AO232">
        <f>ROUND(MAX(0,$AK$232+$AL$232-$AM$232-$AN$232),2)</f>
        <v>0</v>
      </c>
      <c r="AP232">
        <f>$AT$231</f>
        <v>0</v>
      </c>
      <c r="AQ232">
        <f>ROUND(IF($AP$232&lt;=0,0,$AP$232*$AP$3/12),2)</f>
        <v>0</v>
      </c>
      <c r="AR232">
        <f>ROUND(IF($AP$232&lt;=0,0,MIN($AP$4,$AP$232+$AQ$232)),2)</f>
        <v>0</v>
      </c>
      <c r="AS232">
        <f>ROUND(IF($AP$232&lt;=0,0,MIN(MAX(0,$AP$232+$AQ$232-$AR$232),MAX(0,$F$232-$J$232-$O$232-$T$232-$Y$232-$AD$232-$AI$232-$AN$232))),2)</f>
        <v>0</v>
      </c>
      <c r="AT232">
        <f>ROUND(MAX(0,$AP$232+$AQ$232-$AR$232-$AS$232),2)</f>
        <v>0</v>
      </c>
      <c r="AU232">
        <f>$AY$231</f>
        <v>0</v>
      </c>
      <c r="AV232">
        <f>ROUND(IF($AU$232&lt;=0,0,$AU$232*$AU$3/12),2)</f>
        <v>0</v>
      </c>
      <c r="AW232">
        <f>ROUND(IF($AU$232&lt;=0,0,MIN($AU$4,$AU$232+$AV$232)),2)</f>
        <v>0</v>
      </c>
      <c r="AX232">
        <f>ROUND(IF($AU$232&lt;=0,0,MIN(MAX(0,$AU$232+$AV$232-$AW$232),MAX(0,$F$232-$J$232-$O$232-$T$232-$Y$232-$AD$232-$AI$232-$AN$232-$AS$232))),2)</f>
        <v>0</v>
      </c>
      <c r="AY232">
        <f>ROUND(MAX(0,$AU$232+$AV$232-$AW$232-$AX$232),2)</f>
        <v>0</v>
      </c>
      <c r="AZ232">
        <f>$BD$231</f>
        <v>0</v>
      </c>
      <c r="BA232">
        <f>ROUND(IF($AZ$232&lt;=0,0,$AZ$232*$AZ$3/12),2)</f>
        <v>0</v>
      </c>
      <c r="BB232">
        <f>ROUND(IF($AZ$232&lt;=0,0,MIN($AZ$4,$AZ$232+$BA$232)),2)</f>
        <v>0</v>
      </c>
      <c r="BC232">
        <f>ROUND(IF($AZ$232&lt;=0,0,MIN(MAX(0,$AZ$232+$BA$232-$BB$232),MAX(0,$F$232-$J$232-$O$232-$T$232-$Y$232-$AD$232-$AI$232-$AN$232-$AS$232-$AX$232))),2)</f>
        <v>0</v>
      </c>
      <c r="BD232">
        <f>ROUND(MAX(0,$AZ$232+$BA$232-$BB$232-$BC$232),2)</f>
        <v>0</v>
      </c>
    </row>
    <row r="233" spans="1:56">
      <c r="A233">
        <f>ROW()-7</f>
        <v>226</v>
      </c>
      <c r="B233">
        <f>EDATE(StartDate,A233-1)</f>
        <v>0</v>
      </c>
      <c r="C233">
        <f>ROUND(SUM($G$233,$L$233,$Q$233,$V$233,$AA$233,$AF$233,$AK$233,$AP$233,$AU$233,$AZ$233)-SUM($K$233,$P$233,$U$233,$Z$233,$AE$233,$AJ$233,$AO$233,$AT$233,$AY$233,$BD$233),2)</f>
        <v>0</v>
      </c>
      <c r="D233">
        <f>ROUND(SUM($H$233,$M$233,$R$233,$W$233,$AB$233,$AG$233,$AL$233,$AQ$233,$AV$233,$BA$233),2)</f>
        <v>0</v>
      </c>
      <c r="E233">
        <f>ROUND(SUM($K$233,$P$233,$U$233,$Z$233,$AE$233,$AJ$233,$AO$233,$AT$233,$AY$233,$BD$233),2)</f>
        <v>0</v>
      </c>
      <c r="F233">
        <f>ROUND(MAX(MonthlyBudget-SUM($I$233,$N$233,$S$233,$X$233,$AC$233,$AH$233,$AM$233,$AR$233,$AW$233,$BB$233),0),2)</f>
        <v>0</v>
      </c>
      <c r="G233">
        <f>$K$232</f>
        <v>0</v>
      </c>
      <c r="H233">
        <f>ROUND(IF($G$233&lt;=0,0,$G$233*$G$3/12),2)</f>
        <v>0</v>
      </c>
      <c r="I233">
        <f>ROUND(IF($G$233&lt;=0,0,MIN($G$4,$G$233+$H$233)),2)</f>
        <v>0</v>
      </c>
      <c r="J233">
        <f>ROUND(IF($G$233&lt;=0,0,MIN(MAX(0,$G$233+$H$233-$I$233),$F$233)),2)</f>
        <v>0</v>
      </c>
      <c r="K233">
        <f>ROUND(MAX(0,$G$233+$H$233-$I$233-$J$233),2)</f>
        <v>0</v>
      </c>
      <c r="L233">
        <f>$P$232</f>
        <v>0</v>
      </c>
      <c r="M233">
        <f>ROUND(IF($L$233&lt;=0,0,$L$233*$L$3/12),2)</f>
        <v>0</v>
      </c>
      <c r="N233">
        <f>ROUND(IF($L$233&lt;=0,0,MIN($L$4,$L$233+$M$233)),2)</f>
        <v>0</v>
      </c>
      <c r="O233">
        <f>ROUND(IF($L$233&lt;=0,0,MIN(MAX(0,$L$233+$M$233-$N$233),MAX(0,$F$233-$J$233))),2)</f>
        <v>0</v>
      </c>
      <c r="P233">
        <f>ROUND(MAX(0,$L$233+$M$233-$N$233-$O$233),2)</f>
        <v>0</v>
      </c>
      <c r="Q233">
        <f>$U$232</f>
        <v>0</v>
      </c>
      <c r="R233">
        <f>ROUND(IF($Q$233&lt;=0,0,$Q$233*$Q$3/12),2)</f>
        <v>0</v>
      </c>
      <c r="S233">
        <f>ROUND(IF($Q$233&lt;=0,0,MIN($Q$4,$Q$233+$R$233)),2)</f>
        <v>0</v>
      </c>
      <c r="T233">
        <f>ROUND(IF($Q$233&lt;=0,0,MIN(MAX(0,$Q$233+$R$233-$S$233),MAX(0,$F$233-$J$233-$O$233))),2)</f>
        <v>0</v>
      </c>
      <c r="U233">
        <f>ROUND(MAX(0,$Q$233+$R$233-$S$233-$T$233),2)</f>
        <v>0</v>
      </c>
      <c r="V233">
        <f>$Z$232</f>
        <v>0</v>
      </c>
      <c r="W233">
        <f>ROUND(IF($V$233&lt;=0,0,$V$233*$V$3/12),2)</f>
        <v>0</v>
      </c>
      <c r="X233">
        <f>ROUND(IF($V$233&lt;=0,0,MIN($V$4,$V$233+$W$233)),2)</f>
        <v>0</v>
      </c>
      <c r="Y233">
        <f>ROUND(IF($V$233&lt;=0,0,MIN(MAX(0,$V$233+$W$233-$X$233),MAX(0,$F$233-$J$233-$O$233-$T$233))),2)</f>
        <v>0</v>
      </c>
      <c r="Z233">
        <f>ROUND(MAX(0,$V$233+$W$233-$X$233-$Y$233),2)</f>
        <v>0</v>
      </c>
      <c r="AA233">
        <f>$AE$232</f>
        <v>0</v>
      </c>
      <c r="AB233">
        <f>ROUND(IF($AA$233&lt;=0,0,$AA$233*$AA$3/12),2)</f>
        <v>0</v>
      </c>
      <c r="AC233">
        <f>ROUND(IF($AA$233&lt;=0,0,MIN($AA$4,$AA$233+$AB$233)),2)</f>
        <v>0</v>
      </c>
      <c r="AD233">
        <f>ROUND(IF($AA$233&lt;=0,0,MIN(MAX(0,$AA$233+$AB$233-$AC$233),MAX(0,$F$233-$J$233-$O$233-$T$233-$Y$233))),2)</f>
        <v>0</v>
      </c>
      <c r="AE233">
        <f>ROUND(MAX(0,$AA$233+$AB$233-$AC$233-$AD$233),2)</f>
        <v>0</v>
      </c>
      <c r="AF233">
        <f>$AJ$232</f>
        <v>0</v>
      </c>
      <c r="AG233">
        <f>ROUND(IF($AF$233&lt;=0,0,$AF$233*$AF$3/12),2)</f>
        <v>0</v>
      </c>
      <c r="AH233">
        <f>ROUND(IF($AF$233&lt;=0,0,MIN($AF$4,$AF$233+$AG$233)),2)</f>
        <v>0</v>
      </c>
      <c r="AI233">
        <f>ROUND(IF($AF$233&lt;=0,0,MIN(MAX(0,$AF$233+$AG$233-$AH$233),MAX(0,$F$233-$J$233-$O$233-$T$233-$Y$233-$AD$233))),2)</f>
        <v>0</v>
      </c>
      <c r="AJ233">
        <f>ROUND(MAX(0,$AF$233+$AG$233-$AH$233-$AI$233),2)</f>
        <v>0</v>
      </c>
      <c r="AK233">
        <f>$AO$232</f>
        <v>0</v>
      </c>
      <c r="AL233">
        <f>ROUND(IF($AK$233&lt;=0,0,$AK$233*$AK$3/12),2)</f>
        <v>0</v>
      </c>
      <c r="AM233">
        <f>ROUND(IF($AK$233&lt;=0,0,MIN($AK$4,$AK$233+$AL$233)),2)</f>
        <v>0</v>
      </c>
      <c r="AN233">
        <f>ROUND(IF($AK$233&lt;=0,0,MIN(MAX(0,$AK$233+$AL$233-$AM$233),MAX(0,$F$233-$J$233-$O$233-$T$233-$Y$233-$AD$233-$AI$233))),2)</f>
        <v>0</v>
      </c>
      <c r="AO233">
        <f>ROUND(MAX(0,$AK$233+$AL$233-$AM$233-$AN$233),2)</f>
        <v>0</v>
      </c>
      <c r="AP233">
        <f>$AT$232</f>
        <v>0</v>
      </c>
      <c r="AQ233">
        <f>ROUND(IF($AP$233&lt;=0,0,$AP$233*$AP$3/12),2)</f>
        <v>0</v>
      </c>
      <c r="AR233">
        <f>ROUND(IF($AP$233&lt;=0,0,MIN($AP$4,$AP$233+$AQ$233)),2)</f>
        <v>0</v>
      </c>
      <c r="AS233">
        <f>ROUND(IF($AP$233&lt;=0,0,MIN(MAX(0,$AP$233+$AQ$233-$AR$233),MAX(0,$F$233-$J$233-$O$233-$T$233-$Y$233-$AD$233-$AI$233-$AN$233))),2)</f>
        <v>0</v>
      </c>
      <c r="AT233">
        <f>ROUND(MAX(0,$AP$233+$AQ$233-$AR$233-$AS$233),2)</f>
        <v>0</v>
      </c>
      <c r="AU233">
        <f>$AY$232</f>
        <v>0</v>
      </c>
      <c r="AV233">
        <f>ROUND(IF($AU$233&lt;=0,0,$AU$233*$AU$3/12),2)</f>
        <v>0</v>
      </c>
      <c r="AW233">
        <f>ROUND(IF($AU$233&lt;=0,0,MIN($AU$4,$AU$233+$AV$233)),2)</f>
        <v>0</v>
      </c>
      <c r="AX233">
        <f>ROUND(IF($AU$233&lt;=0,0,MIN(MAX(0,$AU$233+$AV$233-$AW$233),MAX(0,$F$233-$J$233-$O$233-$T$233-$Y$233-$AD$233-$AI$233-$AN$233-$AS$233))),2)</f>
        <v>0</v>
      </c>
      <c r="AY233">
        <f>ROUND(MAX(0,$AU$233+$AV$233-$AW$233-$AX$233),2)</f>
        <v>0</v>
      </c>
      <c r="AZ233">
        <f>$BD$232</f>
        <v>0</v>
      </c>
      <c r="BA233">
        <f>ROUND(IF($AZ$233&lt;=0,0,$AZ$233*$AZ$3/12),2)</f>
        <v>0</v>
      </c>
      <c r="BB233">
        <f>ROUND(IF($AZ$233&lt;=0,0,MIN($AZ$4,$AZ$233+$BA$233)),2)</f>
        <v>0</v>
      </c>
      <c r="BC233">
        <f>ROUND(IF($AZ$233&lt;=0,0,MIN(MAX(0,$AZ$233+$BA$233-$BB$233),MAX(0,$F$233-$J$233-$O$233-$T$233-$Y$233-$AD$233-$AI$233-$AN$233-$AS$233-$AX$233))),2)</f>
        <v>0</v>
      </c>
      <c r="BD233">
        <f>ROUND(MAX(0,$AZ$233+$BA$233-$BB$233-$BC$233),2)</f>
        <v>0</v>
      </c>
    </row>
    <row r="234" spans="1:56">
      <c r="A234">
        <f>ROW()-7</f>
        <v>227</v>
      </c>
      <c r="B234">
        <f>EDATE(StartDate,A234-1)</f>
        <v>0</v>
      </c>
      <c r="C234">
        <f>ROUND(SUM($G$234,$L$234,$Q$234,$V$234,$AA$234,$AF$234,$AK$234,$AP$234,$AU$234,$AZ$234)-SUM($K$234,$P$234,$U$234,$Z$234,$AE$234,$AJ$234,$AO$234,$AT$234,$AY$234,$BD$234),2)</f>
        <v>0</v>
      </c>
      <c r="D234">
        <f>ROUND(SUM($H$234,$M$234,$R$234,$W$234,$AB$234,$AG$234,$AL$234,$AQ$234,$AV$234,$BA$234),2)</f>
        <v>0</v>
      </c>
      <c r="E234">
        <f>ROUND(SUM($K$234,$P$234,$U$234,$Z$234,$AE$234,$AJ$234,$AO$234,$AT$234,$AY$234,$BD$234),2)</f>
        <v>0</v>
      </c>
      <c r="F234">
        <f>ROUND(MAX(MonthlyBudget-SUM($I$234,$N$234,$S$234,$X$234,$AC$234,$AH$234,$AM$234,$AR$234,$AW$234,$BB$234),0),2)</f>
        <v>0</v>
      </c>
      <c r="G234">
        <f>$K$233</f>
        <v>0</v>
      </c>
      <c r="H234">
        <f>ROUND(IF($G$234&lt;=0,0,$G$234*$G$3/12),2)</f>
        <v>0</v>
      </c>
      <c r="I234">
        <f>ROUND(IF($G$234&lt;=0,0,MIN($G$4,$G$234+$H$234)),2)</f>
        <v>0</v>
      </c>
      <c r="J234">
        <f>ROUND(IF($G$234&lt;=0,0,MIN(MAX(0,$G$234+$H$234-$I$234),$F$234)),2)</f>
        <v>0</v>
      </c>
      <c r="K234">
        <f>ROUND(MAX(0,$G$234+$H$234-$I$234-$J$234),2)</f>
        <v>0</v>
      </c>
      <c r="L234">
        <f>$P$233</f>
        <v>0</v>
      </c>
      <c r="M234">
        <f>ROUND(IF($L$234&lt;=0,0,$L$234*$L$3/12),2)</f>
        <v>0</v>
      </c>
      <c r="N234">
        <f>ROUND(IF($L$234&lt;=0,0,MIN($L$4,$L$234+$M$234)),2)</f>
        <v>0</v>
      </c>
      <c r="O234">
        <f>ROUND(IF($L$234&lt;=0,0,MIN(MAX(0,$L$234+$M$234-$N$234),MAX(0,$F$234-$J$234))),2)</f>
        <v>0</v>
      </c>
      <c r="P234">
        <f>ROUND(MAX(0,$L$234+$M$234-$N$234-$O$234),2)</f>
        <v>0</v>
      </c>
      <c r="Q234">
        <f>$U$233</f>
        <v>0</v>
      </c>
      <c r="R234">
        <f>ROUND(IF($Q$234&lt;=0,0,$Q$234*$Q$3/12),2)</f>
        <v>0</v>
      </c>
      <c r="S234">
        <f>ROUND(IF($Q$234&lt;=0,0,MIN($Q$4,$Q$234+$R$234)),2)</f>
        <v>0</v>
      </c>
      <c r="T234">
        <f>ROUND(IF($Q$234&lt;=0,0,MIN(MAX(0,$Q$234+$R$234-$S$234),MAX(0,$F$234-$J$234-$O$234))),2)</f>
        <v>0</v>
      </c>
      <c r="U234">
        <f>ROUND(MAX(0,$Q$234+$R$234-$S$234-$T$234),2)</f>
        <v>0</v>
      </c>
      <c r="V234">
        <f>$Z$233</f>
        <v>0</v>
      </c>
      <c r="W234">
        <f>ROUND(IF($V$234&lt;=0,0,$V$234*$V$3/12),2)</f>
        <v>0</v>
      </c>
      <c r="X234">
        <f>ROUND(IF($V$234&lt;=0,0,MIN($V$4,$V$234+$W$234)),2)</f>
        <v>0</v>
      </c>
      <c r="Y234">
        <f>ROUND(IF($V$234&lt;=0,0,MIN(MAX(0,$V$234+$W$234-$X$234),MAX(0,$F$234-$J$234-$O$234-$T$234))),2)</f>
        <v>0</v>
      </c>
      <c r="Z234">
        <f>ROUND(MAX(0,$V$234+$W$234-$X$234-$Y$234),2)</f>
        <v>0</v>
      </c>
      <c r="AA234">
        <f>$AE$233</f>
        <v>0</v>
      </c>
      <c r="AB234">
        <f>ROUND(IF($AA$234&lt;=0,0,$AA$234*$AA$3/12),2)</f>
        <v>0</v>
      </c>
      <c r="AC234">
        <f>ROUND(IF($AA$234&lt;=0,0,MIN($AA$4,$AA$234+$AB$234)),2)</f>
        <v>0</v>
      </c>
      <c r="AD234">
        <f>ROUND(IF($AA$234&lt;=0,0,MIN(MAX(0,$AA$234+$AB$234-$AC$234),MAX(0,$F$234-$J$234-$O$234-$T$234-$Y$234))),2)</f>
        <v>0</v>
      </c>
      <c r="AE234">
        <f>ROUND(MAX(0,$AA$234+$AB$234-$AC$234-$AD$234),2)</f>
        <v>0</v>
      </c>
      <c r="AF234">
        <f>$AJ$233</f>
        <v>0</v>
      </c>
      <c r="AG234">
        <f>ROUND(IF($AF$234&lt;=0,0,$AF$234*$AF$3/12),2)</f>
        <v>0</v>
      </c>
      <c r="AH234">
        <f>ROUND(IF($AF$234&lt;=0,0,MIN($AF$4,$AF$234+$AG$234)),2)</f>
        <v>0</v>
      </c>
      <c r="AI234">
        <f>ROUND(IF($AF$234&lt;=0,0,MIN(MAX(0,$AF$234+$AG$234-$AH$234),MAX(0,$F$234-$J$234-$O$234-$T$234-$Y$234-$AD$234))),2)</f>
        <v>0</v>
      </c>
      <c r="AJ234">
        <f>ROUND(MAX(0,$AF$234+$AG$234-$AH$234-$AI$234),2)</f>
        <v>0</v>
      </c>
      <c r="AK234">
        <f>$AO$233</f>
        <v>0</v>
      </c>
      <c r="AL234">
        <f>ROUND(IF($AK$234&lt;=0,0,$AK$234*$AK$3/12),2)</f>
        <v>0</v>
      </c>
      <c r="AM234">
        <f>ROUND(IF($AK$234&lt;=0,0,MIN($AK$4,$AK$234+$AL$234)),2)</f>
        <v>0</v>
      </c>
      <c r="AN234">
        <f>ROUND(IF($AK$234&lt;=0,0,MIN(MAX(0,$AK$234+$AL$234-$AM$234),MAX(0,$F$234-$J$234-$O$234-$T$234-$Y$234-$AD$234-$AI$234))),2)</f>
        <v>0</v>
      </c>
      <c r="AO234">
        <f>ROUND(MAX(0,$AK$234+$AL$234-$AM$234-$AN$234),2)</f>
        <v>0</v>
      </c>
      <c r="AP234">
        <f>$AT$233</f>
        <v>0</v>
      </c>
      <c r="AQ234">
        <f>ROUND(IF($AP$234&lt;=0,0,$AP$234*$AP$3/12),2)</f>
        <v>0</v>
      </c>
      <c r="AR234">
        <f>ROUND(IF($AP$234&lt;=0,0,MIN($AP$4,$AP$234+$AQ$234)),2)</f>
        <v>0</v>
      </c>
      <c r="AS234">
        <f>ROUND(IF($AP$234&lt;=0,0,MIN(MAX(0,$AP$234+$AQ$234-$AR$234),MAX(0,$F$234-$J$234-$O$234-$T$234-$Y$234-$AD$234-$AI$234-$AN$234))),2)</f>
        <v>0</v>
      </c>
      <c r="AT234">
        <f>ROUND(MAX(0,$AP$234+$AQ$234-$AR$234-$AS$234),2)</f>
        <v>0</v>
      </c>
      <c r="AU234">
        <f>$AY$233</f>
        <v>0</v>
      </c>
      <c r="AV234">
        <f>ROUND(IF($AU$234&lt;=0,0,$AU$234*$AU$3/12),2)</f>
        <v>0</v>
      </c>
      <c r="AW234">
        <f>ROUND(IF($AU$234&lt;=0,0,MIN($AU$4,$AU$234+$AV$234)),2)</f>
        <v>0</v>
      </c>
      <c r="AX234">
        <f>ROUND(IF($AU$234&lt;=0,0,MIN(MAX(0,$AU$234+$AV$234-$AW$234),MAX(0,$F$234-$J$234-$O$234-$T$234-$Y$234-$AD$234-$AI$234-$AN$234-$AS$234))),2)</f>
        <v>0</v>
      </c>
      <c r="AY234">
        <f>ROUND(MAX(0,$AU$234+$AV$234-$AW$234-$AX$234),2)</f>
        <v>0</v>
      </c>
      <c r="AZ234">
        <f>$BD$233</f>
        <v>0</v>
      </c>
      <c r="BA234">
        <f>ROUND(IF($AZ$234&lt;=0,0,$AZ$234*$AZ$3/12),2)</f>
        <v>0</v>
      </c>
      <c r="BB234">
        <f>ROUND(IF($AZ$234&lt;=0,0,MIN($AZ$4,$AZ$234+$BA$234)),2)</f>
        <v>0</v>
      </c>
      <c r="BC234">
        <f>ROUND(IF($AZ$234&lt;=0,0,MIN(MAX(0,$AZ$234+$BA$234-$BB$234),MAX(0,$F$234-$J$234-$O$234-$T$234-$Y$234-$AD$234-$AI$234-$AN$234-$AS$234-$AX$234))),2)</f>
        <v>0</v>
      </c>
      <c r="BD234">
        <f>ROUND(MAX(0,$AZ$234+$BA$234-$BB$234-$BC$234),2)</f>
        <v>0</v>
      </c>
    </row>
    <row r="235" spans="1:56">
      <c r="A235">
        <f>ROW()-7</f>
        <v>228</v>
      </c>
      <c r="B235">
        <f>EDATE(StartDate,A235-1)</f>
        <v>0</v>
      </c>
      <c r="C235">
        <f>ROUND(SUM($G$235,$L$235,$Q$235,$V$235,$AA$235,$AF$235,$AK$235,$AP$235,$AU$235,$AZ$235)-SUM($K$235,$P$235,$U$235,$Z$235,$AE$235,$AJ$235,$AO$235,$AT$235,$AY$235,$BD$235),2)</f>
        <v>0</v>
      </c>
      <c r="D235">
        <f>ROUND(SUM($H$235,$M$235,$R$235,$W$235,$AB$235,$AG$235,$AL$235,$AQ$235,$AV$235,$BA$235),2)</f>
        <v>0</v>
      </c>
      <c r="E235">
        <f>ROUND(SUM($K$235,$P$235,$U$235,$Z$235,$AE$235,$AJ$235,$AO$235,$AT$235,$AY$235,$BD$235),2)</f>
        <v>0</v>
      </c>
      <c r="F235">
        <f>ROUND(MAX(MonthlyBudget-SUM($I$235,$N$235,$S$235,$X$235,$AC$235,$AH$235,$AM$235,$AR$235,$AW$235,$BB$235),0),2)</f>
        <v>0</v>
      </c>
      <c r="G235">
        <f>$K$234</f>
        <v>0</v>
      </c>
      <c r="H235">
        <f>ROUND(IF($G$235&lt;=0,0,$G$235*$G$3/12),2)</f>
        <v>0</v>
      </c>
      <c r="I235">
        <f>ROUND(IF($G$235&lt;=0,0,MIN($G$4,$G$235+$H$235)),2)</f>
        <v>0</v>
      </c>
      <c r="J235">
        <f>ROUND(IF($G$235&lt;=0,0,MIN(MAX(0,$G$235+$H$235-$I$235),$F$235)),2)</f>
        <v>0</v>
      </c>
      <c r="K235">
        <f>ROUND(MAX(0,$G$235+$H$235-$I$235-$J$235),2)</f>
        <v>0</v>
      </c>
      <c r="L235">
        <f>$P$234</f>
        <v>0</v>
      </c>
      <c r="M235">
        <f>ROUND(IF($L$235&lt;=0,0,$L$235*$L$3/12),2)</f>
        <v>0</v>
      </c>
      <c r="N235">
        <f>ROUND(IF($L$235&lt;=0,0,MIN($L$4,$L$235+$M$235)),2)</f>
        <v>0</v>
      </c>
      <c r="O235">
        <f>ROUND(IF($L$235&lt;=0,0,MIN(MAX(0,$L$235+$M$235-$N$235),MAX(0,$F$235-$J$235))),2)</f>
        <v>0</v>
      </c>
      <c r="P235">
        <f>ROUND(MAX(0,$L$235+$M$235-$N$235-$O$235),2)</f>
        <v>0</v>
      </c>
      <c r="Q235">
        <f>$U$234</f>
        <v>0</v>
      </c>
      <c r="R235">
        <f>ROUND(IF($Q$235&lt;=0,0,$Q$235*$Q$3/12),2)</f>
        <v>0</v>
      </c>
      <c r="S235">
        <f>ROUND(IF($Q$235&lt;=0,0,MIN($Q$4,$Q$235+$R$235)),2)</f>
        <v>0</v>
      </c>
      <c r="T235">
        <f>ROUND(IF($Q$235&lt;=0,0,MIN(MAX(0,$Q$235+$R$235-$S$235),MAX(0,$F$235-$J$235-$O$235))),2)</f>
        <v>0</v>
      </c>
      <c r="U235">
        <f>ROUND(MAX(0,$Q$235+$R$235-$S$235-$T$235),2)</f>
        <v>0</v>
      </c>
      <c r="V235">
        <f>$Z$234</f>
        <v>0</v>
      </c>
      <c r="W235">
        <f>ROUND(IF($V$235&lt;=0,0,$V$235*$V$3/12),2)</f>
        <v>0</v>
      </c>
      <c r="X235">
        <f>ROUND(IF($V$235&lt;=0,0,MIN($V$4,$V$235+$W$235)),2)</f>
        <v>0</v>
      </c>
      <c r="Y235">
        <f>ROUND(IF($V$235&lt;=0,0,MIN(MAX(0,$V$235+$W$235-$X$235),MAX(0,$F$235-$J$235-$O$235-$T$235))),2)</f>
        <v>0</v>
      </c>
      <c r="Z235">
        <f>ROUND(MAX(0,$V$235+$W$235-$X$235-$Y$235),2)</f>
        <v>0</v>
      </c>
      <c r="AA235">
        <f>$AE$234</f>
        <v>0</v>
      </c>
      <c r="AB235">
        <f>ROUND(IF($AA$235&lt;=0,0,$AA$235*$AA$3/12),2)</f>
        <v>0</v>
      </c>
      <c r="AC235">
        <f>ROUND(IF($AA$235&lt;=0,0,MIN($AA$4,$AA$235+$AB$235)),2)</f>
        <v>0</v>
      </c>
      <c r="AD235">
        <f>ROUND(IF($AA$235&lt;=0,0,MIN(MAX(0,$AA$235+$AB$235-$AC$235),MAX(0,$F$235-$J$235-$O$235-$T$235-$Y$235))),2)</f>
        <v>0</v>
      </c>
      <c r="AE235">
        <f>ROUND(MAX(0,$AA$235+$AB$235-$AC$235-$AD$235),2)</f>
        <v>0</v>
      </c>
      <c r="AF235">
        <f>$AJ$234</f>
        <v>0</v>
      </c>
      <c r="AG235">
        <f>ROUND(IF($AF$235&lt;=0,0,$AF$235*$AF$3/12),2)</f>
        <v>0</v>
      </c>
      <c r="AH235">
        <f>ROUND(IF($AF$235&lt;=0,0,MIN($AF$4,$AF$235+$AG$235)),2)</f>
        <v>0</v>
      </c>
      <c r="AI235">
        <f>ROUND(IF($AF$235&lt;=0,0,MIN(MAX(0,$AF$235+$AG$235-$AH$235),MAX(0,$F$235-$J$235-$O$235-$T$235-$Y$235-$AD$235))),2)</f>
        <v>0</v>
      </c>
      <c r="AJ235">
        <f>ROUND(MAX(0,$AF$235+$AG$235-$AH$235-$AI$235),2)</f>
        <v>0</v>
      </c>
      <c r="AK235">
        <f>$AO$234</f>
        <v>0</v>
      </c>
      <c r="AL235">
        <f>ROUND(IF($AK$235&lt;=0,0,$AK$235*$AK$3/12),2)</f>
        <v>0</v>
      </c>
      <c r="AM235">
        <f>ROUND(IF($AK$235&lt;=0,0,MIN($AK$4,$AK$235+$AL$235)),2)</f>
        <v>0</v>
      </c>
      <c r="AN235">
        <f>ROUND(IF($AK$235&lt;=0,0,MIN(MAX(0,$AK$235+$AL$235-$AM$235),MAX(0,$F$235-$J$235-$O$235-$T$235-$Y$235-$AD$235-$AI$235))),2)</f>
        <v>0</v>
      </c>
      <c r="AO235">
        <f>ROUND(MAX(0,$AK$235+$AL$235-$AM$235-$AN$235),2)</f>
        <v>0</v>
      </c>
      <c r="AP235">
        <f>$AT$234</f>
        <v>0</v>
      </c>
      <c r="AQ235">
        <f>ROUND(IF($AP$235&lt;=0,0,$AP$235*$AP$3/12),2)</f>
        <v>0</v>
      </c>
      <c r="AR235">
        <f>ROUND(IF($AP$235&lt;=0,0,MIN($AP$4,$AP$235+$AQ$235)),2)</f>
        <v>0</v>
      </c>
      <c r="AS235">
        <f>ROUND(IF($AP$235&lt;=0,0,MIN(MAX(0,$AP$235+$AQ$235-$AR$235),MAX(0,$F$235-$J$235-$O$235-$T$235-$Y$235-$AD$235-$AI$235-$AN$235))),2)</f>
        <v>0</v>
      </c>
      <c r="AT235">
        <f>ROUND(MAX(0,$AP$235+$AQ$235-$AR$235-$AS$235),2)</f>
        <v>0</v>
      </c>
      <c r="AU235">
        <f>$AY$234</f>
        <v>0</v>
      </c>
      <c r="AV235">
        <f>ROUND(IF($AU$235&lt;=0,0,$AU$235*$AU$3/12),2)</f>
        <v>0</v>
      </c>
      <c r="AW235">
        <f>ROUND(IF($AU$235&lt;=0,0,MIN($AU$4,$AU$235+$AV$235)),2)</f>
        <v>0</v>
      </c>
      <c r="AX235">
        <f>ROUND(IF($AU$235&lt;=0,0,MIN(MAX(0,$AU$235+$AV$235-$AW$235),MAX(0,$F$235-$J$235-$O$235-$T$235-$Y$235-$AD$235-$AI$235-$AN$235-$AS$235))),2)</f>
        <v>0</v>
      </c>
      <c r="AY235">
        <f>ROUND(MAX(0,$AU$235+$AV$235-$AW$235-$AX$235),2)</f>
        <v>0</v>
      </c>
      <c r="AZ235">
        <f>$BD$234</f>
        <v>0</v>
      </c>
      <c r="BA235">
        <f>ROUND(IF($AZ$235&lt;=0,0,$AZ$235*$AZ$3/12),2)</f>
        <v>0</v>
      </c>
      <c r="BB235">
        <f>ROUND(IF($AZ$235&lt;=0,0,MIN($AZ$4,$AZ$235+$BA$235)),2)</f>
        <v>0</v>
      </c>
      <c r="BC235">
        <f>ROUND(IF($AZ$235&lt;=0,0,MIN(MAX(0,$AZ$235+$BA$235-$BB$235),MAX(0,$F$235-$J$235-$O$235-$T$235-$Y$235-$AD$235-$AI$235-$AN$235-$AS$235-$AX$235))),2)</f>
        <v>0</v>
      </c>
      <c r="BD235">
        <f>ROUND(MAX(0,$AZ$235+$BA$235-$BB$235-$BC$235),2)</f>
        <v>0</v>
      </c>
    </row>
    <row r="236" spans="1:56">
      <c r="A236">
        <f>ROW()-7</f>
        <v>229</v>
      </c>
      <c r="B236">
        <f>EDATE(StartDate,A236-1)</f>
        <v>0</v>
      </c>
      <c r="C236">
        <f>ROUND(SUM($G$236,$L$236,$Q$236,$V$236,$AA$236,$AF$236,$AK$236,$AP$236,$AU$236,$AZ$236)-SUM($K$236,$P$236,$U$236,$Z$236,$AE$236,$AJ$236,$AO$236,$AT$236,$AY$236,$BD$236),2)</f>
        <v>0</v>
      </c>
      <c r="D236">
        <f>ROUND(SUM($H$236,$M$236,$R$236,$W$236,$AB$236,$AG$236,$AL$236,$AQ$236,$AV$236,$BA$236),2)</f>
        <v>0</v>
      </c>
      <c r="E236">
        <f>ROUND(SUM($K$236,$P$236,$U$236,$Z$236,$AE$236,$AJ$236,$AO$236,$AT$236,$AY$236,$BD$236),2)</f>
        <v>0</v>
      </c>
      <c r="F236">
        <f>ROUND(MAX(MonthlyBudget-SUM($I$236,$N$236,$S$236,$X$236,$AC$236,$AH$236,$AM$236,$AR$236,$AW$236,$BB$236),0),2)</f>
        <v>0</v>
      </c>
      <c r="G236">
        <f>$K$235</f>
        <v>0</v>
      </c>
      <c r="H236">
        <f>ROUND(IF($G$236&lt;=0,0,$G$236*$G$3/12),2)</f>
        <v>0</v>
      </c>
      <c r="I236">
        <f>ROUND(IF($G$236&lt;=0,0,MIN($G$4,$G$236+$H$236)),2)</f>
        <v>0</v>
      </c>
      <c r="J236">
        <f>ROUND(IF($G$236&lt;=0,0,MIN(MAX(0,$G$236+$H$236-$I$236),$F$236)),2)</f>
        <v>0</v>
      </c>
      <c r="K236">
        <f>ROUND(MAX(0,$G$236+$H$236-$I$236-$J$236),2)</f>
        <v>0</v>
      </c>
      <c r="L236">
        <f>$P$235</f>
        <v>0</v>
      </c>
      <c r="M236">
        <f>ROUND(IF($L$236&lt;=0,0,$L$236*$L$3/12),2)</f>
        <v>0</v>
      </c>
      <c r="N236">
        <f>ROUND(IF($L$236&lt;=0,0,MIN($L$4,$L$236+$M$236)),2)</f>
        <v>0</v>
      </c>
      <c r="O236">
        <f>ROUND(IF($L$236&lt;=0,0,MIN(MAX(0,$L$236+$M$236-$N$236),MAX(0,$F$236-$J$236))),2)</f>
        <v>0</v>
      </c>
      <c r="P236">
        <f>ROUND(MAX(0,$L$236+$M$236-$N$236-$O$236),2)</f>
        <v>0</v>
      </c>
      <c r="Q236">
        <f>$U$235</f>
        <v>0</v>
      </c>
      <c r="R236">
        <f>ROUND(IF($Q$236&lt;=0,0,$Q$236*$Q$3/12),2)</f>
        <v>0</v>
      </c>
      <c r="S236">
        <f>ROUND(IF($Q$236&lt;=0,0,MIN($Q$4,$Q$236+$R$236)),2)</f>
        <v>0</v>
      </c>
      <c r="T236">
        <f>ROUND(IF($Q$236&lt;=0,0,MIN(MAX(0,$Q$236+$R$236-$S$236),MAX(0,$F$236-$J$236-$O$236))),2)</f>
        <v>0</v>
      </c>
      <c r="U236">
        <f>ROUND(MAX(0,$Q$236+$R$236-$S$236-$T$236),2)</f>
        <v>0</v>
      </c>
      <c r="V236">
        <f>$Z$235</f>
        <v>0</v>
      </c>
      <c r="W236">
        <f>ROUND(IF($V$236&lt;=0,0,$V$236*$V$3/12),2)</f>
        <v>0</v>
      </c>
      <c r="X236">
        <f>ROUND(IF($V$236&lt;=0,0,MIN($V$4,$V$236+$W$236)),2)</f>
        <v>0</v>
      </c>
      <c r="Y236">
        <f>ROUND(IF($V$236&lt;=0,0,MIN(MAX(0,$V$236+$W$236-$X$236),MAX(0,$F$236-$J$236-$O$236-$T$236))),2)</f>
        <v>0</v>
      </c>
      <c r="Z236">
        <f>ROUND(MAX(0,$V$236+$W$236-$X$236-$Y$236),2)</f>
        <v>0</v>
      </c>
      <c r="AA236">
        <f>$AE$235</f>
        <v>0</v>
      </c>
      <c r="AB236">
        <f>ROUND(IF($AA$236&lt;=0,0,$AA$236*$AA$3/12),2)</f>
        <v>0</v>
      </c>
      <c r="AC236">
        <f>ROUND(IF($AA$236&lt;=0,0,MIN($AA$4,$AA$236+$AB$236)),2)</f>
        <v>0</v>
      </c>
      <c r="AD236">
        <f>ROUND(IF($AA$236&lt;=0,0,MIN(MAX(0,$AA$236+$AB$236-$AC$236),MAX(0,$F$236-$J$236-$O$236-$T$236-$Y$236))),2)</f>
        <v>0</v>
      </c>
      <c r="AE236">
        <f>ROUND(MAX(0,$AA$236+$AB$236-$AC$236-$AD$236),2)</f>
        <v>0</v>
      </c>
      <c r="AF236">
        <f>$AJ$235</f>
        <v>0</v>
      </c>
      <c r="AG236">
        <f>ROUND(IF($AF$236&lt;=0,0,$AF$236*$AF$3/12),2)</f>
        <v>0</v>
      </c>
      <c r="AH236">
        <f>ROUND(IF($AF$236&lt;=0,0,MIN($AF$4,$AF$236+$AG$236)),2)</f>
        <v>0</v>
      </c>
      <c r="AI236">
        <f>ROUND(IF($AF$236&lt;=0,0,MIN(MAX(0,$AF$236+$AG$236-$AH$236),MAX(0,$F$236-$J$236-$O$236-$T$236-$Y$236-$AD$236))),2)</f>
        <v>0</v>
      </c>
      <c r="AJ236">
        <f>ROUND(MAX(0,$AF$236+$AG$236-$AH$236-$AI$236),2)</f>
        <v>0</v>
      </c>
      <c r="AK236">
        <f>$AO$235</f>
        <v>0</v>
      </c>
      <c r="AL236">
        <f>ROUND(IF($AK$236&lt;=0,0,$AK$236*$AK$3/12),2)</f>
        <v>0</v>
      </c>
      <c r="AM236">
        <f>ROUND(IF($AK$236&lt;=0,0,MIN($AK$4,$AK$236+$AL$236)),2)</f>
        <v>0</v>
      </c>
      <c r="AN236">
        <f>ROUND(IF($AK$236&lt;=0,0,MIN(MAX(0,$AK$236+$AL$236-$AM$236),MAX(0,$F$236-$J$236-$O$236-$T$236-$Y$236-$AD$236-$AI$236))),2)</f>
        <v>0</v>
      </c>
      <c r="AO236">
        <f>ROUND(MAX(0,$AK$236+$AL$236-$AM$236-$AN$236),2)</f>
        <v>0</v>
      </c>
      <c r="AP236">
        <f>$AT$235</f>
        <v>0</v>
      </c>
      <c r="AQ236">
        <f>ROUND(IF($AP$236&lt;=0,0,$AP$236*$AP$3/12),2)</f>
        <v>0</v>
      </c>
      <c r="AR236">
        <f>ROUND(IF($AP$236&lt;=0,0,MIN($AP$4,$AP$236+$AQ$236)),2)</f>
        <v>0</v>
      </c>
      <c r="AS236">
        <f>ROUND(IF($AP$236&lt;=0,0,MIN(MAX(0,$AP$236+$AQ$236-$AR$236),MAX(0,$F$236-$J$236-$O$236-$T$236-$Y$236-$AD$236-$AI$236-$AN$236))),2)</f>
        <v>0</v>
      </c>
      <c r="AT236">
        <f>ROUND(MAX(0,$AP$236+$AQ$236-$AR$236-$AS$236),2)</f>
        <v>0</v>
      </c>
      <c r="AU236">
        <f>$AY$235</f>
        <v>0</v>
      </c>
      <c r="AV236">
        <f>ROUND(IF($AU$236&lt;=0,0,$AU$236*$AU$3/12),2)</f>
        <v>0</v>
      </c>
      <c r="AW236">
        <f>ROUND(IF($AU$236&lt;=0,0,MIN($AU$4,$AU$236+$AV$236)),2)</f>
        <v>0</v>
      </c>
      <c r="AX236">
        <f>ROUND(IF($AU$236&lt;=0,0,MIN(MAX(0,$AU$236+$AV$236-$AW$236),MAX(0,$F$236-$J$236-$O$236-$T$236-$Y$236-$AD$236-$AI$236-$AN$236-$AS$236))),2)</f>
        <v>0</v>
      </c>
      <c r="AY236">
        <f>ROUND(MAX(0,$AU$236+$AV$236-$AW$236-$AX$236),2)</f>
        <v>0</v>
      </c>
      <c r="AZ236">
        <f>$BD$235</f>
        <v>0</v>
      </c>
      <c r="BA236">
        <f>ROUND(IF($AZ$236&lt;=0,0,$AZ$236*$AZ$3/12),2)</f>
        <v>0</v>
      </c>
      <c r="BB236">
        <f>ROUND(IF($AZ$236&lt;=0,0,MIN($AZ$4,$AZ$236+$BA$236)),2)</f>
        <v>0</v>
      </c>
      <c r="BC236">
        <f>ROUND(IF($AZ$236&lt;=0,0,MIN(MAX(0,$AZ$236+$BA$236-$BB$236),MAX(0,$F$236-$J$236-$O$236-$T$236-$Y$236-$AD$236-$AI$236-$AN$236-$AS$236-$AX$236))),2)</f>
        <v>0</v>
      </c>
      <c r="BD236">
        <f>ROUND(MAX(0,$AZ$236+$BA$236-$BB$236-$BC$236),2)</f>
        <v>0</v>
      </c>
    </row>
    <row r="237" spans="1:56">
      <c r="A237">
        <f>ROW()-7</f>
        <v>230</v>
      </c>
      <c r="B237">
        <f>EDATE(StartDate,A237-1)</f>
        <v>0</v>
      </c>
      <c r="C237">
        <f>ROUND(SUM($G$237,$L$237,$Q$237,$V$237,$AA$237,$AF$237,$AK$237,$AP$237,$AU$237,$AZ$237)-SUM($K$237,$P$237,$U$237,$Z$237,$AE$237,$AJ$237,$AO$237,$AT$237,$AY$237,$BD$237),2)</f>
        <v>0</v>
      </c>
      <c r="D237">
        <f>ROUND(SUM($H$237,$M$237,$R$237,$W$237,$AB$237,$AG$237,$AL$237,$AQ$237,$AV$237,$BA$237),2)</f>
        <v>0</v>
      </c>
      <c r="E237">
        <f>ROUND(SUM($K$237,$P$237,$U$237,$Z$237,$AE$237,$AJ$237,$AO$237,$AT$237,$AY$237,$BD$237),2)</f>
        <v>0</v>
      </c>
      <c r="F237">
        <f>ROUND(MAX(MonthlyBudget-SUM($I$237,$N$237,$S$237,$X$237,$AC$237,$AH$237,$AM$237,$AR$237,$AW$237,$BB$237),0),2)</f>
        <v>0</v>
      </c>
      <c r="G237">
        <f>$K$236</f>
        <v>0</v>
      </c>
      <c r="H237">
        <f>ROUND(IF($G$237&lt;=0,0,$G$237*$G$3/12),2)</f>
        <v>0</v>
      </c>
      <c r="I237">
        <f>ROUND(IF($G$237&lt;=0,0,MIN($G$4,$G$237+$H$237)),2)</f>
        <v>0</v>
      </c>
      <c r="J237">
        <f>ROUND(IF($G$237&lt;=0,0,MIN(MAX(0,$G$237+$H$237-$I$237),$F$237)),2)</f>
        <v>0</v>
      </c>
      <c r="K237">
        <f>ROUND(MAX(0,$G$237+$H$237-$I$237-$J$237),2)</f>
        <v>0</v>
      </c>
      <c r="L237">
        <f>$P$236</f>
        <v>0</v>
      </c>
      <c r="M237">
        <f>ROUND(IF($L$237&lt;=0,0,$L$237*$L$3/12),2)</f>
        <v>0</v>
      </c>
      <c r="N237">
        <f>ROUND(IF($L$237&lt;=0,0,MIN($L$4,$L$237+$M$237)),2)</f>
        <v>0</v>
      </c>
      <c r="O237">
        <f>ROUND(IF($L$237&lt;=0,0,MIN(MAX(0,$L$237+$M$237-$N$237),MAX(0,$F$237-$J$237))),2)</f>
        <v>0</v>
      </c>
      <c r="P237">
        <f>ROUND(MAX(0,$L$237+$M$237-$N$237-$O$237),2)</f>
        <v>0</v>
      </c>
      <c r="Q237">
        <f>$U$236</f>
        <v>0</v>
      </c>
      <c r="R237">
        <f>ROUND(IF($Q$237&lt;=0,0,$Q$237*$Q$3/12),2)</f>
        <v>0</v>
      </c>
      <c r="S237">
        <f>ROUND(IF($Q$237&lt;=0,0,MIN($Q$4,$Q$237+$R$237)),2)</f>
        <v>0</v>
      </c>
      <c r="T237">
        <f>ROUND(IF($Q$237&lt;=0,0,MIN(MAX(0,$Q$237+$R$237-$S$237),MAX(0,$F$237-$J$237-$O$237))),2)</f>
        <v>0</v>
      </c>
      <c r="U237">
        <f>ROUND(MAX(0,$Q$237+$R$237-$S$237-$T$237),2)</f>
        <v>0</v>
      </c>
      <c r="V237">
        <f>$Z$236</f>
        <v>0</v>
      </c>
      <c r="W237">
        <f>ROUND(IF($V$237&lt;=0,0,$V$237*$V$3/12),2)</f>
        <v>0</v>
      </c>
      <c r="X237">
        <f>ROUND(IF($V$237&lt;=0,0,MIN($V$4,$V$237+$W$237)),2)</f>
        <v>0</v>
      </c>
      <c r="Y237">
        <f>ROUND(IF($V$237&lt;=0,0,MIN(MAX(0,$V$237+$W$237-$X$237),MAX(0,$F$237-$J$237-$O$237-$T$237))),2)</f>
        <v>0</v>
      </c>
      <c r="Z237">
        <f>ROUND(MAX(0,$V$237+$W$237-$X$237-$Y$237),2)</f>
        <v>0</v>
      </c>
      <c r="AA237">
        <f>$AE$236</f>
        <v>0</v>
      </c>
      <c r="AB237">
        <f>ROUND(IF($AA$237&lt;=0,0,$AA$237*$AA$3/12),2)</f>
        <v>0</v>
      </c>
      <c r="AC237">
        <f>ROUND(IF($AA$237&lt;=0,0,MIN($AA$4,$AA$237+$AB$237)),2)</f>
        <v>0</v>
      </c>
      <c r="AD237">
        <f>ROUND(IF($AA$237&lt;=0,0,MIN(MAX(0,$AA$237+$AB$237-$AC$237),MAX(0,$F$237-$J$237-$O$237-$T$237-$Y$237))),2)</f>
        <v>0</v>
      </c>
      <c r="AE237">
        <f>ROUND(MAX(0,$AA$237+$AB$237-$AC$237-$AD$237),2)</f>
        <v>0</v>
      </c>
      <c r="AF237">
        <f>$AJ$236</f>
        <v>0</v>
      </c>
      <c r="AG237">
        <f>ROUND(IF($AF$237&lt;=0,0,$AF$237*$AF$3/12),2)</f>
        <v>0</v>
      </c>
      <c r="AH237">
        <f>ROUND(IF($AF$237&lt;=0,0,MIN($AF$4,$AF$237+$AG$237)),2)</f>
        <v>0</v>
      </c>
      <c r="AI237">
        <f>ROUND(IF($AF$237&lt;=0,0,MIN(MAX(0,$AF$237+$AG$237-$AH$237),MAX(0,$F$237-$J$237-$O$237-$T$237-$Y$237-$AD$237))),2)</f>
        <v>0</v>
      </c>
      <c r="AJ237">
        <f>ROUND(MAX(0,$AF$237+$AG$237-$AH$237-$AI$237),2)</f>
        <v>0</v>
      </c>
      <c r="AK237">
        <f>$AO$236</f>
        <v>0</v>
      </c>
      <c r="AL237">
        <f>ROUND(IF($AK$237&lt;=0,0,$AK$237*$AK$3/12),2)</f>
        <v>0</v>
      </c>
      <c r="AM237">
        <f>ROUND(IF($AK$237&lt;=0,0,MIN($AK$4,$AK$237+$AL$237)),2)</f>
        <v>0</v>
      </c>
      <c r="AN237">
        <f>ROUND(IF($AK$237&lt;=0,0,MIN(MAX(0,$AK$237+$AL$237-$AM$237),MAX(0,$F$237-$J$237-$O$237-$T$237-$Y$237-$AD$237-$AI$237))),2)</f>
        <v>0</v>
      </c>
      <c r="AO237">
        <f>ROUND(MAX(0,$AK$237+$AL$237-$AM$237-$AN$237),2)</f>
        <v>0</v>
      </c>
      <c r="AP237">
        <f>$AT$236</f>
        <v>0</v>
      </c>
      <c r="AQ237">
        <f>ROUND(IF($AP$237&lt;=0,0,$AP$237*$AP$3/12),2)</f>
        <v>0</v>
      </c>
      <c r="AR237">
        <f>ROUND(IF($AP$237&lt;=0,0,MIN($AP$4,$AP$237+$AQ$237)),2)</f>
        <v>0</v>
      </c>
      <c r="AS237">
        <f>ROUND(IF($AP$237&lt;=0,0,MIN(MAX(0,$AP$237+$AQ$237-$AR$237),MAX(0,$F$237-$J$237-$O$237-$T$237-$Y$237-$AD$237-$AI$237-$AN$237))),2)</f>
        <v>0</v>
      </c>
      <c r="AT237">
        <f>ROUND(MAX(0,$AP$237+$AQ$237-$AR$237-$AS$237),2)</f>
        <v>0</v>
      </c>
      <c r="AU237">
        <f>$AY$236</f>
        <v>0</v>
      </c>
      <c r="AV237">
        <f>ROUND(IF($AU$237&lt;=0,0,$AU$237*$AU$3/12),2)</f>
        <v>0</v>
      </c>
      <c r="AW237">
        <f>ROUND(IF($AU$237&lt;=0,0,MIN($AU$4,$AU$237+$AV$237)),2)</f>
        <v>0</v>
      </c>
      <c r="AX237">
        <f>ROUND(IF($AU$237&lt;=0,0,MIN(MAX(0,$AU$237+$AV$237-$AW$237),MAX(0,$F$237-$J$237-$O$237-$T$237-$Y$237-$AD$237-$AI$237-$AN$237-$AS$237))),2)</f>
        <v>0</v>
      </c>
      <c r="AY237">
        <f>ROUND(MAX(0,$AU$237+$AV$237-$AW$237-$AX$237),2)</f>
        <v>0</v>
      </c>
      <c r="AZ237">
        <f>$BD$236</f>
        <v>0</v>
      </c>
      <c r="BA237">
        <f>ROUND(IF($AZ$237&lt;=0,0,$AZ$237*$AZ$3/12),2)</f>
        <v>0</v>
      </c>
      <c r="BB237">
        <f>ROUND(IF($AZ$237&lt;=0,0,MIN($AZ$4,$AZ$237+$BA$237)),2)</f>
        <v>0</v>
      </c>
      <c r="BC237">
        <f>ROUND(IF($AZ$237&lt;=0,0,MIN(MAX(0,$AZ$237+$BA$237-$BB$237),MAX(0,$F$237-$J$237-$O$237-$T$237-$Y$237-$AD$237-$AI$237-$AN$237-$AS$237-$AX$237))),2)</f>
        <v>0</v>
      </c>
      <c r="BD237">
        <f>ROUND(MAX(0,$AZ$237+$BA$237-$BB$237-$BC$237),2)</f>
        <v>0</v>
      </c>
    </row>
    <row r="238" spans="1:56">
      <c r="A238">
        <f>ROW()-7</f>
        <v>231</v>
      </c>
      <c r="B238">
        <f>EDATE(StartDate,A238-1)</f>
        <v>0</v>
      </c>
      <c r="C238">
        <f>ROUND(SUM($G$238,$L$238,$Q$238,$V$238,$AA$238,$AF$238,$AK$238,$AP$238,$AU$238,$AZ$238)-SUM($K$238,$P$238,$U$238,$Z$238,$AE$238,$AJ$238,$AO$238,$AT$238,$AY$238,$BD$238),2)</f>
        <v>0</v>
      </c>
      <c r="D238">
        <f>ROUND(SUM($H$238,$M$238,$R$238,$W$238,$AB$238,$AG$238,$AL$238,$AQ$238,$AV$238,$BA$238),2)</f>
        <v>0</v>
      </c>
      <c r="E238">
        <f>ROUND(SUM($K$238,$P$238,$U$238,$Z$238,$AE$238,$AJ$238,$AO$238,$AT$238,$AY$238,$BD$238),2)</f>
        <v>0</v>
      </c>
      <c r="F238">
        <f>ROUND(MAX(MonthlyBudget-SUM($I$238,$N$238,$S$238,$X$238,$AC$238,$AH$238,$AM$238,$AR$238,$AW$238,$BB$238),0),2)</f>
        <v>0</v>
      </c>
      <c r="G238">
        <f>$K$237</f>
        <v>0</v>
      </c>
      <c r="H238">
        <f>ROUND(IF($G$238&lt;=0,0,$G$238*$G$3/12),2)</f>
        <v>0</v>
      </c>
      <c r="I238">
        <f>ROUND(IF($G$238&lt;=0,0,MIN($G$4,$G$238+$H$238)),2)</f>
        <v>0</v>
      </c>
      <c r="J238">
        <f>ROUND(IF($G$238&lt;=0,0,MIN(MAX(0,$G$238+$H$238-$I$238),$F$238)),2)</f>
        <v>0</v>
      </c>
      <c r="K238">
        <f>ROUND(MAX(0,$G$238+$H$238-$I$238-$J$238),2)</f>
        <v>0</v>
      </c>
      <c r="L238">
        <f>$P$237</f>
        <v>0</v>
      </c>
      <c r="M238">
        <f>ROUND(IF($L$238&lt;=0,0,$L$238*$L$3/12),2)</f>
        <v>0</v>
      </c>
      <c r="N238">
        <f>ROUND(IF($L$238&lt;=0,0,MIN($L$4,$L$238+$M$238)),2)</f>
        <v>0</v>
      </c>
      <c r="O238">
        <f>ROUND(IF($L$238&lt;=0,0,MIN(MAX(0,$L$238+$M$238-$N$238),MAX(0,$F$238-$J$238))),2)</f>
        <v>0</v>
      </c>
      <c r="P238">
        <f>ROUND(MAX(0,$L$238+$M$238-$N$238-$O$238),2)</f>
        <v>0</v>
      </c>
      <c r="Q238">
        <f>$U$237</f>
        <v>0</v>
      </c>
      <c r="R238">
        <f>ROUND(IF($Q$238&lt;=0,0,$Q$238*$Q$3/12),2)</f>
        <v>0</v>
      </c>
      <c r="S238">
        <f>ROUND(IF($Q$238&lt;=0,0,MIN($Q$4,$Q$238+$R$238)),2)</f>
        <v>0</v>
      </c>
      <c r="T238">
        <f>ROUND(IF($Q$238&lt;=0,0,MIN(MAX(0,$Q$238+$R$238-$S$238),MAX(0,$F$238-$J$238-$O$238))),2)</f>
        <v>0</v>
      </c>
      <c r="U238">
        <f>ROUND(MAX(0,$Q$238+$R$238-$S$238-$T$238),2)</f>
        <v>0</v>
      </c>
      <c r="V238">
        <f>$Z$237</f>
        <v>0</v>
      </c>
      <c r="W238">
        <f>ROUND(IF($V$238&lt;=0,0,$V$238*$V$3/12),2)</f>
        <v>0</v>
      </c>
      <c r="X238">
        <f>ROUND(IF($V$238&lt;=0,0,MIN($V$4,$V$238+$W$238)),2)</f>
        <v>0</v>
      </c>
      <c r="Y238">
        <f>ROUND(IF($V$238&lt;=0,0,MIN(MAX(0,$V$238+$W$238-$X$238),MAX(0,$F$238-$J$238-$O$238-$T$238))),2)</f>
        <v>0</v>
      </c>
      <c r="Z238">
        <f>ROUND(MAX(0,$V$238+$W$238-$X$238-$Y$238),2)</f>
        <v>0</v>
      </c>
      <c r="AA238">
        <f>$AE$237</f>
        <v>0</v>
      </c>
      <c r="AB238">
        <f>ROUND(IF($AA$238&lt;=0,0,$AA$238*$AA$3/12),2)</f>
        <v>0</v>
      </c>
      <c r="AC238">
        <f>ROUND(IF($AA$238&lt;=0,0,MIN($AA$4,$AA$238+$AB$238)),2)</f>
        <v>0</v>
      </c>
      <c r="AD238">
        <f>ROUND(IF($AA$238&lt;=0,0,MIN(MAX(0,$AA$238+$AB$238-$AC$238),MAX(0,$F$238-$J$238-$O$238-$T$238-$Y$238))),2)</f>
        <v>0</v>
      </c>
      <c r="AE238">
        <f>ROUND(MAX(0,$AA$238+$AB$238-$AC$238-$AD$238),2)</f>
        <v>0</v>
      </c>
      <c r="AF238">
        <f>$AJ$237</f>
        <v>0</v>
      </c>
      <c r="AG238">
        <f>ROUND(IF($AF$238&lt;=0,0,$AF$238*$AF$3/12),2)</f>
        <v>0</v>
      </c>
      <c r="AH238">
        <f>ROUND(IF($AF$238&lt;=0,0,MIN($AF$4,$AF$238+$AG$238)),2)</f>
        <v>0</v>
      </c>
      <c r="AI238">
        <f>ROUND(IF($AF$238&lt;=0,0,MIN(MAX(0,$AF$238+$AG$238-$AH$238),MAX(0,$F$238-$J$238-$O$238-$T$238-$Y$238-$AD$238))),2)</f>
        <v>0</v>
      </c>
      <c r="AJ238">
        <f>ROUND(MAX(0,$AF$238+$AG$238-$AH$238-$AI$238),2)</f>
        <v>0</v>
      </c>
      <c r="AK238">
        <f>$AO$237</f>
        <v>0</v>
      </c>
      <c r="AL238">
        <f>ROUND(IF($AK$238&lt;=0,0,$AK$238*$AK$3/12),2)</f>
        <v>0</v>
      </c>
      <c r="AM238">
        <f>ROUND(IF($AK$238&lt;=0,0,MIN($AK$4,$AK$238+$AL$238)),2)</f>
        <v>0</v>
      </c>
      <c r="AN238">
        <f>ROUND(IF($AK$238&lt;=0,0,MIN(MAX(0,$AK$238+$AL$238-$AM$238),MAX(0,$F$238-$J$238-$O$238-$T$238-$Y$238-$AD$238-$AI$238))),2)</f>
        <v>0</v>
      </c>
      <c r="AO238">
        <f>ROUND(MAX(0,$AK$238+$AL$238-$AM$238-$AN$238),2)</f>
        <v>0</v>
      </c>
      <c r="AP238">
        <f>$AT$237</f>
        <v>0</v>
      </c>
      <c r="AQ238">
        <f>ROUND(IF($AP$238&lt;=0,0,$AP$238*$AP$3/12),2)</f>
        <v>0</v>
      </c>
      <c r="AR238">
        <f>ROUND(IF($AP$238&lt;=0,0,MIN($AP$4,$AP$238+$AQ$238)),2)</f>
        <v>0</v>
      </c>
      <c r="AS238">
        <f>ROUND(IF($AP$238&lt;=0,0,MIN(MAX(0,$AP$238+$AQ$238-$AR$238),MAX(0,$F$238-$J$238-$O$238-$T$238-$Y$238-$AD$238-$AI$238-$AN$238))),2)</f>
        <v>0</v>
      </c>
      <c r="AT238">
        <f>ROUND(MAX(0,$AP$238+$AQ$238-$AR$238-$AS$238),2)</f>
        <v>0</v>
      </c>
      <c r="AU238">
        <f>$AY$237</f>
        <v>0</v>
      </c>
      <c r="AV238">
        <f>ROUND(IF($AU$238&lt;=0,0,$AU$238*$AU$3/12),2)</f>
        <v>0</v>
      </c>
      <c r="AW238">
        <f>ROUND(IF($AU$238&lt;=0,0,MIN($AU$4,$AU$238+$AV$238)),2)</f>
        <v>0</v>
      </c>
      <c r="AX238">
        <f>ROUND(IF($AU$238&lt;=0,0,MIN(MAX(0,$AU$238+$AV$238-$AW$238),MAX(0,$F$238-$J$238-$O$238-$T$238-$Y$238-$AD$238-$AI$238-$AN$238-$AS$238))),2)</f>
        <v>0</v>
      </c>
      <c r="AY238">
        <f>ROUND(MAX(0,$AU$238+$AV$238-$AW$238-$AX$238),2)</f>
        <v>0</v>
      </c>
      <c r="AZ238">
        <f>$BD$237</f>
        <v>0</v>
      </c>
      <c r="BA238">
        <f>ROUND(IF($AZ$238&lt;=0,0,$AZ$238*$AZ$3/12),2)</f>
        <v>0</v>
      </c>
      <c r="BB238">
        <f>ROUND(IF($AZ$238&lt;=0,0,MIN($AZ$4,$AZ$238+$BA$238)),2)</f>
        <v>0</v>
      </c>
      <c r="BC238">
        <f>ROUND(IF($AZ$238&lt;=0,0,MIN(MAX(0,$AZ$238+$BA$238-$BB$238),MAX(0,$F$238-$J$238-$O$238-$T$238-$Y$238-$AD$238-$AI$238-$AN$238-$AS$238-$AX$238))),2)</f>
        <v>0</v>
      </c>
      <c r="BD238">
        <f>ROUND(MAX(0,$AZ$238+$BA$238-$BB$238-$BC$238),2)</f>
        <v>0</v>
      </c>
    </row>
    <row r="239" spans="1:56">
      <c r="A239">
        <f>ROW()-7</f>
        <v>232</v>
      </c>
      <c r="B239">
        <f>EDATE(StartDate,A239-1)</f>
        <v>0</v>
      </c>
      <c r="C239">
        <f>ROUND(SUM($G$239,$L$239,$Q$239,$V$239,$AA$239,$AF$239,$AK$239,$AP$239,$AU$239,$AZ$239)-SUM($K$239,$P$239,$U$239,$Z$239,$AE$239,$AJ$239,$AO$239,$AT$239,$AY$239,$BD$239),2)</f>
        <v>0</v>
      </c>
      <c r="D239">
        <f>ROUND(SUM($H$239,$M$239,$R$239,$W$239,$AB$239,$AG$239,$AL$239,$AQ$239,$AV$239,$BA$239),2)</f>
        <v>0</v>
      </c>
      <c r="E239">
        <f>ROUND(SUM($K$239,$P$239,$U$239,$Z$239,$AE$239,$AJ$239,$AO$239,$AT$239,$AY$239,$BD$239),2)</f>
        <v>0</v>
      </c>
      <c r="F239">
        <f>ROUND(MAX(MonthlyBudget-SUM($I$239,$N$239,$S$239,$X$239,$AC$239,$AH$239,$AM$239,$AR$239,$AW$239,$BB$239),0),2)</f>
        <v>0</v>
      </c>
      <c r="G239">
        <f>$K$238</f>
        <v>0</v>
      </c>
      <c r="H239">
        <f>ROUND(IF($G$239&lt;=0,0,$G$239*$G$3/12),2)</f>
        <v>0</v>
      </c>
      <c r="I239">
        <f>ROUND(IF($G$239&lt;=0,0,MIN($G$4,$G$239+$H$239)),2)</f>
        <v>0</v>
      </c>
      <c r="J239">
        <f>ROUND(IF($G$239&lt;=0,0,MIN(MAX(0,$G$239+$H$239-$I$239),$F$239)),2)</f>
        <v>0</v>
      </c>
      <c r="K239">
        <f>ROUND(MAX(0,$G$239+$H$239-$I$239-$J$239),2)</f>
        <v>0</v>
      </c>
      <c r="L239">
        <f>$P$238</f>
        <v>0</v>
      </c>
      <c r="M239">
        <f>ROUND(IF($L$239&lt;=0,0,$L$239*$L$3/12),2)</f>
        <v>0</v>
      </c>
      <c r="N239">
        <f>ROUND(IF($L$239&lt;=0,0,MIN($L$4,$L$239+$M$239)),2)</f>
        <v>0</v>
      </c>
      <c r="O239">
        <f>ROUND(IF($L$239&lt;=0,0,MIN(MAX(0,$L$239+$M$239-$N$239),MAX(0,$F$239-$J$239))),2)</f>
        <v>0</v>
      </c>
      <c r="P239">
        <f>ROUND(MAX(0,$L$239+$M$239-$N$239-$O$239),2)</f>
        <v>0</v>
      </c>
      <c r="Q239">
        <f>$U$238</f>
        <v>0</v>
      </c>
      <c r="R239">
        <f>ROUND(IF($Q$239&lt;=0,0,$Q$239*$Q$3/12),2)</f>
        <v>0</v>
      </c>
      <c r="S239">
        <f>ROUND(IF($Q$239&lt;=0,0,MIN($Q$4,$Q$239+$R$239)),2)</f>
        <v>0</v>
      </c>
      <c r="T239">
        <f>ROUND(IF($Q$239&lt;=0,0,MIN(MAX(0,$Q$239+$R$239-$S$239),MAX(0,$F$239-$J$239-$O$239))),2)</f>
        <v>0</v>
      </c>
      <c r="U239">
        <f>ROUND(MAX(0,$Q$239+$R$239-$S$239-$T$239),2)</f>
        <v>0</v>
      </c>
      <c r="V239">
        <f>$Z$238</f>
        <v>0</v>
      </c>
      <c r="W239">
        <f>ROUND(IF($V$239&lt;=0,0,$V$239*$V$3/12),2)</f>
        <v>0</v>
      </c>
      <c r="X239">
        <f>ROUND(IF($V$239&lt;=0,0,MIN($V$4,$V$239+$W$239)),2)</f>
        <v>0</v>
      </c>
      <c r="Y239">
        <f>ROUND(IF($V$239&lt;=0,0,MIN(MAX(0,$V$239+$W$239-$X$239),MAX(0,$F$239-$J$239-$O$239-$T$239))),2)</f>
        <v>0</v>
      </c>
      <c r="Z239">
        <f>ROUND(MAX(0,$V$239+$W$239-$X$239-$Y$239),2)</f>
        <v>0</v>
      </c>
      <c r="AA239">
        <f>$AE$238</f>
        <v>0</v>
      </c>
      <c r="AB239">
        <f>ROUND(IF($AA$239&lt;=0,0,$AA$239*$AA$3/12),2)</f>
        <v>0</v>
      </c>
      <c r="AC239">
        <f>ROUND(IF($AA$239&lt;=0,0,MIN($AA$4,$AA$239+$AB$239)),2)</f>
        <v>0</v>
      </c>
      <c r="AD239">
        <f>ROUND(IF($AA$239&lt;=0,0,MIN(MAX(0,$AA$239+$AB$239-$AC$239),MAX(0,$F$239-$J$239-$O$239-$T$239-$Y$239))),2)</f>
        <v>0</v>
      </c>
      <c r="AE239">
        <f>ROUND(MAX(0,$AA$239+$AB$239-$AC$239-$AD$239),2)</f>
        <v>0</v>
      </c>
      <c r="AF239">
        <f>$AJ$238</f>
        <v>0</v>
      </c>
      <c r="AG239">
        <f>ROUND(IF($AF$239&lt;=0,0,$AF$239*$AF$3/12),2)</f>
        <v>0</v>
      </c>
      <c r="AH239">
        <f>ROUND(IF($AF$239&lt;=0,0,MIN($AF$4,$AF$239+$AG$239)),2)</f>
        <v>0</v>
      </c>
      <c r="AI239">
        <f>ROUND(IF($AF$239&lt;=0,0,MIN(MAX(0,$AF$239+$AG$239-$AH$239),MAX(0,$F$239-$J$239-$O$239-$T$239-$Y$239-$AD$239))),2)</f>
        <v>0</v>
      </c>
      <c r="AJ239">
        <f>ROUND(MAX(0,$AF$239+$AG$239-$AH$239-$AI$239),2)</f>
        <v>0</v>
      </c>
      <c r="AK239">
        <f>$AO$238</f>
        <v>0</v>
      </c>
      <c r="AL239">
        <f>ROUND(IF($AK$239&lt;=0,0,$AK$239*$AK$3/12),2)</f>
        <v>0</v>
      </c>
      <c r="AM239">
        <f>ROUND(IF($AK$239&lt;=0,0,MIN($AK$4,$AK$239+$AL$239)),2)</f>
        <v>0</v>
      </c>
      <c r="AN239">
        <f>ROUND(IF($AK$239&lt;=0,0,MIN(MAX(0,$AK$239+$AL$239-$AM$239),MAX(0,$F$239-$J$239-$O$239-$T$239-$Y$239-$AD$239-$AI$239))),2)</f>
        <v>0</v>
      </c>
      <c r="AO239">
        <f>ROUND(MAX(0,$AK$239+$AL$239-$AM$239-$AN$239),2)</f>
        <v>0</v>
      </c>
      <c r="AP239">
        <f>$AT$238</f>
        <v>0</v>
      </c>
      <c r="AQ239">
        <f>ROUND(IF($AP$239&lt;=0,0,$AP$239*$AP$3/12),2)</f>
        <v>0</v>
      </c>
      <c r="AR239">
        <f>ROUND(IF($AP$239&lt;=0,0,MIN($AP$4,$AP$239+$AQ$239)),2)</f>
        <v>0</v>
      </c>
      <c r="AS239">
        <f>ROUND(IF($AP$239&lt;=0,0,MIN(MAX(0,$AP$239+$AQ$239-$AR$239),MAX(0,$F$239-$J$239-$O$239-$T$239-$Y$239-$AD$239-$AI$239-$AN$239))),2)</f>
        <v>0</v>
      </c>
      <c r="AT239">
        <f>ROUND(MAX(0,$AP$239+$AQ$239-$AR$239-$AS$239),2)</f>
        <v>0</v>
      </c>
      <c r="AU239">
        <f>$AY$238</f>
        <v>0</v>
      </c>
      <c r="AV239">
        <f>ROUND(IF($AU$239&lt;=0,0,$AU$239*$AU$3/12),2)</f>
        <v>0</v>
      </c>
      <c r="AW239">
        <f>ROUND(IF($AU$239&lt;=0,0,MIN($AU$4,$AU$239+$AV$239)),2)</f>
        <v>0</v>
      </c>
      <c r="AX239">
        <f>ROUND(IF($AU$239&lt;=0,0,MIN(MAX(0,$AU$239+$AV$239-$AW$239),MAX(0,$F$239-$J$239-$O$239-$T$239-$Y$239-$AD$239-$AI$239-$AN$239-$AS$239))),2)</f>
        <v>0</v>
      </c>
      <c r="AY239">
        <f>ROUND(MAX(0,$AU$239+$AV$239-$AW$239-$AX$239),2)</f>
        <v>0</v>
      </c>
      <c r="AZ239">
        <f>$BD$238</f>
        <v>0</v>
      </c>
      <c r="BA239">
        <f>ROUND(IF($AZ$239&lt;=0,0,$AZ$239*$AZ$3/12),2)</f>
        <v>0</v>
      </c>
      <c r="BB239">
        <f>ROUND(IF($AZ$239&lt;=0,0,MIN($AZ$4,$AZ$239+$BA$239)),2)</f>
        <v>0</v>
      </c>
      <c r="BC239">
        <f>ROUND(IF($AZ$239&lt;=0,0,MIN(MAX(0,$AZ$239+$BA$239-$BB$239),MAX(0,$F$239-$J$239-$O$239-$T$239-$Y$239-$AD$239-$AI$239-$AN$239-$AS$239-$AX$239))),2)</f>
        <v>0</v>
      </c>
      <c r="BD239">
        <f>ROUND(MAX(0,$AZ$239+$BA$239-$BB$239-$BC$239),2)</f>
        <v>0</v>
      </c>
    </row>
    <row r="240" spans="1:56">
      <c r="A240">
        <f>ROW()-7</f>
        <v>233</v>
      </c>
      <c r="B240">
        <f>EDATE(StartDate,A240-1)</f>
        <v>0</v>
      </c>
      <c r="C240">
        <f>ROUND(SUM($G$240,$L$240,$Q$240,$V$240,$AA$240,$AF$240,$AK$240,$AP$240,$AU$240,$AZ$240)-SUM($K$240,$P$240,$U$240,$Z$240,$AE$240,$AJ$240,$AO$240,$AT$240,$AY$240,$BD$240),2)</f>
        <v>0</v>
      </c>
      <c r="D240">
        <f>ROUND(SUM($H$240,$M$240,$R$240,$W$240,$AB$240,$AG$240,$AL$240,$AQ$240,$AV$240,$BA$240),2)</f>
        <v>0</v>
      </c>
      <c r="E240">
        <f>ROUND(SUM($K$240,$P$240,$U$240,$Z$240,$AE$240,$AJ$240,$AO$240,$AT$240,$AY$240,$BD$240),2)</f>
        <v>0</v>
      </c>
      <c r="F240">
        <f>ROUND(MAX(MonthlyBudget-SUM($I$240,$N$240,$S$240,$X$240,$AC$240,$AH$240,$AM$240,$AR$240,$AW$240,$BB$240),0),2)</f>
        <v>0</v>
      </c>
      <c r="G240">
        <f>$K$239</f>
        <v>0</v>
      </c>
      <c r="H240">
        <f>ROUND(IF($G$240&lt;=0,0,$G$240*$G$3/12),2)</f>
        <v>0</v>
      </c>
      <c r="I240">
        <f>ROUND(IF($G$240&lt;=0,0,MIN($G$4,$G$240+$H$240)),2)</f>
        <v>0</v>
      </c>
      <c r="J240">
        <f>ROUND(IF($G$240&lt;=0,0,MIN(MAX(0,$G$240+$H$240-$I$240),$F$240)),2)</f>
        <v>0</v>
      </c>
      <c r="K240">
        <f>ROUND(MAX(0,$G$240+$H$240-$I$240-$J$240),2)</f>
        <v>0</v>
      </c>
      <c r="L240">
        <f>$P$239</f>
        <v>0</v>
      </c>
      <c r="M240">
        <f>ROUND(IF($L$240&lt;=0,0,$L$240*$L$3/12),2)</f>
        <v>0</v>
      </c>
      <c r="N240">
        <f>ROUND(IF($L$240&lt;=0,0,MIN($L$4,$L$240+$M$240)),2)</f>
        <v>0</v>
      </c>
      <c r="O240">
        <f>ROUND(IF($L$240&lt;=0,0,MIN(MAX(0,$L$240+$M$240-$N$240),MAX(0,$F$240-$J$240))),2)</f>
        <v>0</v>
      </c>
      <c r="P240">
        <f>ROUND(MAX(0,$L$240+$M$240-$N$240-$O$240),2)</f>
        <v>0</v>
      </c>
      <c r="Q240">
        <f>$U$239</f>
        <v>0</v>
      </c>
      <c r="R240">
        <f>ROUND(IF($Q$240&lt;=0,0,$Q$240*$Q$3/12),2)</f>
        <v>0</v>
      </c>
      <c r="S240">
        <f>ROUND(IF($Q$240&lt;=0,0,MIN($Q$4,$Q$240+$R$240)),2)</f>
        <v>0</v>
      </c>
      <c r="T240">
        <f>ROUND(IF($Q$240&lt;=0,0,MIN(MAX(0,$Q$240+$R$240-$S$240),MAX(0,$F$240-$J$240-$O$240))),2)</f>
        <v>0</v>
      </c>
      <c r="U240">
        <f>ROUND(MAX(0,$Q$240+$R$240-$S$240-$T$240),2)</f>
        <v>0</v>
      </c>
      <c r="V240">
        <f>$Z$239</f>
        <v>0</v>
      </c>
      <c r="W240">
        <f>ROUND(IF($V$240&lt;=0,0,$V$240*$V$3/12),2)</f>
        <v>0</v>
      </c>
      <c r="X240">
        <f>ROUND(IF($V$240&lt;=0,0,MIN($V$4,$V$240+$W$240)),2)</f>
        <v>0</v>
      </c>
      <c r="Y240">
        <f>ROUND(IF($V$240&lt;=0,0,MIN(MAX(0,$V$240+$W$240-$X$240),MAX(0,$F$240-$J$240-$O$240-$T$240))),2)</f>
        <v>0</v>
      </c>
      <c r="Z240">
        <f>ROUND(MAX(0,$V$240+$W$240-$X$240-$Y$240),2)</f>
        <v>0</v>
      </c>
      <c r="AA240">
        <f>$AE$239</f>
        <v>0</v>
      </c>
      <c r="AB240">
        <f>ROUND(IF($AA$240&lt;=0,0,$AA$240*$AA$3/12),2)</f>
        <v>0</v>
      </c>
      <c r="AC240">
        <f>ROUND(IF($AA$240&lt;=0,0,MIN($AA$4,$AA$240+$AB$240)),2)</f>
        <v>0</v>
      </c>
      <c r="AD240">
        <f>ROUND(IF($AA$240&lt;=0,0,MIN(MAX(0,$AA$240+$AB$240-$AC$240),MAX(0,$F$240-$J$240-$O$240-$T$240-$Y$240))),2)</f>
        <v>0</v>
      </c>
      <c r="AE240">
        <f>ROUND(MAX(0,$AA$240+$AB$240-$AC$240-$AD$240),2)</f>
        <v>0</v>
      </c>
      <c r="AF240">
        <f>$AJ$239</f>
        <v>0</v>
      </c>
      <c r="AG240">
        <f>ROUND(IF($AF$240&lt;=0,0,$AF$240*$AF$3/12),2)</f>
        <v>0</v>
      </c>
      <c r="AH240">
        <f>ROUND(IF($AF$240&lt;=0,0,MIN($AF$4,$AF$240+$AG$240)),2)</f>
        <v>0</v>
      </c>
      <c r="AI240">
        <f>ROUND(IF($AF$240&lt;=0,0,MIN(MAX(0,$AF$240+$AG$240-$AH$240),MAX(0,$F$240-$J$240-$O$240-$T$240-$Y$240-$AD$240))),2)</f>
        <v>0</v>
      </c>
      <c r="AJ240">
        <f>ROUND(MAX(0,$AF$240+$AG$240-$AH$240-$AI$240),2)</f>
        <v>0</v>
      </c>
      <c r="AK240">
        <f>$AO$239</f>
        <v>0</v>
      </c>
      <c r="AL240">
        <f>ROUND(IF($AK$240&lt;=0,0,$AK$240*$AK$3/12),2)</f>
        <v>0</v>
      </c>
      <c r="AM240">
        <f>ROUND(IF($AK$240&lt;=0,0,MIN($AK$4,$AK$240+$AL$240)),2)</f>
        <v>0</v>
      </c>
      <c r="AN240">
        <f>ROUND(IF($AK$240&lt;=0,0,MIN(MAX(0,$AK$240+$AL$240-$AM$240),MAX(0,$F$240-$J$240-$O$240-$T$240-$Y$240-$AD$240-$AI$240))),2)</f>
        <v>0</v>
      </c>
      <c r="AO240">
        <f>ROUND(MAX(0,$AK$240+$AL$240-$AM$240-$AN$240),2)</f>
        <v>0</v>
      </c>
      <c r="AP240">
        <f>$AT$239</f>
        <v>0</v>
      </c>
      <c r="AQ240">
        <f>ROUND(IF($AP$240&lt;=0,0,$AP$240*$AP$3/12),2)</f>
        <v>0</v>
      </c>
      <c r="AR240">
        <f>ROUND(IF($AP$240&lt;=0,0,MIN($AP$4,$AP$240+$AQ$240)),2)</f>
        <v>0</v>
      </c>
      <c r="AS240">
        <f>ROUND(IF($AP$240&lt;=0,0,MIN(MAX(0,$AP$240+$AQ$240-$AR$240),MAX(0,$F$240-$J$240-$O$240-$T$240-$Y$240-$AD$240-$AI$240-$AN$240))),2)</f>
        <v>0</v>
      </c>
      <c r="AT240">
        <f>ROUND(MAX(0,$AP$240+$AQ$240-$AR$240-$AS$240),2)</f>
        <v>0</v>
      </c>
      <c r="AU240">
        <f>$AY$239</f>
        <v>0</v>
      </c>
      <c r="AV240">
        <f>ROUND(IF($AU$240&lt;=0,0,$AU$240*$AU$3/12),2)</f>
        <v>0</v>
      </c>
      <c r="AW240">
        <f>ROUND(IF($AU$240&lt;=0,0,MIN($AU$4,$AU$240+$AV$240)),2)</f>
        <v>0</v>
      </c>
      <c r="AX240">
        <f>ROUND(IF($AU$240&lt;=0,0,MIN(MAX(0,$AU$240+$AV$240-$AW$240),MAX(0,$F$240-$J$240-$O$240-$T$240-$Y$240-$AD$240-$AI$240-$AN$240-$AS$240))),2)</f>
        <v>0</v>
      </c>
      <c r="AY240">
        <f>ROUND(MAX(0,$AU$240+$AV$240-$AW$240-$AX$240),2)</f>
        <v>0</v>
      </c>
      <c r="AZ240">
        <f>$BD$239</f>
        <v>0</v>
      </c>
      <c r="BA240">
        <f>ROUND(IF($AZ$240&lt;=0,0,$AZ$240*$AZ$3/12),2)</f>
        <v>0</v>
      </c>
      <c r="BB240">
        <f>ROUND(IF($AZ$240&lt;=0,0,MIN($AZ$4,$AZ$240+$BA$240)),2)</f>
        <v>0</v>
      </c>
      <c r="BC240">
        <f>ROUND(IF($AZ$240&lt;=0,0,MIN(MAX(0,$AZ$240+$BA$240-$BB$240),MAX(0,$F$240-$J$240-$O$240-$T$240-$Y$240-$AD$240-$AI$240-$AN$240-$AS$240-$AX$240))),2)</f>
        <v>0</v>
      </c>
      <c r="BD240">
        <f>ROUND(MAX(0,$AZ$240+$BA$240-$BB$240-$BC$240),2)</f>
        <v>0</v>
      </c>
    </row>
    <row r="241" spans="1:56">
      <c r="A241">
        <f>ROW()-7</f>
        <v>234</v>
      </c>
      <c r="B241">
        <f>EDATE(StartDate,A241-1)</f>
        <v>0</v>
      </c>
      <c r="C241">
        <f>ROUND(SUM($G$241,$L$241,$Q$241,$V$241,$AA$241,$AF$241,$AK$241,$AP$241,$AU$241,$AZ$241)-SUM($K$241,$P$241,$U$241,$Z$241,$AE$241,$AJ$241,$AO$241,$AT$241,$AY$241,$BD$241),2)</f>
        <v>0</v>
      </c>
      <c r="D241">
        <f>ROUND(SUM($H$241,$M$241,$R$241,$W$241,$AB$241,$AG$241,$AL$241,$AQ$241,$AV$241,$BA$241),2)</f>
        <v>0</v>
      </c>
      <c r="E241">
        <f>ROUND(SUM($K$241,$P$241,$U$241,$Z$241,$AE$241,$AJ$241,$AO$241,$AT$241,$AY$241,$BD$241),2)</f>
        <v>0</v>
      </c>
      <c r="F241">
        <f>ROUND(MAX(MonthlyBudget-SUM($I$241,$N$241,$S$241,$X$241,$AC$241,$AH$241,$AM$241,$AR$241,$AW$241,$BB$241),0),2)</f>
        <v>0</v>
      </c>
      <c r="G241">
        <f>$K$240</f>
        <v>0</v>
      </c>
      <c r="H241">
        <f>ROUND(IF($G$241&lt;=0,0,$G$241*$G$3/12),2)</f>
        <v>0</v>
      </c>
      <c r="I241">
        <f>ROUND(IF($G$241&lt;=0,0,MIN($G$4,$G$241+$H$241)),2)</f>
        <v>0</v>
      </c>
      <c r="J241">
        <f>ROUND(IF($G$241&lt;=0,0,MIN(MAX(0,$G$241+$H$241-$I$241),$F$241)),2)</f>
        <v>0</v>
      </c>
      <c r="K241">
        <f>ROUND(MAX(0,$G$241+$H$241-$I$241-$J$241),2)</f>
        <v>0</v>
      </c>
      <c r="L241">
        <f>$P$240</f>
        <v>0</v>
      </c>
      <c r="M241">
        <f>ROUND(IF($L$241&lt;=0,0,$L$241*$L$3/12),2)</f>
        <v>0</v>
      </c>
      <c r="N241">
        <f>ROUND(IF($L$241&lt;=0,0,MIN($L$4,$L$241+$M$241)),2)</f>
        <v>0</v>
      </c>
      <c r="O241">
        <f>ROUND(IF($L$241&lt;=0,0,MIN(MAX(0,$L$241+$M$241-$N$241),MAX(0,$F$241-$J$241))),2)</f>
        <v>0</v>
      </c>
      <c r="P241">
        <f>ROUND(MAX(0,$L$241+$M$241-$N$241-$O$241),2)</f>
        <v>0</v>
      </c>
      <c r="Q241">
        <f>$U$240</f>
        <v>0</v>
      </c>
      <c r="R241">
        <f>ROUND(IF($Q$241&lt;=0,0,$Q$241*$Q$3/12),2)</f>
        <v>0</v>
      </c>
      <c r="S241">
        <f>ROUND(IF($Q$241&lt;=0,0,MIN($Q$4,$Q$241+$R$241)),2)</f>
        <v>0</v>
      </c>
      <c r="T241">
        <f>ROUND(IF($Q$241&lt;=0,0,MIN(MAX(0,$Q$241+$R$241-$S$241),MAX(0,$F$241-$J$241-$O$241))),2)</f>
        <v>0</v>
      </c>
      <c r="U241">
        <f>ROUND(MAX(0,$Q$241+$R$241-$S$241-$T$241),2)</f>
        <v>0</v>
      </c>
      <c r="V241">
        <f>$Z$240</f>
        <v>0</v>
      </c>
      <c r="W241">
        <f>ROUND(IF($V$241&lt;=0,0,$V$241*$V$3/12),2)</f>
        <v>0</v>
      </c>
      <c r="X241">
        <f>ROUND(IF($V$241&lt;=0,0,MIN($V$4,$V$241+$W$241)),2)</f>
        <v>0</v>
      </c>
      <c r="Y241">
        <f>ROUND(IF($V$241&lt;=0,0,MIN(MAX(0,$V$241+$W$241-$X$241),MAX(0,$F$241-$J$241-$O$241-$T$241))),2)</f>
        <v>0</v>
      </c>
      <c r="Z241">
        <f>ROUND(MAX(0,$V$241+$W$241-$X$241-$Y$241),2)</f>
        <v>0</v>
      </c>
      <c r="AA241">
        <f>$AE$240</f>
        <v>0</v>
      </c>
      <c r="AB241">
        <f>ROUND(IF($AA$241&lt;=0,0,$AA$241*$AA$3/12),2)</f>
        <v>0</v>
      </c>
      <c r="AC241">
        <f>ROUND(IF($AA$241&lt;=0,0,MIN($AA$4,$AA$241+$AB$241)),2)</f>
        <v>0</v>
      </c>
      <c r="AD241">
        <f>ROUND(IF($AA$241&lt;=0,0,MIN(MAX(0,$AA$241+$AB$241-$AC$241),MAX(0,$F$241-$J$241-$O$241-$T$241-$Y$241))),2)</f>
        <v>0</v>
      </c>
      <c r="AE241">
        <f>ROUND(MAX(0,$AA$241+$AB$241-$AC$241-$AD$241),2)</f>
        <v>0</v>
      </c>
      <c r="AF241">
        <f>$AJ$240</f>
        <v>0</v>
      </c>
      <c r="AG241">
        <f>ROUND(IF($AF$241&lt;=0,0,$AF$241*$AF$3/12),2)</f>
        <v>0</v>
      </c>
      <c r="AH241">
        <f>ROUND(IF($AF$241&lt;=0,0,MIN($AF$4,$AF$241+$AG$241)),2)</f>
        <v>0</v>
      </c>
      <c r="AI241">
        <f>ROUND(IF($AF$241&lt;=0,0,MIN(MAX(0,$AF$241+$AG$241-$AH$241),MAX(0,$F$241-$J$241-$O$241-$T$241-$Y$241-$AD$241))),2)</f>
        <v>0</v>
      </c>
      <c r="AJ241">
        <f>ROUND(MAX(0,$AF$241+$AG$241-$AH$241-$AI$241),2)</f>
        <v>0</v>
      </c>
      <c r="AK241">
        <f>$AO$240</f>
        <v>0</v>
      </c>
      <c r="AL241">
        <f>ROUND(IF($AK$241&lt;=0,0,$AK$241*$AK$3/12),2)</f>
        <v>0</v>
      </c>
      <c r="AM241">
        <f>ROUND(IF($AK$241&lt;=0,0,MIN($AK$4,$AK$241+$AL$241)),2)</f>
        <v>0</v>
      </c>
      <c r="AN241">
        <f>ROUND(IF($AK$241&lt;=0,0,MIN(MAX(0,$AK$241+$AL$241-$AM$241),MAX(0,$F$241-$J$241-$O$241-$T$241-$Y$241-$AD$241-$AI$241))),2)</f>
        <v>0</v>
      </c>
      <c r="AO241">
        <f>ROUND(MAX(0,$AK$241+$AL$241-$AM$241-$AN$241),2)</f>
        <v>0</v>
      </c>
      <c r="AP241">
        <f>$AT$240</f>
        <v>0</v>
      </c>
      <c r="AQ241">
        <f>ROUND(IF($AP$241&lt;=0,0,$AP$241*$AP$3/12),2)</f>
        <v>0</v>
      </c>
      <c r="AR241">
        <f>ROUND(IF($AP$241&lt;=0,0,MIN($AP$4,$AP$241+$AQ$241)),2)</f>
        <v>0</v>
      </c>
      <c r="AS241">
        <f>ROUND(IF($AP$241&lt;=0,0,MIN(MAX(0,$AP$241+$AQ$241-$AR$241),MAX(0,$F$241-$J$241-$O$241-$T$241-$Y$241-$AD$241-$AI$241-$AN$241))),2)</f>
        <v>0</v>
      </c>
      <c r="AT241">
        <f>ROUND(MAX(0,$AP$241+$AQ$241-$AR$241-$AS$241),2)</f>
        <v>0</v>
      </c>
      <c r="AU241">
        <f>$AY$240</f>
        <v>0</v>
      </c>
      <c r="AV241">
        <f>ROUND(IF($AU$241&lt;=0,0,$AU$241*$AU$3/12),2)</f>
        <v>0</v>
      </c>
      <c r="AW241">
        <f>ROUND(IF($AU$241&lt;=0,0,MIN($AU$4,$AU$241+$AV$241)),2)</f>
        <v>0</v>
      </c>
      <c r="AX241">
        <f>ROUND(IF($AU$241&lt;=0,0,MIN(MAX(0,$AU$241+$AV$241-$AW$241),MAX(0,$F$241-$J$241-$O$241-$T$241-$Y$241-$AD$241-$AI$241-$AN$241-$AS$241))),2)</f>
        <v>0</v>
      </c>
      <c r="AY241">
        <f>ROUND(MAX(0,$AU$241+$AV$241-$AW$241-$AX$241),2)</f>
        <v>0</v>
      </c>
      <c r="AZ241">
        <f>$BD$240</f>
        <v>0</v>
      </c>
      <c r="BA241">
        <f>ROUND(IF($AZ$241&lt;=0,0,$AZ$241*$AZ$3/12),2)</f>
        <v>0</v>
      </c>
      <c r="BB241">
        <f>ROUND(IF($AZ$241&lt;=0,0,MIN($AZ$4,$AZ$241+$BA$241)),2)</f>
        <v>0</v>
      </c>
      <c r="BC241">
        <f>ROUND(IF($AZ$241&lt;=0,0,MIN(MAX(0,$AZ$241+$BA$241-$BB$241),MAX(0,$F$241-$J$241-$O$241-$T$241-$Y$241-$AD$241-$AI$241-$AN$241-$AS$241-$AX$241))),2)</f>
        <v>0</v>
      </c>
      <c r="BD241">
        <f>ROUND(MAX(0,$AZ$241+$BA$241-$BB$241-$BC$241),2)</f>
        <v>0</v>
      </c>
    </row>
    <row r="242" spans="1:56">
      <c r="A242">
        <f>ROW()-7</f>
        <v>235</v>
      </c>
      <c r="B242">
        <f>EDATE(StartDate,A242-1)</f>
        <v>0</v>
      </c>
      <c r="C242">
        <f>ROUND(SUM($G$242,$L$242,$Q$242,$V$242,$AA$242,$AF$242,$AK$242,$AP$242,$AU$242,$AZ$242)-SUM($K$242,$P$242,$U$242,$Z$242,$AE$242,$AJ$242,$AO$242,$AT$242,$AY$242,$BD$242),2)</f>
        <v>0</v>
      </c>
      <c r="D242">
        <f>ROUND(SUM($H$242,$M$242,$R$242,$W$242,$AB$242,$AG$242,$AL$242,$AQ$242,$AV$242,$BA$242),2)</f>
        <v>0</v>
      </c>
      <c r="E242">
        <f>ROUND(SUM($K$242,$P$242,$U$242,$Z$242,$AE$242,$AJ$242,$AO$242,$AT$242,$AY$242,$BD$242),2)</f>
        <v>0</v>
      </c>
      <c r="F242">
        <f>ROUND(MAX(MonthlyBudget-SUM($I$242,$N$242,$S$242,$X$242,$AC$242,$AH$242,$AM$242,$AR$242,$AW$242,$BB$242),0),2)</f>
        <v>0</v>
      </c>
      <c r="G242">
        <f>$K$241</f>
        <v>0</v>
      </c>
      <c r="H242">
        <f>ROUND(IF($G$242&lt;=0,0,$G$242*$G$3/12),2)</f>
        <v>0</v>
      </c>
      <c r="I242">
        <f>ROUND(IF($G$242&lt;=0,0,MIN($G$4,$G$242+$H$242)),2)</f>
        <v>0</v>
      </c>
      <c r="J242">
        <f>ROUND(IF($G$242&lt;=0,0,MIN(MAX(0,$G$242+$H$242-$I$242),$F$242)),2)</f>
        <v>0</v>
      </c>
      <c r="K242">
        <f>ROUND(MAX(0,$G$242+$H$242-$I$242-$J$242),2)</f>
        <v>0</v>
      </c>
      <c r="L242">
        <f>$P$241</f>
        <v>0</v>
      </c>
      <c r="M242">
        <f>ROUND(IF($L$242&lt;=0,0,$L$242*$L$3/12),2)</f>
        <v>0</v>
      </c>
      <c r="N242">
        <f>ROUND(IF($L$242&lt;=0,0,MIN($L$4,$L$242+$M$242)),2)</f>
        <v>0</v>
      </c>
      <c r="O242">
        <f>ROUND(IF($L$242&lt;=0,0,MIN(MAX(0,$L$242+$M$242-$N$242),MAX(0,$F$242-$J$242))),2)</f>
        <v>0</v>
      </c>
      <c r="P242">
        <f>ROUND(MAX(0,$L$242+$M$242-$N$242-$O$242),2)</f>
        <v>0</v>
      </c>
      <c r="Q242">
        <f>$U$241</f>
        <v>0</v>
      </c>
      <c r="R242">
        <f>ROUND(IF($Q$242&lt;=0,0,$Q$242*$Q$3/12),2)</f>
        <v>0</v>
      </c>
      <c r="S242">
        <f>ROUND(IF($Q$242&lt;=0,0,MIN($Q$4,$Q$242+$R$242)),2)</f>
        <v>0</v>
      </c>
      <c r="T242">
        <f>ROUND(IF($Q$242&lt;=0,0,MIN(MAX(0,$Q$242+$R$242-$S$242),MAX(0,$F$242-$J$242-$O$242))),2)</f>
        <v>0</v>
      </c>
      <c r="U242">
        <f>ROUND(MAX(0,$Q$242+$R$242-$S$242-$T$242),2)</f>
        <v>0</v>
      </c>
      <c r="V242">
        <f>$Z$241</f>
        <v>0</v>
      </c>
      <c r="W242">
        <f>ROUND(IF($V$242&lt;=0,0,$V$242*$V$3/12),2)</f>
        <v>0</v>
      </c>
      <c r="X242">
        <f>ROUND(IF($V$242&lt;=0,0,MIN($V$4,$V$242+$W$242)),2)</f>
        <v>0</v>
      </c>
      <c r="Y242">
        <f>ROUND(IF($V$242&lt;=0,0,MIN(MAX(0,$V$242+$W$242-$X$242),MAX(0,$F$242-$J$242-$O$242-$T$242))),2)</f>
        <v>0</v>
      </c>
      <c r="Z242">
        <f>ROUND(MAX(0,$V$242+$W$242-$X$242-$Y$242),2)</f>
        <v>0</v>
      </c>
      <c r="AA242">
        <f>$AE$241</f>
        <v>0</v>
      </c>
      <c r="AB242">
        <f>ROUND(IF($AA$242&lt;=0,0,$AA$242*$AA$3/12),2)</f>
        <v>0</v>
      </c>
      <c r="AC242">
        <f>ROUND(IF($AA$242&lt;=0,0,MIN($AA$4,$AA$242+$AB$242)),2)</f>
        <v>0</v>
      </c>
      <c r="AD242">
        <f>ROUND(IF($AA$242&lt;=0,0,MIN(MAX(0,$AA$242+$AB$242-$AC$242),MAX(0,$F$242-$J$242-$O$242-$T$242-$Y$242))),2)</f>
        <v>0</v>
      </c>
      <c r="AE242">
        <f>ROUND(MAX(0,$AA$242+$AB$242-$AC$242-$AD$242),2)</f>
        <v>0</v>
      </c>
      <c r="AF242">
        <f>$AJ$241</f>
        <v>0</v>
      </c>
      <c r="AG242">
        <f>ROUND(IF($AF$242&lt;=0,0,$AF$242*$AF$3/12),2)</f>
        <v>0</v>
      </c>
      <c r="AH242">
        <f>ROUND(IF($AF$242&lt;=0,0,MIN($AF$4,$AF$242+$AG$242)),2)</f>
        <v>0</v>
      </c>
      <c r="AI242">
        <f>ROUND(IF($AF$242&lt;=0,0,MIN(MAX(0,$AF$242+$AG$242-$AH$242),MAX(0,$F$242-$J$242-$O$242-$T$242-$Y$242-$AD$242))),2)</f>
        <v>0</v>
      </c>
      <c r="AJ242">
        <f>ROUND(MAX(0,$AF$242+$AG$242-$AH$242-$AI$242),2)</f>
        <v>0</v>
      </c>
      <c r="AK242">
        <f>$AO$241</f>
        <v>0</v>
      </c>
      <c r="AL242">
        <f>ROUND(IF($AK$242&lt;=0,0,$AK$242*$AK$3/12),2)</f>
        <v>0</v>
      </c>
      <c r="AM242">
        <f>ROUND(IF($AK$242&lt;=0,0,MIN($AK$4,$AK$242+$AL$242)),2)</f>
        <v>0</v>
      </c>
      <c r="AN242">
        <f>ROUND(IF($AK$242&lt;=0,0,MIN(MAX(0,$AK$242+$AL$242-$AM$242),MAX(0,$F$242-$J$242-$O$242-$T$242-$Y$242-$AD$242-$AI$242))),2)</f>
        <v>0</v>
      </c>
      <c r="AO242">
        <f>ROUND(MAX(0,$AK$242+$AL$242-$AM$242-$AN$242),2)</f>
        <v>0</v>
      </c>
      <c r="AP242">
        <f>$AT$241</f>
        <v>0</v>
      </c>
      <c r="AQ242">
        <f>ROUND(IF($AP$242&lt;=0,0,$AP$242*$AP$3/12),2)</f>
        <v>0</v>
      </c>
      <c r="AR242">
        <f>ROUND(IF($AP$242&lt;=0,0,MIN($AP$4,$AP$242+$AQ$242)),2)</f>
        <v>0</v>
      </c>
      <c r="AS242">
        <f>ROUND(IF($AP$242&lt;=0,0,MIN(MAX(0,$AP$242+$AQ$242-$AR$242),MAX(0,$F$242-$J$242-$O$242-$T$242-$Y$242-$AD$242-$AI$242-$AN$242))),2)</f>
        <v>0</v>
      </c>
      <c r="AT242">
        <f>ROUND(MAX(0,$AP$242+$AQ$242-$AR$242-$AS$242),2)</f>
        <v>0</v>
      </c>
      <c r="AU242">
        <f>$AY$241</f>
        <v>0</v>
      </c>
      <c r="AV242">
        <f>ROUND(IF($AU$242&lt;=0,0,$AU$242*$AU$3/12),2)</f>
        <v>0</v>
      </c>
      <c r="AW242">
        <f>ROUND(IF($AU$242&lt;=0,0,MIN($AU$4,$AU$242+$AV$242)),2)</f>
        <v>0</v>
      </c>
      <c r="AX242">
        <f>ROUND(IF($AU$242&lt;=0,0,MIN(MAX(0,$AU$242+$AV$242-$AW$242),MAX(0,$F$242-$J$242-$O$242-$T$242-$Y$242-$AD$242-$AI$242-$AN$242-$AS$242))),2)</f>
        <v>0</v>
      </c>
      <c r="AY242">
        <f>ROUND(MAX(0,$AU$242+$AV$242-$AW$242-$AX$242),2)</f>
        <v>0</v>
      </c>
      <c r="AZ242">
        <f>$BD$241</f>
        <v>0</v>
      </c>
      <c r="BA242">
        <f>ROUND(IF($AZ$242&lt;=0,0,$AZ$242*$AZ$3/12),2)</f>
        <v>0</v>
      </c>
      <c r="BB242">
        <f>ROUND(IF($AZ$242&lt;=0,0,MIN($AZ$4,$AZ$242+$BA$242)),2)</f>
        <v>0</v>
      </c>
      <c r="BC242">
        <f>ROUND(IF($AZ$242&lt;=0,0,MIN(MAX(0,$AZ$242+$BA$242-$BB$242),MAX(0,$F$242-$J$242-$O$242-$T$242-$Y$242-$AD$242-$AI$242-$AN$242-$AS$242-$AX$242))),2)</f>
        <v>0</v>
      </c>
      <c r="BD242">
        <f>ROUND(MAX(0,$AZ$242+$BA$242-$BB$242-$BC$242),2)</f>
        <v>0</v>
      </c>
    </row>
    <row r="243" spans="1:56">
      <c r="A243">
        <f>ROW()-7</f>
        <v>236</v>
      </c>
      <c r="B243">
        <f>EDATE(StartDate,A243-1)</f>
        <v>0</v>
      </c>
      <c r="C243">
        <f>ROUND(SUM($G$243,$L$243,$Q$243,$V$243,$AA$243,$AF$243,$AK$243,$AP$243,$AU$243,$AZ$243)-SUM($K$243,$P$243,$U$243,$Z$243,$AE$243,$AJ$243,$AO$243,$AT$243,$AY$243,$BD$243),2)</f>
        <v>0</v>
      </c>
      <c r="D243">
        <f>ROUND(SUM($H$243,$M$243,$R$243,$W$243,$AB$243,$AG$243,$AL$243,$AQ$243,$AV$243,$BA$243),2)</f>
        <v>0</v>
      </c>
      <c r="E243">
        <f>ROUND(SUM($K$243,$P$243,$U$243,$Z$243,$AE$243,$AJ$243,$AO$243,$AT$243,$AY$243,$BD$243),2)</f>
        <v>0</v>
      </c>
      <c r="F243">
        <f>ROUND(MAX(MonthlyBudget-SUM($I$243,$N$243,$S$243,$X$243,$AC$243,$AH$243,$AM$243,$AR$243,$AW$243,$BB$243),0),2)</f>
        <v>0</v>
      </c>
      <c r="G243">
        <f>$K$242</f>
        <v>0</v>
      </c>
      <c r="H243">
        <f>ROUND(IF($G$243&lt;=0,0,$G$243*$G$3/12),2)</f>
        <v>0</v>
      </c>
      <c r="I243">
        <f>ROUND(IF($G$243&lt;=0,0,MIN($G$4,$G$243+$H$243)),2)</f>
        <v>0</v>
      </c>
      <c r="J243">
        <f>ROUND(IF($G$243&lt;=0,0,MIN(MAX(0,$G$243+$H$243-$I$243),$F$243)),2)</f>
        <v>0</v>
      </c>
      <c r="K243">
        <f>ROUND(MAX(0,$G$243+$H$243-$I$243-$J$243),2)</f>
        <v>0</v>
      </c>
      <c r="L243">
        <f>$P$242</f>
        <v>0</v>
      </c>
      <c r="M243">
        <f>ROUND(IF($L$243&lt;=0,0,$L$243*$L$3/12),2)</f>
        <v>0</v>
      </c>
      <c r="N243">
        <f>ROUND(IF($L$243&lt;=0,0,MIN($L$4,$L$243+$M$243)),2)</f>
        <v>0</v>
      </c>
      <c r="O243">
        <f>ROUND(IF($L$243&lt;=0,0,MIN(MAX(0,$L$243+$M$243-$N$243),MAX(0,$F$243-$J$243))),2)</f>
        <v>0</v>
      </c>
      <c r="P243">
        <f>ROUND(MAX(0,$L$243+$M$243-$N$243-$O$243),2)</f>
        <v>0</v>
      </c>
      <c r="Q243">
        <f>$U$242</f>
        <v>0</v>
      </c>
      <c r="R243">
        <f>ROUND(IF($Q$243&lt;=0,0,$Q$243*$Q$3/12),2)</f>
        <v>0</v>
      </c>
      <c r="S243">
        <f>ROUND(IF($Q$243&lt;=0,0,MIN($Q$4,$Q$243+$R$243)),2)</f>
        <v>0</v>
      </c>
      <c r="T243">
        <f>ROUND(IF($Q$243&lt;=0,0,MIN(MAX(0,$Q$243+$R$243-$S$243),MAX(0,$F$243-$J$243-$O$243))),2)</f>
        <v>0</v>
      </c>
      <c r="U243">
        <f>ROUND(MAX(0,$Q$243+$R$243-$S$243-$T$243),2)</f>
        <v>0</v>
      </c>
      <c r="V243">
        <f>$Z$242</f>
        <v>0</v>
      </c>
      <c r="W243">
        <f>ROUND(IF($V$243&lt;=0,0,$V$243*$V$3/12),2)</f>
        <v>0</v>
      </c>
      <c r="X243">
        <f>ROUND(IF($V$243&lt;=0,0,MIN($V$4,$V$243+$W$243)),2)</f>
        <v>0</v>
      </c>
      <c r="Y243">
        <f>ROUND(IF($V$243&lt;=0,0,MIN(MAX(0,$V$243+$W$243-$X$243),MAX(0,$F$243-$J$243-$O$243-$T$243))),2)</f>
        <v>0</v>
      </c>
      <c r="Z243">
        <f>ROUND(MAX(0,$V$243+$W$243-$X$243-$Y$243),2)</f>
        <v>0</v>
      </c>
      <c r="AA243">
        <f>$AE$242</f>
        <v>0</v>
      </c>
      <c r="AB243">
        <f>ROUND(IF($AA$243&lt;=0,0,$AA$243*$AA$3/12),2)</f>
        <v>0</v>
      </c>
      <c r="AC243">
        <f>ROUND(IF($AA$243&lt;=0,0,MIN($AA$4,$AA$243+$AB$243)),2)</f>
        <v>0</v>
      </c>
      <c r="AD243">
        <f>ROUND(IF($AA$243&lt;=0,0,MIN(MAX(0,$AA$243+$AB$243-$AC$243),MAX(0,$F$243-$J$243-$O$243-$T$243-$Y$243))),2)</f>
        <v>0</v>
      </c>
      <c r="AE243">
        <f>ROUND(MAX(0,$AA$243+$AB$243-$AC$243-$AD$243),2)</f>
        <v>0</v>
      </c>
      <c r="AF243">
        <f>$AJ$242</f>
        <v>0</v>
      </c>
      <c r="AG243">
        <f>ROUND(IF($AF$243&lt;=0,0,$AF$243*$AF$3/12),2)</f>
        <v>0</v>
      </c>
      <c r="AH243">
        <f>ROUND(IF($AF$243&lt;=0,0,MIN($AF$4,$AF$243+$AG$243)),2)</f>
        <v>0</v>
      </c>
      <c r="AI243">
        <f>ROUND(IF($AF$243&lt;=0,0,MIN(MAX(0,$AF$243+$AG$243-$AH$243),MAX(0,$F$243-$J$243-$O$243-$T$243-$Y$243-$AD$243))),2)</f>
        <v>0</v>
      </c>
      <c r="AJ243">
        <f>ROUND(MAX(0,$AF$243+$AG$243-$AH$243-$AI$243),2)</f>
        <v>0</v>
      </c>
      <c r="AK243">
        <f>$AO$242</f>
        <v>0</v>
      </c>
      <c r="AL243">
        <f>ROUND(IF($AK$243&lt;=0,0,$AK$243*$AK$3/12),2)</f>
        <v>0</v>
      </c>
      <c r="AM243">
        <f>ROUND(IF($AK$243&lt;=0,0,MIN($AK$4,$AK$243+$AL$243)),2)</f>
        <v>0</v>
      </c>
      <c r="AN243">
        <f>ROUND(IF($AK$243&lt;=0,0,MIN(MAX(0,$AK$243+$AL$243-$AM$243),MAX(0,$F$243-$J$243-$O$243-$T$243-$Y$243-$AD$243-$AI$243))),2)</f>
        <v>0</v>
      </c>
      <c r="AO243">
        <f>ROUND(MAX(0,$AK$243+$AL$243-$AM$243-$AN$243),2)</f>
        <v>0</v>
      </c>
      <c r="AP243">
        <f>$AT$242</f>
        <v>0</v>
      </c>
      <c r="AQ243">
        <f>ROUND(IF($AP$243&lt;=0,0,$AP$243*$AP$3/12),2)</f>
        <v>0</v>
      </c>
      <c r="AR243">
        <f>ROUND(IF($AP$243&lt;=0,0,MIN($AP$4,$AP$243+$AQ$243)),2)</f>
        <v>0</v>
      </c>
      <c r="AS243">
        <f>ROUND(IF($AP$243&lt;=0,0,MIN(MAX(0,$AP$243+$AQ$243-$AR$243),MAX(0,$F$243-$J$243-$O$243-$T$243-$Y$243-$AD$243-$AI$243-$AN$243))),2)</f>
        <v>0</v>
      </c>
      <c r="AT243">
        <f>ROUND(MAX(0,$AP$243+$AQ$243-$AR$243-$AS$243),2)</f>
        <v>0</v>
      </c>
      <c r="AU243">
        <f>$AY$242</f>
        <v>0</v>
      </c>
      <c r="AV243">
        <f>ROUND(IF($AU$243&lt;=0,0,$AU$243*$AU$3/12),2)</f>
        <v>0</v>
      </c>
      <c r="AW243">
        <f>ROUND(IF($AU$243&lt;=0,0,MIN($AU$4,$AU$243+$AV$243)),2)</f>
        <v>0</v>
      </c>
      <c r="AX243">
        <f>ROUND(IF($AU$243&lt;=0,0,MIN(MAX(0,$AU$243+$AV$243-$AW$243),MAX(0,$F$243-$J$243-$O$243-$T$243-$Y$243-$AD$243-$AI$243-$AN$243-$AS$243))),2)</f>
        <v>0</v>
      </c>
      <c r="AY243">
        <f>ROUND(MAX(0,$AU$243+$AV$243-$AW$243-$AX$243),2)</f>
        <v>0</v>
      </c>
      <c r="AZ243">
        <f>$BD$242</f>
        <v>0</v>
      </c>
      <c r="BA243">
        <f>ROUND(IF($AZ$243&lt;=0,0,$AZ$243*$AZ$3/12),2)</f>
        <v>0</v>
      </c>
      <c r="BB243">
        <f>ROUND(IF($AZ$243&lt;=0,0,MIN($AZ$4,$AZ$243+$BA$243)),2)</f>
        <v>0</v>
      </c>
      <c r="BC243">
        <f>ROUND(IF($AZ$243&lt;=0,0,MIN(MAX(0,$AZ$243+$BA$243-$BB$243),MAX(0,$F$243-$J$243-$O$243-$T$243-$Y$243-$AD$243-$AI$243-$AN$243-$AS$243-$AX$243))),2)</f>
        <v>0</v>
      </c>
      <c r="BD243">
        <f>ROUND(MAX(0,$AZ$243+$BA$243-$BB$243-$BC$243),2)</f>
        <v>0</v>
      </c>
    </row>
    <row r="244" spans="1:56">
      <c r="A244">
        <f>ROW()-7</f>
        <v>237</v>
      </c>
      <c r="B244">
        <f>EDATE(StartDate,A244-1)</f>
        <v>0</v>
      </c>
      <c r="C244">
        <f>ROUND(SUM($G$244,$L$244,$Q$244,$V$244,$AA$244,$AF$244,$AK$244,$AP$244,$AU$244,$AZ$244)-SUM($K$244,$P$244,$U$244,$Z$244,$AE$244,$AJ$244,$AO$244,$AT$244,$AY$244,$BD$244),2)</f>
        <v>0</v>
      </c>
      <c r="D244">
        <f>ROUND(SUM($H$244,$M$244,$R$244,$W$244,$AB$244,$AG$244,$AL$244,$AQ$244,$AV$244,$BA$244),2)</f>
        <v>0</v>
      </c>
      <c r="E244">
        <f>ROUND(SUM($K$244,$P$244,$U$244,$Z$244,$AE$244,$AJ$244,$AO$244,$AT$244,$AY$244,$BD$244),2)</f>
        <v>0</v>
      </c>
      <c r="F244">
        <f>ROUND(MAX(MonthlyBudget-SUM($I$244,$N$244,$S$244,$X$244,$AC$244,$AH$244,$AM$244,$AR$244,$AW$244,$BB$244),0),2)</f>
        <v>0</v>
      </c>
      <c r="G244">
        <f>$K$243</f>
        <v>0</v>
      </c>
      <c r="H244">
        <f>ROUND(IF($G$244&lt;=0,0,$G$244*$G$3/12),2)</f>
        <v>0</v>
      </c>
      <c r="I244">
        <f>ROUND(IF($G$244&lt;=0,0,MIN($G$4,$G$244+$H$244)),2)</f>
        <v>0</v>
      </c>
      <c r="J244">
        <f>ROUND(IF($G$244&lt;=0,0,MIN(MAX(0,$G$244+$H$244-$I$244),$F$244)),2)</f>
        <v>0</v>
      </c>
      <c r="K244">
        <f>ROUND(MAX(0,$G$244+$H$244-$I$244-$J$244),2)</f>
        <v>0</v>
      </c>
      <c r="L244">
        <f>$P$243</f>
        <v>0</v>
      </c>
      <c r="M244">
        <f>ROUND(IF($L$244&lt;=0,0,$L$244*$L$3/12),2)</f>
        <v>0</v>
      </c>
      <c r="N244">
        <f>ROUND(IF($L$244&lt;=0,0,MIN($L$4,$L$244+$M$244)),2)</f>
        <v>0</v>
      </c>
      <c r="O244">
        <f>ROUND(IF($L$244&lt;=0,0,MIN(MAX(0,$L$244+$M$244-$N$244),MAX(0,$F$244-$J$244))),2)</f>
        <v>0</v>
      </c>
      <c r="P244">
        <f>ROUND(MAX(0,$L$244+$M$244-$N$244-$O$244),2)</f>
        <v>0</v>
      </c>
      <c r="Q244">
        <f>$U$243</f>
        <v>0</v>
      </c>
      <c r="R244">
        <f>ROUND(IF($Q$244&lt;=0,0,$Q$244*$Q$3/12),2)</f>
        <v>0</v>
      </c>
      <c r="S244">
        <f>ROUND(IF($Q$244&lt;=0,0,MIN($Q$4,$Q$244+$R$244)),2)</f>
        <v>0</v>
      </c>
      <c r="T244">
        <f>ROUND(IF($Q$244&lt;=0,0,MIN(MAX(0,$Q$244+$R$244-$S$244),MAX(0,$F$244-$J$244-$O$244))),2)</f>
        <v>0</v>
      </c>
      <c r="U244">
        <f>ROUND(MAX(0,$Q$244+$R$244-$S$244-$T$244),2)</f>
        <v>0</v>
      </c>
      <c r="V244">
        <f>$Z$243</f>
        <v>0</v>
      </c>
      <c r="W244">
        <f>ROUND(IF($V$244&lt;=0,0,$V$244*$V$3/12),2)</f>
        <v>0</v>
      </c>
      <c r="X244">
        <f>ROUND(IF($V$244&lt;=0,0,MIN($V$4,$V$244+$W$244)),2)</f>
        <v>0</v>
      </c>
      <c r="Y244">
        <f>ROUND(IF($V$244&lt;=0,0,MIN(MAX(0,$V$244+$W$244-$X$244),MAX(0,$F$244-$J$244-$O$244-$T$244))),2)</f>
        <v>0</v>
      </c>
      <c r="Z244">
        <f>ROUND(MAX(0,$V$244+$W$244-$X$244-$Y$244),2)</f>
        <v>0</v>
      </c>
      <c r="AA244">
        <f>$AE$243</f>
        <v>0</v>
      </c>
      <c r="AB244">
        <f>ROUND(IF($AA$244&lt;=0,0,$AA$244*$AA$3/12),2)</f>
        <v>0</v>
      </c>
      <c r="AC244">
        <f>ROUND(IF($AA$244&lt;=0,0,MIN($AA$4,$AA$244+$AB$244)),2)</f>
        <v>0</v>
      </c>
      <c r="AD244">
        <f>ROUND(IF($AA$244&lt;=0,0,MIN(MAX(0,$AA$244+$AB$244-$AC$244),MAX(0,$F$244-$J$244-$O$244-$T$244-$Y$244))),2)</f>
        <v>0</v>
      </c>
      <c r="AE244">
        <f>ROUND(MAX(0,$AA$244+$AB$244-$AC$244-$AD$244),2)</f>
        <v>0</v>
      </c>
      <c r="AF244">
        <f>$AJ$243</f>
        <v>0</v>
      </c>
      <c r="AG244">
        <f>ROUND(IF($AF$244&lt;=0,0,$AF$244*$AF$3/12),2)</f>
        <v>0</v>
      </c>
      <c r="AH244">
        <f>ROUND(IF($AF$244&lt;=0,0,MIN($AF$4,$AF$244+$AG$244)),2)</f>
        <v>0</v>
      </c>
      <c r="AI244">
        <f>ROUND(IF($AF$244&lt;=0,0,MIN(MAX(0,$AF$244+$AG$244-$AH$244),MAX(0,$F$244-$J$244-$O$244-$T$244-$Y$244-$AD$244))),2)</f>
        <v>0</v>
      </c>
      <c r="AJ244">
        <f>ROUND(MAX(0,$AF$244+$AG$244-$AH$244-$AI$244),2)</f>
        <v>0</v>
      </c>
      <c r="AK244">
        <f>$AO$243</f>
        <v>0</v>
      </c>
      <c r="AL244">
        <f>ROUND(IF($AK$244&lt;=0,0,$AK$244*$AK$3/12),2)</f>
        <v>0</v>
      </c>
      <c r="AM244">
        <f>ROUND(IF($AK$244&lt;=0,0,MIN($AK$4,$AK$244+$AL$244)),2)</f>
        <v>0</v>
      </c>
      <c r="AN244">
        <f>ROUND(IF($AK$244&lt;=0,0,MIN(MAX(0,$AK$244+$AL$244-$AM$244),MAX(0,$F$244-$J$244-$O$244-$T$244-$Y$244-$AD$244-$AI$244))),2)</f>
        <v>0</v>
      </c>
      <c r="AO244">
        <f>ROUND(MAX(0,$AK$244+$AL$244-$AM$244-$AN$244),2)</f>
        <v>0</v>
      </c>
      <c r="AP244">
        <f>$AT$243</f>
        <v>0</v>
      </c>
      <c r="AQ244">
        <f>ROUND(IF($AP$244&lt;=0,0,$AP$244*$AP$3/12),2)</f>
        <v>0</v>
      </c>
      <c r="AR244">
        <f>ROUND(IF($AP$244&lt;=0,0,MIN($AP$4,$AP$244+$AQ$244)),2)</f>
        <v>0</v>
      </c>
      <c r="AS244">
        <f>ROUND(IF($AP$244&lt;=0,0,MIN(MAX(0,$AP$244+$AQ$244-$AR$244),MAX(0,$F$244-$J$244-$O$244-$T$244-$Y$244-$AD$244-$AI$244-$AN$244))),2)</f>
        <v>0</v>
      </c>
      <c r="AT244">
        <f>ROUND(MAX(0,$AP$244+$AQ$244-$AR$244-$AS$244),2)</f>
        <v>0</v>
      </c>
      <c r="AU244">
        <f>$AY$243</f>
        <v>0</v>
      </c>
      <c r="AV244">
        <f>ROUND(IF($AU$244&lt;=0,0,$AU$244*$AU$3/12),2)</f>
        <v>0</v>
      </c>
      <c r="AW244">
        <f>ROUND(IF($AU$244&lt;=0,0,MIN($AU$4,$AU$244+$AV$244)),2)</f>
        <v>0</v>
      </c>
      <c r="AX244">
        <f>ROUND(IF($AU$244&lt;=0,0,MIN(MAX(0,$AU$244+$AV$244-$AW$244),MAX(0,$F$244-$J$244-$O$244-$T$244-$Y$244-$AD$244-$AI$244-$AN$244-$AS$244))),2)</f>
        <v>0</v>
      </c>
      <c r="AY244">
        <f>ROUND(MAX(0,$AU$244+$AV$244-$AW$244-$AX$244),2)</f>
        <v>0</v>
      </c>
      <c r="AZ244">
        <f>$BD$243</f>
        <v>0</v>
      </c>
      <c r="BA244">
        <f>ROUND(IF($AZ$244&lt;=0,0,$AZ$244*$AZ$3/12),2)</f>
        <v>0</v>
      </c>
      <c r="BB244">
        <f>ROUND(IF($AZ$244&lt;=0,0,MIN($AZ$4,$AZ$244+$BA$244)),2)</f>
        <v>0</v>
      </c>
      <c r="BC244">
        <f>ROUND(IF($AZ$244&lt;=0,0,MIN(MAX(0,$AZ$244+$BA$244-$BB$244),MAX(0,$F$244-$J$244-$O$244-$T$244-$Y$244-$AD$244-$AI$244-$AN$244-$AS$244-$AX$244))),2)</f>
        <v>0</v>
      </c>
      <c r="BD244">
        <f>ROUND(MAX(0,$AZ$244+$BA$244-$BB$244-$BC$244),2)</f>
        <v>0</v>
      </c>
    </row>
    <row r="245" spans="1:56">
      <c r="A245">
        <f>ROW()-7</f>
        <v>238</v>
      </c>
      <c r="B245">
        <f>EDATE(StartDate,A245-1)</f>
        <v>0</v>
      </c>
      <c r="C245">
        <f>ROUND(SUM($G$245,$L$245,$Q$245,$V$245,$AA$245,$AF$245,$AK$245,$AP$245,$AU$245,$AZ$245)-SUM($K$245,$P$245,$U$245,$Z$245,$AE$245,$AJ$245,$AO$245,$AT$245,$AY$245,$BD$245),2)</f>
        <v>0</v>
      </c>
      <c r="D245">
        <f>ROUND(SUM($H$245,$M$245,$R$245,$W$245,$AB$245,$AG$245,$AL$245,$AQ$245,$AV$245,$BA$245),2)</f>
        <v>0</v>
      </c>
      <c r="E245">
        <f>ROUND(SUM($K$245,$P$245,$U$245,$Z$245,$AE$245,$AJ$245,$AO$245,$AT$245,$AY$245,$BD$245),2)</f>
        <v>0</v>
      </c>
      <c r="F245">
        <f>ROUND(MAX(MonthlyBudget-SUM($I$245,$N$245,$S$245,$X$245,$AC$245,$AH$245,$AM$245,$AR$245,$AW$245,$BB$245),0),2)</f>
        <v>0</v>
      </c>
      <c r="G245">
        <f>$K$244</f>
        <v>0</v>
      </c>
      <c r="H245">
        <f>ROUND(IF($G$245&lt;=0,0,$G$245*$G$3/12),2)</f>
        <v>0</v>
      </c>
      <c r="I245">
        <f>ROUND(IF($G$245&lt;=0,0,MIN($G$4,$G$245+$H$245)),2)</f>
        <v>0</v>
      </c>
      <c r="J245">
        <f>ROUND(IF($G$245&lt;=0,0,MIN(MAX(0,$G$245+$H$245-$I$245),$F$245)),2)</f>
        <v>0</v>
      </c>
      <c r="K245">
        <f>ROUND(MAX(0,$G$245+$H$245-$I$245-$J$245),2)</f>
        <v>0</v>
      </c>
      <c r="L245">
        <f>$P$244</f>
        <v>0</v>
      </c>
      <c r="M245">
        <f>ROUND(IF($L$245&lt;=0,0,$L$245*$L$3/12),2)</f>
        <v>0</v>
      </c>
      <c r="N245">
        <f>ROUND(IF($L$245&lt;=0,0,MIN($L$4,$L$245+$M$245)),2)</f>
        <v>0</v>
      </c>
      <c r="O245">
        <f>ROUND(IF($L$245&lt;=0,0,MIN(MAX(0,$L$245+$M$245-$N$245),MAX(0,$F$245-$J$245))),2)</f>
        <v>0</v>
      </c>
      <c r="P245">
        <f>ROUND(MAX(0,$L$245+$M$245-$N$245-$O$245),2)</f>
        <v>0</v>
      </c>
      <c r="Q245">
        <f>$U$244</f>
        <v>0</v>
      </c>
      <c r="R245">
        <f>ROUND(IF($Q$245&lt;=0,0,$Q$245*$Q$3/12),2)</f>
        <v>0</v>
      </c>
      <c r="S245">
        <f>ROUND(IF($Q$245&lt;=0,0,MIN($Q$4,$Q$245+$R$245)),2)</f>
        <v>0</v>
      </c>
      <c r="T245">
        <f>ROUND(IF($Q$245&lt;=0,0,MIN(MAX(0,$Q$245+$R$245-$S$245),MAX(0,$F$245-$J$245-$O$245))),2)</f>
        <v>0</v>
      </c>
      <c r="U245">
        <f>ROUND(MAX(0,$Q$245+$R$245-$S$245-$T$245),2)</f>
        <v>0</v>
      </c>
      <c r="V245">
        <f>$Z$244</f>
        <v>0</v>
      </c>
      <c r="W245">
        <f>ROUND(IF($V$245&lt;=0,0,$V$245*$V$3/12),2)</f>
        <v>0</v>
      </c>
      <c r="X245">
        <f>ROUND(IF($V$245&lt;=0,0,MIN($V$4,$V$245+$W$245)),2)</f>
        <v>0</v>
      </c>
      <c r="Y245">
        <f>ROUND(IF($V$245&lt;=0,0,MIN(MAX(0,$V$245+$W$245-$X$245),MAX(0,$F$245-$J$245-$O$245-$T$245))),2)</f>
        <v>0</v>
      </c>
      <c r="Z245">
        <f>ROUND(MAX(0,$V$245+$W$245-$X$245-$Y$245),2)</f>
        <v>0</v>
      </c>
      <c r="AA245">
        <f>$AE$244</f>
        <v>0</v>
      </c>
      <c r="AB245">
        <f>ROUND(IF($AA$245&lt;=0,0,$AA$245*$AA$3/12),2)</f>
        <v>0</v>
      </c>
      <c r="AC245">
        <f>ROUND(IF($AA$245&lt;=0,0,MIN($AA$4,$AA$245+$AB$245)),2)</f>
        <v>0</v>
      </c>
      <c r="AD245">
        <f>ROUND(IF($AA$245&lt;=0,0,MIN(MAX(0,$AA$245+$AB$245-$AC$245),MAX(0,$F$245-$J$245-$O$245-$T$245-$Y$245))),2)</f>
        <v>0</v>
      </c>
      <c r="AE245">
        <f>ROUND(MAX(0,$AA$245+$AB$245-$AC$245-$AD$245),2)</f>
        <v>0</v>
      </c>
      <c r="AF245">
        <f>$AJ$244</f>
        <v>0</v>
      </c>
      <c r="AG245">
        <f>ROUND(IF($AF$245&lt;=0,0,$AF$245*$AF$3/12),2)</f>
        <v>0</v>
      </c>
      <c r="AH245">
        <f>ROUND(IF($AF$245&lt;=0,0,MIN($AF$4,$AF$245+$AG$245)),2)</f>
        <v>0</v>
      </c>
      <c r="AI245">
        <f>ROUND(IF($AF$245&lt;=0,0,MIN(MAX(0,$AF$245+$AG$245-$AH$245),MAX(0,$F$245-$J$245-$O$245-$T$245-$Y$245-$AD$245))),2)</f>
        <v>0</v>
      </c>
      <c r="AJ245">
        <f>ROUND(MAX(0,$AF$245+$AG$245-$AH$245-$AI$245),2)</f>
        <v>0</v>
      </c>
      <c r="AK245">
        <f>$AO$244</f>
        <v>0</v>
      </c>
      <c r="AL245">
        <f>ROUND(IF($AK$245&lt;=0,0,$AK$245*$AK$3/12),2)</f>
        <v>0</v>
      </c>
      <c r="AM245">
        <f>ROUND(IF($AK$245&lt;=0,0,MIN($AK$4,$AK$245+$AL$245)),2)</f>
        <v>0</v>
      </c>
      <c r="AN245">
        <f>ROUND(IF($AK$245&lt;=0,0,MIN(MAX(0,$AK$245+$AL$245-$AM$245),MAX(0,$F$245-$J$245-$O$245-$T$245-$Y$245-$AD$245-$AI$245))),2)</f>
        <v>0</v>
      </c>
      <c r="AO245">
        <f>ROUND(MAX(0,$AK$245+$AL$245-$AM$245-$AN$245),2)</f>
        <v>0</v>
      </c>
      <c r="AP245">
        <f>$AT$244</f>
        <v>0</v>
      </c>
      <c r="AQ245">
        <f>ROUND(IF($AP$245&lt;=0,0,$AP$245*$AP$3/12),2)</f>
        <v>0</v>
      </c>
      <c r="AR245">
        <f>ROUND(IF($AP$245&lt;=0,0,MIN($AP$4,$AP$245+$AQ$245)),2)</f>
        <v>0</v>
      </c>
      <c r="AS245">
        <f>ROUND(IF($AP$245&lt;=0,0,MIN(MAX(0,$AP$245+$AQ$245-$AR$245),MAX(0,$F$245-$J$245-$O$245-$T$245-$Y$245-$AD$245-$AI$245-$AN$245))),2)</f>
        <v>0</v>
      </c>
      <c r="AT245">
        <f>ROUND(MAX(0,$AP$245+$AQ$245-$AR$245-$AS$245),2)</f>
        <v>0</v>
      </c>
      <c r="AU245">
        <f>$AY$244</f>
        <v>0</v>
      </c>
      <c r="AV245">
        <f>ROUND(IF($AU$245&lt;=0,0,$AU$245*$AU$3/12),2)</f>
        <v>0</v>
      </c>
      <c r="AW245">
        <f>ROUND(IF($AU$245&lt;=0,0,MIN($AU$4,$AU$245+$AV$245)),2)</f>
        <v>0</v>
      </c>
      <c r="AX245">
        <f>ROUND(IF($AU$245&lt;=0,0,MIN(MAX(0,$AU$245+$AV$245-$AW$245),MAX(0,$F$245-$J$245-$O$245-$T$245-$Y$245-$AD$245-$AI$245-$AN$245-$AS$245))),2)</f>
        <v>0</v>
      </c>
      <c r="AY245">
        <f>ROUND(MAX(0,$AU$245+$AV$245-$AW$245-$AX$245),2)</f>
        <v>0</v>
      </c>
      <c r="AZ245">
        <f>$BD$244</f>
        <v>0</v>
      </c>
      <c r="BA245">
        <f>ROUND(IF($AZ$245&lt;=0,0,$AZ$245*$AZ$3/12),2)</f>
        <v>0</v>
      </c>
      <c r="BB245">
        <f>ROUND(IF($AZ$245&lt;=0,0,MIN($AZ$4,$AZ$245+$BA$245)),2)</f>
        <v>0</v>
      </c>
      <c r="BC245">
        <f>ROUND(IF($AZ$245&lt;=0,0,MIN(MAX(0,$AZ$245+$BA$245-$BB$245),MAX(0,$F$245-$J$245-$O$245-$T$245-$Y$245-$AD$245-$AI$245-$AN$245-$AS$245-$AX$245))),2)</f>
        <v>0</v>
      </c>
      <c r="BD245">
        <f>ROUND(MAX(0,$AZ$245+$BA$245-$BB$245-$BC$245),2)</f>
        <v>0</v>
      </c>
    </row>
    <row r="246" spans="1:56">
      <c r="A246">
        <f>ROW()-7</f>
        <v>239</v>
      </c>
      <c r="B246">
        <f>EDATE(StartDate,A246-1)</f>
        <v>0</v>
      </c>
      <c r="C246">
        <f>ROUND(SUM($G$246,$L$246,$Q$246,$V$246,$AA$246,$AF$246,$AK$246,$AP$246,$AU$246,$AZ$246)-SUM($K$246,$P$246,$U$246,$Z$246,$AE$246,$AJ$246,$AO$246,$AT$246,$AY$246,$BD$246),2)</f>
        <v>0</v>
      </c>
      <c r="D246">
        <f>ROUND(SUM($H$246,$M$246,$R$246,$W$246,$AB$246,$AG$246,$AL$246,$AQ$246,$AV$246,$BA$246),2)</f>
        <v>0</v>
      </c>
      <c r="E246">
        <f>ROUND(SUM($K$246,$P$246,$U$246,$Z$246,$AE$246,$AJ$246,$AO$246,$AT$246,$AY$246,$BD$246),2)</f>
        <v>0</v>
      </c>
      <c r="F246">
        <f>ROUND(MAX(MonthlyBudget-SUM($I$246,$N$246,$S$246,$X$246,$AC$246,$AH$246,$AM$246,$AR$246,$AW$246,$BB$246),0),2)</f>
        <v>0</v>
      </c>
      <c r="G246">
        <f>$K$245</f>
        <v>0</v>
      </c>
      <c r="H246">
        <f>ROUND(IF($G$246&lt;=0,0,$G$246*$G$3/12),2)</f>
        <v>0</v>
      </c>
      <c r="I246">
        <f>ROUND(IF($G$246&lt;=0,0,MIN($G$4,$G$246+$H$246)),2)</f>
        <v>0</v>
      </c>
      <c r="J246">
        <f>ROUND(IF($G$246&lt;=0,0,MIN(MAX(0,$G$246+$H$246-$I$246),$F$246)),2)</f>
        <v>0</v>
      </c>
      <c r="K246">
        <f>ROUND(MAX(0,$G$246+$H$246-$I$246-$J$246),2)</f>
        <v>0</v>
      </c>
      <c r="L246">
        <f>$P$245</f>
        <v>0</v>
      </c>
      <c r="M246">
        <f>ROUND(IF($L$246&lt;=0,0,$L$246*$L$3/12),2)</f>
        <v>0</v>
      </c>
      <c r="N246">
        <f>ROUND(IF($L$246&lt;=0,0,MIN($L$4,$L$246+$M$246)),2)</f>
        <v>0</v>
      </c>
      <c r="O246">
        <f>ROUND(IF($L$246&lt;=0,0,MIN(MAX(0,$L$246+$M$246-$N$246),MAX(0,$F$246-$J$246))),2)</f>
        <v>0</v>
      </c>
      <c r="P246">
        <f>ROUND(MAX(0,$L$246+$M$246-$N$246-$O$246),2)</f>
        <v>0</v>
      </c>
      <c r="Q246">
        <f>$U$245</f>
        <v>0</v>
      </c>
      <c r="R246">
        <f>ROUND(IF($Q$246&lt;=0,0,$Q$246*$Q$3/12),2)</f>
        <v>0</v>
      </c>
      <c r="S246">
        <f>ROUND(IF($Q$246&lt;=0,0,MIN($Q$4,$Q$246+$R$246)),2)</f>
        <v>0</v>
      </c>
      <c r="T246">
        <f>ROUND(IF($Q$246&lt;=0,0,MIN(MAX(0,$Q$246+$R$246-$S$246),MAX(0,$F$246-$J$246-$O$246))),2)</f>
        <v>0</v>
      </c>
      <c r="U246">
        <f>ROUND(MAX(0,$Q$246+$R$246-$S$246-$T$246),2)</f>
        <v>0</v>
      </c>
      <c r="V246">
        <f>$Z$245</f>
        <v>0</v>
      </c>
      <c r="W246">
        <f>ROUND(IF($V$246&lt;=0,0,$V$246*$V$3/12),2)</f>
        <v>0</v>
      </c>
      <c r="X246">
        <f>ROUND(IF($V$246&lt;=0,0,MIN($V$4,$V$246+$W$246)),2)</f>
        <v>0</v>
      </c>
      <c r="Y246">
        <f>ROUND(IF($V$246&lt;=0,0,MIN(MAX(0,$V$246+$W$246-$X$246),MAX(0,$F$246-$J$246-$O$246-$T$246))),2)</f>
        <v>0</v>
      </c>
      <c r="Z246">
        <f>ROUND(MAX(0,$V$246+$W$246-$X$246-$Y$246),2)</f>
        <v>0</v>
      </c>
      <c r="AA246">
        <f>$AE$245</f>
        <v>0</v>
      </c>
      <c r="AB246">
        <f>ROUND(IF($AA$246&lt;=0,0,$AA$246*$AA$3/12),2)</f>
        <v>0</v>
      </c>
      <c r="AC246">
        <f>ROUND(IF($AA$246&lt;=0,0,MIN($AA$4,$AA$246+$AB$246)),2)</f>
        <v>0</v>
      </c>
      <c r="AD246">
        <f>ROUND(IF($AA$246&lt;=0,0,MIN(MAX(0,$AA$246+$AB$246-$AC$246),MAX(0,$F$246-$J$246-$O$246-$T$246-$Y$246))),2)</f>
        <v>0</v>
      </c>
      <c r="AE246">
        <f>ROUND(MAX(0,$AA$246+$AB$246-$AC$246-$AD$246),2)</f>
        <v>0</v>
      </c>
      <c r="AF246">
        <f>$AJ$245</f>
        <v>0</v>
      </c>
      <c r="AG246">
        <f>ROUND(IF($AF$246&lt;=0,0,$AF$246*$AF$3/12),2)</f>
        <v>0</v>
      </c>
      <c r="AH246">
        <f>ROUND(IF($AF$246&lt;=0,0,MIN($AF$4,$AF$246+$AG$246)),2)</f>
        <v>0</v>
      </c>
      <c r="AI246">
        <f>ROUND(IF($AF$246&lt;=0,0,MIN(MAX(0,$AF$246+$AG$246-$AH$246),MAX(0,$F$246-$J$246-$O$246-$T$246-$Y$246-$AD$246))),2)</f>
        <v>0</v>
      </c>
      <c r="AJ246">
        <f>ROUND(MAX(0,$AF$246+$AG$246-$AH$246-$AI$246),2)</f>
        <v>0</v>
      </c>
      <c r="AK246">
        <f>$AO$245</f>
        <v>0</v>
      </c>
      <c r="AL246">
        <f>ROUND(IF($AK$246&lt;=0,0,$AK$246*$AK$3/12),2)</f>
        <v>0</v>
      </c>
      <c r="AM246">
        <f>ROUND(IF($AK$246&lt;=0,0,MIN($AK$4,$AK$246+$AL$246)),2)</f>
        <v>0</v>
      </c>
      <c r="AN246">
        <f>ROUND(IF($AK$246&lt;=0,0,MIN(MAX(0,$AK$246+$AL$246-$AM$246),MAX(0,$F$246-$J$246-$O$246-$T$246-$Y$246-$AD$246-$AI$246))),2)</f>
        <v>0</v>
      </c>
      <c r="AO246">
        <f>ROUND(MAX(0,$AK$246+$AL$246-$AM$246-$AN$246),2)</f>
        <v>0</v>
      </c>
      <c r="AP246">
        <f>$AT$245</f>
        <v>0</v>
      </c>
      <c r="AQ246">
        <f>ROUND(IF($AP$246&lt;=0,0,$AP$246*$AP$3/12),2)</f>
        <v>0</v>
      </c>
      <c r="AR246">
        <f>ROUND(IF($AP$246&lt;=0,0,MIN($AP$4,$AP$246+$AQ$246)),2)</f>
        <v>0</v>
      </c>
      <c r="AS246">
        <f>ROUND(IF($AP$246&lt;=0,0,MIN(MAX(0,$AP$246+$AQ$246-$AR$246),MAX(0,$F$246-$J$246-$O$246-$T$246-$Y$246-$AD$246-$AI$246-$AN$246))),2)</f>
        <v>0</v>
      </c>
      <c r="AT246">
        <f>ROUND(MAX(0,$AP$246+$AQ$246-$AR$246-$AS$246),2)</f>
        <v>0</v>
      </c>
      <c r="AU246">
        <f>$AY$245</f>
        <v>0</v>
      </c>
      <c r="AV246">
        <f>ROUND(IF($AU$246&lt;=0,0,$AU$246*$AU$3/12),2)</f>
        <v>0</v>
      </c>
      <c r="AW246">
        <f>ROUND(IF($AU$246&lt;=0,0,MIN($AU$4,$AU$246+$AV$246)),2)</f>
        <v>0</v>
      </c>
      <c r="AX246">
        <f>ROUND(IF($AU$246&lt;=0,0,MIN(MAX(0,$AU$246+$AV$246-$AW$246),MAX(0,$F$246-$J$246-$O$246-$T$246-$Y$246-$AD$246-$AI$246-$AN$246-$AS$246))),2)</f>
        <v>0</v>
      </c>
      <c r="AY246">
        <f>ROUND(MAX(0,$AU$246+$AV$246-$AW$246-$AX$246),2)</f>
        <v>0</v>
      </c>
      <c r="AZ246">
        <f>$BD$245</f>
        <v>0</v>
      </c>
      <c r="BA246">
        <f>ROUND(IF($AZ$246&lt;=0,0,$AZ$246*$AZ$3/12),2)</f>
        <v>0</v>
      </c>
      <c r="BB246">
        <f>ROUND(IF($AZ$246&lt;=0,0,MIN($AZ$4,$AZ$246+$BA$246)),2)</f>
        <v>0</v>
      </c>
      <c r="BC246">
        <f>ROUND(IF($AZ$246&lt;=0,0,MIN(MAX(0,$AZ$246+$BA$246-$BB$246),MAX(0,$F$246-$J$246-$O$246-$T$246-$Y$246-$AD$246-$AI$246-$AN$246-$AS$246-$AX$246))),2)</f>
        <v>0</v>
      </c>
      <c r="BD246">
        <f>ROUND(MAX(0,$AZ$246+$BA$246-$BB$246-$BC$246),2)</f>
        <v>0</v>
      </c>
    </row>
    <row r="247" spans="1:56">
      <c r="A247">
        <f>ROW()-7</f>
        <v>240</v>
      </c>
      <c r="B247">
        <f>EDATE(StartDate,A247-1)</f>
        <v>0</v>
      </c>
      <c r="C247">
        <f>ROUND(SUM($G$247,$L$247,$Q$247,$V$247,$AA$247,$AF$247,$AK$247,$AP$247,$AU$247,$AZ$247)-SUM($K$247,$P$247,$U$247,$Z$247,$AE$247,$AJ$247,$AO$247,$AT$247,$AY$247,$BD$247),2)</f>
        <v>0</v>
      </c>
      <c r="D247">
        <f>ROUND(SUM($H$247,$M$247,$R$247,$W$247,$AB$247,$AG$247,$AL$247,$AQ$247,$AV$247,$BA$247),2)</f>
        <v>0</v>
      </c>
      <c r="E247">
        <f>ROUND(SUM($K$247,$P$247,$U$247,$Z$247,$AE$247,$AJ$247,$AO$247,$AT$247,$AY$247,$BD$247),2)</f>
        <v>0</v>
      </c>
      <c r="F247">
        <f>ROUND(MAX(MonthlyBudget-SUM($I$247,$N$247,$S$247,$X$247,$AC$247,$AH$247,$AM$247,$AR$247,$AW$247,$BB$247),0),2)</f>
        <v>0</v>
      </c>
      <c r="G247">
        <f>$K$246</f>
        <v>0</v>
      </c>
      <c r="H247">
        <f>ROUND(IF($G$247&lt;=0,0,$G$247*$G$3/12),2)</f>
        <v>0</v>
      </c>
      <c r="I247">
        <f>ROUND(IF($G$247&lt;=0,0,MIN($G$4,$G$247+$H$247)),2)</f>
        <v>0</v>
      </c>
      <c r="J247">
        <f>ROUND(IF($G$247&lt;=0,0,MIN(MAX(0,$G$247+$H$247-$I$247),$F$247)),2)</f>
        <v>0</v>
      </c>
      <c r="K247">
        <f>ROUND(MAX(0,$G$247+$H$247-$I$247-$J$247),2)</f>
        <v>0</v>
      </c>
      <c r="L247">
        <f>$P$246</f>
        <v>0</v>
      </c>
      <c r="M247">
        <f>ROUND(IF($L$247&lt;=0,0,$L$247*$L$3/12),2)</f>
        <v>0</v>
      </c>
      <c r="N247">
        <f>ROUND(IF($L$247&lt;=0,0,MIN($L$4,$L$247+$M$247)),2)</f>
        <v>0</v>
      </c>
      <c r="O247">
        <f>ROUND(IF($L$247&lt;=0,0,MIN(MAX(0,$L$247+$M$247-$N$247),MAX(0,$F$247-$J$247))),2)</f>
        <v>0</v>
      </c>
      <c r="P247">
        <f>ROUND(MAX(0,$L$247+$M$247-$N$247-$O$247),2)</f>
        <v>0</v>
      </c>
      <c r="Q247">
        <f>$U$246</f>
        <v>0</v>
      </c>
      <c r="R247">
        <f>ROUND(IF($Q$247&lt;=0,0,$Q$247*$Q$3/12),2)</f>
        <v>0</v>
      </c>
      <c r="S247">
        <f>ROUND(IF($Q$247&lt;=0,0,MIN($Q$4,$Q$247+$R$247)),2)</f>
        <v>0</v>
      </c>
      <c r="T247">
        <f>ROUND(IF($Q$247&lt;=0,0,MIN(MAX(0,$Q$247+$R$247-$S$247),MAX(0,$F$247-$J$247-$O$247))),2)</f>
        <v>0</v>
      </c>
      <c r="U247">
        <f>ROUND(MAX(0,$Q$247+$R$247-$S$247-$T$247),2)</f>
        <v>0</v>
      </c>
      <c r="V247">
        <f>$Z$246</f>
        <v>0</v>
      </c>
      <c r="W247">
        <f>ROUND(IF($V$247&lt;=0,0,$V$247*$V$3/12),2)</f>
        <v>0</v>
      </c>
      <c r="X247">
        <f>ROUND(IF($V$247&lt;=0,0,MIN($V$4,$V$247+$W$247)),2)</f>
        <v>0</v>
      </c>
      <c r="Y247">
        <f>ROUND(IF($V$247&lt;=0,0,MIN(MAX(0,$V$247+$W$247-$X$247),MAX(0,$F$247-$J$247-$O$247-$T$247))),2)</f>
        <v>0</v>
      </c>
      <c r="Z247">
        <f>ROUND(MAX(0,$V$247+$W$247-$X$247-$Y$247),2)</f>
        <v>0</v>
      </c>
      <c r="AA247">
        <f>$AE$246</f>
        <v>0</v>
      </c>
      <c r="AB247">
        <f>ROUND(IF($AA$247&lt;=0,0,$AA$247*$AA$3/12),2)</f>
        <v>0</v>
      </c>
      <c r="AC247">
        <f>ROUND(IF($AA$247&lt;=0,0,MIN($AA$4,$AA$247+$AB$247)),2)</f>
        <v>0</v>
      </c>
      <c r="AD247">
        <f>ROUND(IF($AA$247&lt;=0,0,MIN(MAX(0,$AA$247+$AB$247-$AC$247),MAX(0,$F$247-$J$247-$O$247-$T$247-$Y$247))),2)</f>
        <v>0</v>
      </c>
      <c r="AE247">
        <f>ROUND(MAX(0,$AA$247+$AB$247-$AC$247-$AD$247),2)</f>
        <v>0</v>
      </c>
      <c r="AF247">
        <f>$AJ$246</f>
        <v>0</v>
      </c>
      <c r="AG247">
        <f>ROUND(IF($AF$247&lt;=0,0,$AF$247*$AF$3/12),2)</f>
        <v>0</v>
      </c>
      <c r="AH247">
        <f>ROUND(IF($AF$247&lt;=0,0,MIN($AF$4,$AF$247+$AG$247)),2)</f>
        <v>0</v>
      </c>
      <c r="AI247">
        <f>ROUND(IF($AF$247&lt;=0,0,MIN(MAX(0,$AF$247+$AG$247-$AH$247),MAX(0,$F$247-$J$247-$O$247-$T$247-$Y$247-$AD$247))),2)</f>
        <v>0</v>
      </c>
      <c r="AJ247">
        <f>ROUND(MAX(0,$AF$247+$AG$247-$AH$247-$AI$247),2)</f>
        <v>0</v>
      </c>
      <c r="AK247">
        <f>$AO$246</f>
        <v>0</v>
      </c>
      <c r="AL247">
        <f>ROUND(IF($AK$247&lt;=0,0,$AK$247*$AK$3/12),2)</f>
        <v>0</v>
      </c>
      <c r="AM247">
        <f>ROUND(IF($AK$247&lt;=0,0,MIN($AK$4,$AK$247+$AL$247)),2)</f>
        <v>0</v>
      </c>
      <c r="AN247">
        <f>ROUND(IF($AK$247&lt;=0,0,MIN(MAX(0,$AK$247+$AL$247-$AM$247),MAX(0,$F$247-$J$247-$O$247-$T$247-$Y$247-$AD$247-$AI$247))),2)</f>
        <v>0</v>
      </c>
      <c r="AO247">
        <f>ROUND(MAX(0,$AK$247+$AL$247-$AM$247-$AN$247),2)</f>
        <v>0</v>
      </c>
      <c r="AP247">
        <f>$AT$246</f>
        <v>0</v>
      </c>
      <c r="AQ247">
        <f>ROUND(IF($AP$247&lt;=0,0,$AP$247*$AP$3/12),2)</f>
        <v>0</v>
      </c>
      <c r="AR247">
        <f>ROUND(IF($AP$247&lt;=0,0,MIN($AP$4,$AP$247+$AQ$247)),2)</f>
        <v>0</v>
      </c>
      <c r="AS247">
        <f>ROUND(IF($AP$247&lt;=0,0,MIN(MAX(0,$AP$247+$AQ$247-$AR$247),MAX(0,$F$247-$J$247-$O$247-$T$247-$Y$247-$AD$247-$AI$247-$AN$247))),2)</f>
        <v>0</v>
      </c>
      <c r="AT247">
        <f>ROUND(MAX(0,$AP$247+$AQ$247-$AR$247-$AS$247),2)</f>
        <v>0</v>
      </c>
      <c r="AU247">
        <f>$AY$246</f>
        <v>0</v>
      </c>
      <c r="AV247">
        <f>ROUND(IF($AU$247&lt;=0,0,$AU$247*$AU$3/12),2)</f>
        <v>0</v>
      </c>
      <c r="AW247">
        <f>ROUND(IF($AU$247&lt;=0,0,MIN($AU$4,$AU$247+$AV$247)),2)</f>
        <v>0</v>
      </c>
      <c r="AX247">
        <f>ROUND(IF($AU$247&lt;=0,0,MIN(MAX(0,$AU$247+$AV$247-$AW$247),MAX(0,$F$247-$J$247-$O$247-$T$247-$Y$247-$AD$247-$AI$247-$AN$247-$AS$247))),2)</f>
        <v>0</v>
      </c>
      <c r="AY247">
        <f>ROUND(MAX(0,$AU$247+$AV$247-$AW$247-$AX$247),2)</f>
        <v>0</v>
      </c>
      <c r="AZ247">
        <f>$BD$246</f>
        <v>0</v>
      </c>
      <c r="BA247">
        <f>ROUND(IF($AZ$247&lt;=0,0,$AZ$247*$AZ$3/12),2)</f>
        <v>0</v>
      </c>
      <c r="BB247">
        <f>ROUND(IF($AZ$247&lt;=0,0,MIN($AZ$4,$AZ$247+$BA$247)),2)</f>
        <v>0</v>
      </c>
      <c r="BC247">
        <f>ROUND(IF($AZ$247&lt;=0,0,MIN(MAX(0,$AZ$247+$BA$247-$BB$247),MAX(0,$F$247-$J$247-$O$247-$T$247-$Y$247-$AD$247-$AI$247-$AN$247-$AS$247-$AX$247))),2)</f>
        <v>0</v>
      </c>
      <c r="BD247">
        <f>ROUND(MAX(0,$AZ$247+$BA$247-$BB$247-$BC$247),2)</f>
        <v>0</v>
      </c>
    </row>
    <row r="248" spans="1:56">
      <c r="A248">
        <f>ROW()-7</f>
        <v>241</v>
      </c>
      <c r="B248">
        <f>EDATE(StartDate,A248-1)</f>
        <v>0</v>
      </c>
      <c r="C248">
        <f>ROUND(SUM($G$248,$L$248,$Q$248,$V$248,$AA$248,$AF$248,$AK$248,$AP$248,$AU$248,$AZ$248)-SUM($K$248,$P$248,$U$248,$Z$248,$AE$248,$AJ$248,$AO$248,$AT$248,$AY$248,$BD$248),2)</f>
        <v>0</v>
      </c>
      <c r="D248">
        <f>ROUND(SUM($H$248,$M$248,$R$248,$W$248,$AB$248,$AG$248,$AL$248,$AQ$248,$AV$248,$BA$248),2)</f>
        <v>0</v>
      </c>
      <c r="E248">
        <f>ROUND(SUM($K$248,$P$248,$U$248,$Z$248,$AE$248,$AJ$248,$AO$248,$AT$248,$AY$248,$BD$248),2)</f>
        <v>0</v>
      </c>
      <c r="F248">
        <f>ROUND(MAX(MonthlyBudget-SUM($I$248,$N$248,$S$248,$X$248,$AC$248,$AH$248,$AM$248,$AR$248,$AW$248,$BB$248),0),2)</f>
        <v>0</v>
      </c>
      <c r="G248">
        <f>$K$247</f>
        <v>0</v>
      </c>
      <c r="H248">
        <f>ROUND(IF($G$248&lt;=0,0,$G$248*$G$3/12),2)</f>
        <v>0</v>
      </c>
      <c r="I248">
        <f>ROUND(IF($G$248&lt;=0,0,MIN($G$4,$G$248+$H$248)),2)</f>
        <v>0</v>
      </c>
      <c r="J248">
        <f>ROUND(IF($G$248&lt;=0,0,MIN(MAX(0,$G$248+$H$248-$I$248),$F$248)),2)</f>
        <v>0</v>
      </c>
      <c r="K248">
        <f>ROUND(MAX(0,$G$248+$H$248-$I$248-$J$248),2)</f>
        <v>0</v>
      </c>
      <c r="L248">
        <f>$P$247</f>
        <v>0</v>
      </c>
      <c r="M248">
        <f>ROUND(IF($L$248&lt;=0,0,$L$248*$L$3/12),2)</f>
        <v>0</v>
      </c>
      <c r="N248">
        <f>ROUND(IF($L$248&lt;=0,0,MIN($L$4,$L$248+$M$248)),2)</f>
        <v>0</v>
      </c>
      <c r="O248">
        <f>ROUND(IF($L$248&lt;=0,0,MIN(MAX(0,$L$248+$M$248-$N$248),MAX(0,$F$248-$J$248))),2)</f>
        <v>0</v>
      </c>
      <c r="P248">
        <f>ROUND(MAX(0,$L$248+$M$248-$N$248-$O$248),2)</f>
        <v>0</v>
      </c>
      <c r="Q248">
        <f>$U$247</f>
        <v>0</v>
      </c>
      <c r="R248">
        <f>ROUND(IF($Q$248&lt;=0,0,$Q$248*$Q$3/12),2)</f>
        <v>0</v>
      </c>
      <c r="S248">
        <f>ROUND(IF($Q$248&lt;=0,0,MIN($Q$4,$Q$248+$R$248)),2)</f>
        <v>0</v>
      </c>
      <c r="T248">
        <f>ROUND(IF($Q$248&lt;=0,0,MIN(MAX(0,$Q$248+$R$248-$S$248),MAX(0,$F$248-$J$248-$O$248))),2)</f>
        <v>0</v>
      </c>
      <c r="U248">
        <f>ROUND(MAX(0,$Q$248+$R$248-$S$248-$T$248),2)</f>
        <v>0</v>
      </c>
      <c r="V248">
        <f>$Z$247</f>
        <v>0</v>
      </c>
      <c r="W248">
        <f>ROUND(IF($V$248&lt;=0,0,$V$248*$V$3/12),2)</f>
        <v>0</v>
      </c>
      <c r="X248">
        <f>ROUND(IF($V$248&lt;=0,0,MIN($V$4,$V$248+$W$248)),2)</f>
        <v>0</v>
      </c>
      <c r="Y248">
        <f>ROUND(IF($V$248&lt;=0,0,MIN(MAX(0,$V$248+$W$248-$X$248),MAX(0,$F$248-$J$248-$O$248-$T$248))),2)</f>
        <v>0</v>
      </c>
      <c r="Z248">
        <f>ROUND(MAX(0,$V$248+$W$248-$X$248-$Y$248),2)</f>
        <v>0</v>
      </c>
      <c r="AA248">
        <f>$AE$247</f>
        <v>0</v>
      </c>
      <c r="AB248">
        <f>ROUND(IF($AA$248&lt;=0,0,$AA$248*$AA$3/12),2)</f>
        <v>0</v>
      </c>
      <c r="AC248">
        <f>ROUND(IF($AA$248&lt;=0,0,MIN($AA$4,$AA$248+$AB$248)),2)</f>
        <v>0</v>
      </c>
      <c r="AD248">
        <f>ROUND(IF($AA$248&lt;=0,0,MIN(MAX(0,$AA$248+$AB$248-$AC$248),MAX(0,$F$248-$J$248-$O$248-$T$248-$Y$248))),2)</f>
        <v>0</v>
      </c>
      <c r="AE248">
        <f>ROUND(MAX(0,$AA$248+$AB$248-$AC$248-$AD$248),2)</f>
        <v>0</v>
      </c>
      <c r="AF248">
        <f>$AJ$247</f>
        <v>0</v>
      </c>
      <c r="AG248">
        <f>ROUND(IF($AF$248&lt;=0,0,$AF$248*$AF$3/12),2)</f>
        <v>0</v>
      </c>
      <c r="AH248">
        <f>ROUND(IF($AF$248&lt;=0,0,MIN($AF$4,$AF$248+$AG$248)),2)</f>
        <v>0</v>
      </c>
      <c r="AI248">
        <f>ROUND(IF($AF$248&lt;=0,0,MIN(MAX(0,$AF$248+$AG$248-$AH$248),MAX(0,$F$248-$J$248-$O$248-$T$248-$Y$248-$AD$248))),2)</f>
        <v>0</v>
      </c>
      <c r="AJ248">
        <f>ROUND(MAX(0,$AF$248+$AG$248-$AH$248-$AI$248),2)</f>
        <v>0</v>
      </c>
      <c r="AK248">
        <f>$AO$247</f>
        <v>0</v>
      </c>
      <c r="AL248">
        <f>ROUND(IF($AK$248&lt;=0,0,$AK$248*$AK$3/12),2)</f>
        <v>0</v>
      </c>
      <c r="AM248">
        <f>ROUND(IF($AK$248&lt;=0,0,MIN($AK$4,$AK$248+$AL$248)),2)</f>
        <v>0</v>
      </c>
      <c r="AN248">
        <f>ROUND(IF($AK$248&lt;=0,0,MIN(MAX(0,$AK$248+$AL$248-$AM$248),MAX(0,$F$248-$J$248-$O$248-$T$248-$Y$248-$AD$248-$AI$248))),2)</f>
        <v>0</v>
      </c>
      <c r="AO248">
        <f>ROUND(MAX(0,$AK$248+$AL$248-$AM$248-$AN$248),2)</f>
        <v>0</v>
      </c>
      <c r="AP248">
        <f>$AT$247</f>
        <v>0</v>
      </c>
      <c r="AQ248">
        <f>ROUND(IF($AP$248&lt;=0,0,$AP$248*$AP$3/12),2)</f>
        <v>0</v>
      </c>
      <c r="AR248">
        <f>ROUND(IF($AP$248&lt;=0,0,MIN($AP$4,$AP$248+$AQ$248)),2)</f>
        <v>0</v>
      </c>
      <c r="AS248">
        <f>ROUND(IF($AP$248&lt;=0,0,MIN(MAX(0,$AP$248+$AQ$248-$AR$248),MAX(0,$F$248-$J$248-$O$248-$T$248-$Y$248-$AD$248-$AI$248-$AN$248))),2)</f>
        <v>0</v>
      </c>
      <c r="AT248">
        <f>ROUND(MAX(0,$AP$248+$AQ$248-$AR$248-$AS$248),2)</f>
        <v>0</v>
      </c>
      <c r="AU248">
        <f>$AY$247</f>
        <v>0</v>
      </c>
      <c r="AV248">
        <f>ROUND(IF($AU$248&lt;=0,0,$AU$248*$AU$3/12),2)</f>
        <v>0</v>
      </c>
      <c r="AW248">
        <f>ROUND(IF($AU$248&lt;=0,0,MIN($AU$4,$AU$248+$AV$248)),2)</f>
        <v>0</v>
      </c>
      <c r="AX248">
        <f>ROUND(IF($AU$248&lt;=0,0,MIN(MAX(0,$AU$248+$AV$248-$AW$248),MAX(0,$F$248-$J$248-$O$248-$T$248-$Y$248-$AD$248-$AI$248-$AN$248-$AS$248))),2)</f>
        <v>0</v>
      </c>
      <c r="AY248">
        <f>ROUND(MAX(0,$AU$248+$AV$248-$AW$248-$AX$248),2)</f>
        <v>0</v>
      </c>
      <c r="AZ248">
        <f>$BD$247</f>
        <v>0</v>
      </c>
      <c r="BA248">
        <f>ROUND(IF($AZ$248&lt;=0,0,$AZ$248*$AZ$3/12),2)</f>
        <v>0</v>
      </c>
      <c r="BB248">
        <f>ROUND(IF($AZ$248&lt;=0,0,MIN($AZ$4,$AZ$248+$BA$248)),2)</f>
        <v>0</v>
      </c>
      <c r="BC248">
        <f>ROUND(IF($AZ$248&lt;=0,0,MIN(MAX(0,$AZ$248+$BA$248-$BB$248),MAX(0,$F$248-$J$248-$O$248-$T$248-$Y$248-$AD$248-$AI$248-$AN$248-$AS$248-$AX$248))),2)</f>
        <v>0</v>
      </c>
      <c r="BD248">
        <f>ROUND(MAX(0,$AZ$248+$BA$248-$BB$248-$BC$248),2)</f>
        <v>0</v>
      </c>
    </row>
    <row r="249" spans="1:56">
      <c r="A249">
        <f>ROW()-7</f>
        <v>242</v>
      </c>
      <c r="B249">
        <f>EDATE(StartDate,A249-1)</f>
        <v>0</v>
      </c>
      <c r="C249">
        <f>ROUND(SUM($G$249,$L$249,$Q$249,$V$249,$AA$249,$AF$249,$AK$249,$AP$249,$AU$249,$AZ$249)-SUM($K$249,$P$249,$U$249,$Z$249,$AE$249,$AJ$249,$AO$249,$AT$249,$AY$249,$BD$249),2)</f>
        <v>0</v>
      </c>
      <c r="D249">
        <f>ROUND(SUM($H$249,$M$249,$R$249,$W$249,$AB$249,$AG$249,$AL$249,$AQ$249,$AV$249,$BA$249),2)</f>
        <v>0</v>
      </c>
      <c r="E249">
        <f>ROUND(SUM($K$249,$P$249,$U$249,$Z$249,$AE$249,$AJ$249,$AO$249,$AT$249,$AY$249,$BD$249),2)</f>
        <v>0</v>
      </c>
      <c r="F249">
        <f>ROUND(MAX(MonthlyBudget-SUM($I$249,$N$249,$S$249,$X$249,$AC$249,$AH$249,$AM$249,$AR$249,$AW$249,$BB$249),0),2)</f>
        <v>0</v>
      </c>
      <c r="G249">
        <f>$K$248</f>
        <v>0</v>
      </c>
      <c r="H249">
        <f>ROUND(IF($G$249&lt;=0,0,$G$249*$G$3/12),2)</f>
        <v>0</v>
      </c>
      <c r="I249">
        <f>ROUND(IF($G$249&lt;=0,0,MIN($G$4,$G$249+$H$249)),2)</f>
        <v>0</v>
      </c>
      <c r="J249">
        <f>ROUND(IF($G$249&lt;=0,0,MIN(MAX(0,$G$249+$H$249-$I$249),$F$249)),2)</f>
        <v>0</v>
      </c>
      <c r="K249">
        <f>ROUND(MAX(0,$G$249+$H$249-$I$249-$J$249),2)</f>
        <v>0</v>
      </c>
      <c r="L249">
        <f>$P$248</f>
        <v>0</v>
      </c>
      <c r="M249">
        <f>ROUND(IF($L$249&lt;=0,0,$L$249*$L$3/12),2)</f>
        <v>0</v>
      </c>
      <c r="N249">
        <f>ROUND(IF($L$249&lt;=0,0,MIN($L$4,$L$249+$M$249)),2)</f>
        <v>0</v>
      </c>
      <c r="O249">
        <f>ROUND(IF($L$249&lt;=0,0,MIN(MAX(0,$L$249+$M$249-$N$249),MAX(0,$F$249-$J$249))),2)</f>
        <v>0</v>
      </c>
      <c r="P249">
        <f>ROUND(MAX(0,$L$249+$M$249-$N$249-$O$249),2)</f>
        <v>0</v>
      </c>
      <c r="Q249">
        <f>$U$248</f>
        <v>0</v>
      </c>
      <c r="R249">
        <f>ROUND(IF($Q$249&lt;=0,0,$Q$249*$Q$3/12),2)</f>
        <v>0</v>
      </c>
      <c r="S249">
        <f>ROUND(IF($Q$249&lt;=0,0,MIN($Q$4,$Q$249+$R$249)),2)</f>
        <v>0</v>
      </c>
      <c r="T249">
        <f>ROUND(IF($Q$249&lt;=0,0,MIN(MAX(0,$Q$249+$R$249-$S$249),MAX(0,$F$249-$J$249-$O$249))),2)</f>
        <v>0</v>
      </c>
      <c r="U249">
        <f>ROUND(MAX(0,$Q$249+$R$249-$S$249-$T$249),2)</f>
        <v>0</v>
      </c>
      <c r="V249">
        <f>$Z$248</f>
        <v>0</v>
      </c>
      <c r="W249">
        <f>ROUND(IF($V$249&lt;=0,0,$V$249*$V$3/12),2)</f>
        <v>0</v>
      </c>
      <c r="X249">
        <f>ROUND(IF($V$249&lt;=0,0,MIN($V$4,$V$249+$W$249)),2)</f>
        <v>0</v>
      </c>
      <c r="Y249">
        <f>ROUND(IF($V$249&lt;=0,0,MIN(MAX(0,$V$249+$W$249-$X$249),MAX(0,$F$249-$J$249-$O$249-$T$249))),2)</f>
        <v>0</v>
      </c>
      <c r="Z249">
        <f>ROUND(MAX(0,$V$249+$W$249-$X$249-$Y$249),2)</f>
        <v>0</v>
      </c>
      <c r="AA249">
        <f>$AE$248</f>
        <v>0</v>
      </c>
      <c r="AB249">
        <f>ROUND(IF($AA$249&lt;=0,0,$AA$249*$AA$3/12),2)</f>
        <v>0</v>
      </c>
      <c r="AC249">
        <f>ROUND(IF($AA$249&lt;=0,0,MIN($AA$4,$AA$249+$AB$249)),2)</f>
        <v>0</v>
      </c>
      <c r="AD249">
        <f>ROUND(IF($AA$249&lt;=0,0,MIN(MAX(0,$AA$249+$AB$249-$AC$249),MAX(0,$F$249-$J$249-$O$249-$T$249-$Y$249))),2)</f>
        <v>0</v>
      </c>
      <c r="AE249">
        <f>ROUND(MAX(0,$AA$249+$AB$249-$AC$249-$AD$249),2)</f>
        <v>0</v>
      </c>
      <c r="AF249">
        <f>$AJ$248</f>
        <v>0</v>
      </c>
      <c r="AG249">
        <f>ROUND(IF($AF$249&lt;=0,0,$AF$249*$AF$3/12),2)</f>
        <v>0</v>
      </c>
      <c r="AH249">
        <f>ROUND(IF($AF$249&lt;=0,0,MIN($AF$4,$AF$249+$AG$249)),2)</f>
        <v>0</v>
      </c>
      <c r="AI249">
        <f>ROUND(IF($AF$249&lt;=0,0,MIN(MAX(0,$AF$249+$AG$249-$AH$249),MAX(0,$F$249-$J$249-$O$249-$T$249-$Y$249-$AD$249))),2)</f>
        <v>0</v>
      </c>
      <c r="AJ249">
        <f>ROUND(MAX(0,$AF$249+$AG$249-$AH$249-$AI$249),2)</f>
        <v>0</v>
      </c>
      <c r="AK249">
        <f>$AO$248</f>
        <v>0</v>
      </c>
      <c r="AL249">
        <f>ROUND(IF($AK$249&lt;=0,0,$AK$249*$AK$3/12),2)</f>
        <v>0</v>
      </c>
      <c r="AM249">
        <f>ROUND(IF($AK$249&lt;=0,0,MIN($AK$4,$AK$249+$AL$249)),2)</f>
        <v>0</v>
      </c>
      <c r="AN249">
        <f>ROUND(IF($AK$249&lt;=0,0,MIN(MAX(0,$AK$249+$AL$249-$AM$249),MAX(0,$F$249-$J$249-$O$249-$T$249-$Y$249-$AD$249-$AI$249))),2)</f>
        <v>0</v>
      </c>
      <c r="AO249">
        <f>ROUND(MAX(0,$AK$249+$AL$249-$AM$249-$AN$249),2)</f>
        <v>0</v>
      </c>
      <c r="AP249">
        <f>$AT$248</f>
        <v>0</v>
      </c>
      <c r="AQ249">
        <f>ROUND(IF($AP$249&lt;=0,0,$AP$249*$AP$3/12),2)</f>
        <v>0</v>
      </c>
      <c r="AR249">
        <f>ROUND(IF($AP$249&lt;=0,0,MIN($AP$4,$AP$249+$AQ$249)),2)</f>
        <v>0</v>
      </c>
      <c r="AS249">
        <f>ROUND(IF($AP$249&lt;=0,0,MIN(MAX(0,$AP$249+$AQ$249-$AR$249),MAX(0,$F$249-$J$249-$O$249-$T$249-$Y$249-$AD$249-$AI$249-$AN$249))),2)</f>
        <v>0</v>
      </c>
      <c r="AT249">
        <f>ROUND(MAX(0,$AP$249+$AQ$249-$AR$249-$AS$249),2)</f>
        <v>0</v>
      </c>
      <c r="AU249">
        <f>$AY$248</f>
        <v>0</v>
      </c>
      <c r="AV249">
        <f>ROUND(IF($AU$249&lt;=0,0,$AU$249*$AU$3/12),2)</f>
        <v>0</v>
      </c>
      <c r="AW249">
        <f>ROUND(IF($AU$249&lt;=0,0,MIN($AU$4,$AU$249+$AV$249)),2)</f>
        <v>0</v>
      </c>
      <c r="AX249">
        <f>ROUND(IF($AU$249&lt;=0,0,MIN(MAX(0,$AU$249+$AV$249-$AW$249),MAX(0,$F$249-$J$249-$O$249-$T$249-$Y$249-$AD$249-$AI$249-$AN$249-$AS$249))),2)</f>
        <v>0</v>
      </c>
      <c r="AY249">
        <f>ROUND(MAX(0,$AU$249+$AV$249-$AW$249-$AX$249),2)</f>
        <v>0</v>
      </c>
      <c r="AZ249">
        <f>$BD$248</f>
        <v>0</v>
      </c>
      <c r="BA249">
        <f>ROUND(IF($AZ$249&lt;=0,0,$AZ$249*$AZ$3/12),2)</f>
        <v>0</v>
      </c>
      <c r="BB249">
        <f>ROUND(IF($AZ$249&lt;=0,0,MIN($AZ$4,$AZ$249+$BA$249)),2)</f>
        <v>0</v>
      </c>
      <c r="BC249">
        <f>ROUND(IF($AZ$249&lt;=0,0,MIN(MAX(0,$AZ$249+$BA$249-$BB$249),MAX(0,$F$249-$J$249-$O$249-$T$249-$Y$249-$AD$249-$AI$249-$AN$249-$AS$249-$AX$249))),2)</f>
        <v>0</v>
      </c>
      <c r="BD249">
        <f>ROUND(MAX(0,$AZ$249+$BA$249-$BB$249-$BC$249),2)</f>
        <v>0</v>
      </c>
    </row>
    <row r="250" spans="1:56">
      <c r="A250">
        <f>ROW()-7</f>
        <v>243</v>
      </c>
      <c r="B250">
        <f>EDATE(StartDate,A250-1)</f>
        <v>0</v>
      </c>
      <c r="C250">
        <f>ROUND(SUM($G$250,$L$250,$Q$250,$V$250,$AA$250,$AF$250,$AK$250,$AP$250,$AU$250,$AZ$250)-SUM($K$250,$P$250,$U$250,$Z$250,$AE$250,$AJ$250,$AO$250,$AT$250,$AY$250,$BD$250),2)</f>
        <v>0</v>
      </c>
      <c r="D250">
        <f>ROUND(SUM($H$250,$M$250,$R$250,$W$250,$AB$250,$AG$250,$AL$250,$AQ$250,$AV$250,$BA$250),2)</f>
        <v>0</v>
      </c>
      <c r="E250">
        <f>ROUND(SUM($K$250,$P$250,$U$250,$Z$250,$AE$250,$AJ$250,$AO$250,$AT$250,$AY$250,$BD$250),2)</f>
        <v>0</v>
      </c>
      <c r="F250">
        <f>ROUND(MAX(MonthlyBudget-SUM($I$250,$N$250,$S$250,$X$250,$AC$250,$AH$250,$AM$250,$AR$250,$AW$250,$BB$250),0),2)</f>
        <v>0</v>
      </c>
      <c r="G250">
        <f>$K$249</f>
        <v>0</v>
      </c>
      <c r="H250">
        <f>ROUND(IF($G$250&lt;=0,0,$G$250*$G$3/12),2)</f>
        <v>0</v>
      </c>
      <c r="I250">
        <f>ROUND(IF($G$250&lt;=0,0,MIN($G$4,$G$250+$H$250)),2)</f>
        <v>0</v>
      </c>
      <c r="J250">
        <f>ROUND(IF($G$250&lt;=0,0,MIN(MAX(0,$G$250+$H$250-$I$250),$F$250)),2)</f>
        <v>0</v>
      </c>
      <c r="K250">
        <f>ROUND(MAX(0,$G$250+$H$250-$I$250-$J$250),2)</f>
        <v>0</v>
      </c>
      <c r="L250">
        <f>$P$249</f>
        <v>0</v>
      </c>
      <c r="M250">
        <f>ROUND(IF($L$250&lt;=0,0,$L$250*$L$3/12),2)</f>
        <v>0</v>
      </c>
      <c r="N250">
        <f>ROUND(IF($L$250&lt;=0,0,MIN($L$4,$L$250+$M$250)),2)</f>
        <v>0</v>
      </c>
      <c r="O250">
        <f>ROUND(IF($L$250&lt;=0,0,MIN(MAX(0,$L$250+$M$250-$N$250),MAX(0,$F$250-$J$250))),2)</f>
        <v>0</v>
      </c>
      <c r="P250">
        <f>ROUND(MAX(0,$L$250+$M$250-$N$250-$O$250),2)</f>
        <v>0</v>
      </c>
      <c r="Q250">
        <f>$U$249</f>
        <v>0</v>
      </c>
      <c r="R250">
        <f>ROUND(IF($Q$250&lt;=0,0,$Q$250*$Q$3/12),2)</f>
        <v>0</v>
      </c>
      <c r="S250">
        <f>ROUND(IF($Q$250&lt;=0,0,MIN($Q$4,$Q$250+$R$250)),2)</f>
        <v>0</v>
      </c>
      <c r="T250">
        <f>ROUND(IF($Q$250&lt;=0,0,MIN(MAX(0,$Q$250+$R$250-$S$250),MAX(0,$F$250-$J$250-$O$250))),2)</f>
        <v>0</v>
      </c>
      <c r="U250">
        <f>ROUND(MAX(0,$Q$250+$R$250-$S$250-$T$250),2)</f>
        <v>0</v>
      </c>
      <c r="V250">
        <f>$Z$249</f>
        <v>0</v>
      </c>
      <c r="W250">
        <f>ROUND(IF($V$250&lt;=0,0,$V$250*$V$3/12),2)</f>
        <v>0</v>
      </c>
      <c r="X250">
        <f>ROUND(IF($V$250&lt;=0,0,MIN($V$4,$V$250+$W$250)),2)</f>
        <v>0</v>
      </c>
      <c r="Y250">
        <f>ROUND(IF($V$250&lt;=0,0,MIN(MAX(0,$V$250+$W$250-$X$250),MAX(0,$F$250-$J$250-$O$250-$T$250))),2)</f>
        <v>0</v>
      </c>
      <c r="Z250">
        <f>ROUND(MAX(0,$V$250+$W$250-$X$250-$Y$250),2)</f>
        <v>0</v>
      </c>
      <c r="AA250">
        <f>$AE$249</f>
        <v>0</v>
      </c>
      <c r="AB250">
        <f>ROUND(IF($AA$250&lt;=0,0,$AA$250*$AA$3/12),2)</f>
        <v>0</v>
      </c>
      <c r="AC250">
        <f>ROUND(IF($AA$250&lt;=0,0,MIN($AA$4,$AA$250+$AB$250)),2)</f>
        <v>0</v>
      </c>
      <c r="AD250">
        <f>ROUND(IF($AA$250&lt;=0,0,MIN(MAX(0,$AA$250+$AB$250-$AC$250),MAX(0,$F$250-$J$250-$O$250-$T$250-$Y$250))),2)</f>
        <v>0</v>
      </c>
      <c r="AE250">
        <f>ROUND(MAX(0,$AA$250+$AB$250-$AC$250-$AD$250),2)</f>
        <v>0</v>
      </c>
      <c r="AF250">
        <f>$AJ$249</f>
        <v>0</v>
      </c>
      <c r="AG250">
        <f>ROUND(IF($AF$250&lt;=0,0,$AF$250*$AF$3/12),2)</f>
        <v>0</v>
      </c>
      <c r="AH250">
        <f>ROUND(IF($AF$250&lt;=0,0,MIN($AF$4,$AF$250+$AG$250)),2)</f>
        <v>0</v>
      </c>
      <c r="AI250">
        <f>ROUND(IF($AF$250&lt;=0,0,MIN(MAX(0,$AF$250+$AG$250-$AH$250),MAX(0,$F$250-$J$250-$O$250-$T$250-$Y$250-$AD$250))),2)</f>
        <v>0</v>
      </c>
      <c r="AJ250">
        <f>ROUND(MAX(0,$AF$250+$AG$250-$AH$250-$AI$250),2)</f>
        <v>0</v>
      </c>
      <c r="AK250">
        <f>$AO$249</f>
        <v>0</v>
      </c>
      <c r="AL250">
        <f>ROUND(IF($AK$250&lt;=0,0,$AK$250*$AK$3/12),2)</f>
        <v>0</v>
      </c>
      <c r="AM250">
        <f>ROUND(IF($AK$250&lt;=0,0,MIN($AK$4,$AK$250+$AL$250)),2)</f>
        <v>0</v>
      </c>
      <c r="AN250">
        <f>ROUND(IF($AK$250&lt;=0,0,MIN(MAX(0,$AK$250+$AL$250-$AM$250),MAX(0,$F$250-$J$250-$O$250-$T$250-$Y$250-$AD$250-$AI$250))),2)</f>
        <v>0</v>
      </c>
      <c r="AO250">
        <f>ROUND(MAX(0,$AK$250+$AL$250-$AM$250-$AN$250),2)</f>
        <v>0</v>
      </c>
      <c r="AP250">
        <f>$AT$249</f>
        <v>0</v>
      </c>
      <c r="AQ250">
        <f>ROUND(IF($AP$250&lt;=0,0,$AP$250*$AP$3/12),2)</f>
        <v>0</v>
      </c>
      <c r="AR250">
        <f>ROUND(IF($AP$250&lt;=0,0,MIN($AP$4,$AP$250+$AQ$250)),2)</f>
        <v>0</v>
      </c>
      <c r="AS250">
        <f>ROUND(IF($AP$250&lt;=0,0,MIN(MAX(0,$AP$250+$AQ$250-$AR$250),MAX(0,$F$250-$J$250-$O$250-$T$250-$Y$250-$AD$250-$AI$250-$AN$250))),2)</f>
        <v>0</v>
      </c>
      <c r="AT250">
        <f>ROUND(MAX(0,$AP$250+$AQ$250-$AR$250-$AS$250),2)</f>
        <v>0</v>
      </c>
      <c r="AU250">
        <f>$AY$249</f>
        <v>0</v>
      </c>
      <c r="AV250">
        <f>ROUND(IF($AU$250&lt;=0,0,$AU$250*$AU$3/12),2)</f>
        <v>0</v>
      </c>
      <c r="AW250">
        <f>ROUND(IF($AU$250&lt;=0,0,MIN($AU$4,$AU$250+$AV$250)),2)</f>
        <v>0</v>
      </c>
      <c r="AX250">
        <f>ROUND(IF($AU$250&lt;=0,0,MIN(MAX(0,$AU$250+$AV$250-$AW$250),MAX(0,$F$250-$J$250-$O$250-$T$250-$Y$250-$AD$250-$AI$250-$AN$250-$AS$250))),2)</f>
        <v>0</v>
      </c>
      <c r="AY250">
        <f>ROUND(MAX(0,$AU$250+$AV$250-$AW$250-$AX$250),2)</f>
        <v>0</v>
      </c>
      <c r="AZ250">
        <f>$BD$249</f>
        <v>0</v>
      </c>
      <c r="BA250">
        <f>ROUND(IF($AZ$250&lt;=0,0,$AZ$250*$AZ$3/12),2)</f>
        <v>0</v>
      </c>
      <c r="BB250">
        <f>ROUND(IF($AZ$250&lt;=0,0,MIN($AZ$4,$AZ$250+$BA$250)),2)</f>
        <v>0</v>
      </c>
      <c r="BC250">
        <f>ROUND(IF($AZ$250&lt;=0,0,MIN(MAX(0,$AZ$250+$BA$250-$BB$250),MAX(0,$F$250-$J$250-$O$250-$T$250-$Y$250-$AD$250-$AI$250-$AN$250-$AS$250-$AX$250))),2)</f>
        <v>0</v>
      </c>
      <c r="BD250">
        <f>ROUND(MAX(0,$AZ$250+$BA$250-$BB$250-$BC$250),2)</f>
        <v>0</v>
      </c>
    </row>
    <row r="251" spans="1:56">
      <c r="A251">
        <f>ROW()-7</f>
        <v>244</v>
      </c>
      <c r="B251">
        <f>EDATE(StartDate,A251-1)</f>
        <v>0</v>
      </c>
      <c r="C251">
        <f>ROUND(SUM($G$251,$L$251,$Q$251,$V$251,$AA$251,$AF$251,$AK$251,$AP$251,$AU$251,$AZ$251)-SUM($K$251,$P$251,$U$251,$Z$251,$AE$251,$AJ$251,$AO$251,$AT$251,$AY$251,$BD$251),2)</f>
        <v>0</v>
      </c>
      <c r="D251">
        <f>ROUND(SUM($H$251,$M$251,$R$251,$W$251,$AB$251,$AG$251,$AL$251,$AQ$251,$AV$251,$BA$251),2)</f>
        <v>0</v>
      </c>
      <c r="E251">
        <f>ROUND(SUM($K$251,$P$251,$U$251,$Z$251,$AE$251,$AJ$251,$AO$251,$AT$251,$AY$251,$BD$251),2)</f>
        <v>0</v>
      </c>
      <c r="F251">
        <f>ROUND(MAX(MonthlyBudget-SUM($I$251,$N$251,$S$251,$X$251,$AC$251,$AH$251,$AM$251,$AR$251,$AW$251,$BB$251),0),2)</f>
        <v>0</v>
      </c>
      <c r="G251">
        <f>$K$250</f>
        <v>0</v>
      </c>
      <c r="H251">
        <f>ROUND(IF($G$251&lt;=0,0,$G$251*$G$3/12),2)</f>
        <v>0</v>
      </c>
      <c r="I251">
        <f>ROUND(IF($G$251&lt;=0,0,MIN($G$4,$G$251+$H$251)),2)</f>
        <v>0</v>
      </c>
      <c r="J251">
        <f>ROUND(IF($G$251&lt;=0,0,MIN(MAX(0,$G$251+$H$251-$I$251),$F$251)),2)</f>
        <v>0</v>
      </c>
      <c r="K251">
        <f>ROUND(MAX(0,$G$251+$H$251-$I$251-$J$251),2)</f>
        <v>0</v>
      </c>
      <c r="L251">
        <f>$P$250</f>
        <v>0</v>
      </c>
      <c r="M251">
        <f>ROUND(IF($L$251&lt;=0,0,$L$251*$L$3/12),2)</f>
        <v>0</v>
      </c>
      <c r="N251">
        <f>ROUND(IF($L$251&lt;=0,0,MIN($L$4,$L$251+$M$251)),2)</f>
        <v>0</v>
      </c>
      <c r="O251">
        <f>ROUND(IF($L$251&lt;=0,0,MIN(MAX(0,$L$251+$M$251-$N$251),MAX(0,$F$251-$J$251))),2)</f>
        <v>0</v>
      </c>
      <c r="P251">
        <f>ROUND(MAX(0,$L$251+$M$251-$N$251-$O$251),2)</f>
        <v>0</v>
      </c>
      <c r="Q251">
        <f>$U$250</f>
        <v>0</v>
      </c>
      <c r="R251">
        <f>ROUND(IF($Q$251&lt;=0,0,$Q$251*$Q$3/12),2)</f>
        <v>0</v>
      </c>
      <c r="S251">
        <f>ROUND(IF($Q$251&lt;=0,0,MIN($Q$4,$Q$251+$R$251)),2)</f>
        <v>0</v>
      </c>
      <c r="T251">
        <f>ROUND(IF($Q$251&lt;=0,0,MIN(MAX(0,$Q$251+$R$251-$S$251),MAX(0,$F$251-$J$251-$O$251))),2)</f>
        <v>0</v>
      </c>
      <c r="U251">
        <f>ROUND(MAX(0,$Q$251+$R$251-$S$251-$T$251),2)</f>
        <v>0</v>
      </c>
      <c r="V251">
        <f>$Z$250</f>
        <v>0</v>
      </c>
      <c r="W251">
        <f>ROUND(IF($V$251&lt;=0,0,$V$251*$V$3/12),2)</f>
        <v>0</v>
      </c>
      <c r="X251">
        <f>ROUND(IF($V$251&lt;=0,0,MIN($V$4,$V$251+$W$251)),2)</f>
        <v>0</v>
      </c>
      <c r="Y251">
        <f>ROUND(IF($V$251&lt;=0,0,MIN(MAX(0,$V$251+$W$251-$X$251),MAX(0,$F$251-$J$251-$O$251-$T$251))),2)</f>
        <v>0</v>
      </c>
      <c r="Z251">
        <f>ROUND(MAX(0,$V$251+$W$251-$X$251-$Y$251),2)</f>
        <v>0</v>
      </c>
      <c r="AA251">
        <f>$AE$250</f>
        <v>0</v>
      </c>
      <c r="AB251">
        <f>ROUND(IF($AA$251&lt;=0,0,$AA$251*$AA$3/12),2)</f>
        <v>0</v>
      </c>
      <c r="AC251">
        <f>ROUND(IF($AA$251&lt;=0,0,MIN($AA$4,$AA$251+$AB$251)),2)</f>
        <v>0</v>
      </c>
      <c r="AD251">
        <f>ROUND(IF($AA$251&lt;=0,0,MIN(MAX(0,$AA$251+$AB$251-$AC$251),MAX(0,$F$251-$J$251-$O$251-$T$251-$Y$251))),2)</f>
        <v>0</v>
      </c>
      <c r="AE251">
        <f>ROUND(MAX(0,$AA$251+$AB$251-$AC$251-$AD$251),2)</f>
        <v>0</v>
      </c>
      <c r="AF251">
        <f>$AJ$250</f>
        <v>0</v>
      </c>
      <c r="AG251">
        <f>ROUND(IF($AF$251&lt;=0,0,$AF$251*$AF$3/12),2)</f>
        <v>0</v>
      </c>
      <c r="AH251">
        <f>ROUND(IF($AF$251&lt;=0,0,MIN($AF$4,$AF$251+$AG$251)),2)</f>
        <v>0</v>
      </c>
      <c r="AI251">
        <f>ROUND(IF($AF$251&lt;=0,0,MIN(MAX(0,$AF$251+$AG$251-$AH$251),MAX(0,$F$251-$J$251-$O$251-$T$251-$Y$251-$AD$251))),2)</f>
        <v>0</v>
      </c>
      <c r="AJ251">
        <f>ROUND(MAX(0,$AF$251+$AG$251-$AH$251-$AI$251),2)</f>
        <v>0</v>
      </c>
      <c r="AK251">
        <f>$AO$250</f>
        <v>0</v>
      </c>
      <c r="AL251">
        <f>ROUND(IF($AK$251&lt;=0,0,$AK$251*$AK$3/12),2)</f>
        <v>0</v>
      </c>
      <c r="AM251">
        <f>ROUND(IF($AK$251&lt;=0,0,MIN($AK$4,$AK$251+$AL$251)),2)</f>
        <v>0</v>
      </c>
      <c r="AN251">
        <f>ROUND(IF($AK$251&lt;=0,0,MIN(MAX(0,$AK$251+$AL$251-$AM$251),MAX(0,$F$251-$J$251-$O$251-$T$251-$Y$251-$AD$251-$AI$251))),2)</f>
        <v>0</v>
      </c>
      <c r="AO251">
        <f>ROUND(MAX(0,$AK$251+$AL$251-$AM$251-$AN$251),2)</f>
        <v>0</v>
      </c>
      <c r="AP251">
        <f>$AT$250</f>
        <v>0</v>
      </c>
      <c r="AQ251">
        <f>ROUND(IF($AP$251&lt;=0,0,$AP$251*$AP$3/12),2)</f>
        <v>0</v>
      </c>
      <c r="AR251">
        <f>ROUND(IF($AP$251&lt;=0,0,MIN($AP$4,$AP$251+$AQ$251)),2)</f>
        <v>0</v>
      </c>
      <c r="AS251">
        <f>ROUND(IF($AP$251&lt;=0,0,MIN(MAX(0,$AP$251+$AQ$251-$AR$251),MAX(0,$F$251-$J$251-$O$251-$T$251-$Y$251-$AD$251-$AI$251-$AN$251))),2)</f>
        <v>0</v>
      </c>
      <c r="AT251">
        <f>ROUND(MAX(0,$AP$251+$AQ$251-$AR$251-$AS$251),2)</f>
        <v>0</v>
      </c>
      <c r="AU251">
        <f>$AY$250</f>
        <v>0</v>
      </c>
      <c r="AV251">
        <f>ROUND(IF($AU$251&lt;=0,0,$AU$251*$AU$3/12),2)</f>
        <v>0</v>
      </c>
      <c r="AW251">
        <f>ROUND(IF($AU$251&lt;=0,0,MIN($AU$4,$AU$251+$AV$251)),2)</f>
        <v>0</v>
      </c>
      <c r="AX251">
        <f>ROUND(IF($AU$251&lt;=0,0,MIN(MAX(0,$AU$251+$AV$251-$AW$251),MAX(0,$F$251-$J$251-$O$251-$T$251-$Y$251-$AD$251-$AI$251-$AN$251-$AS$251))),2)</f>
        <v>0</v>
      </c>
      <c r="AY251">
        <f>ROUND(MAX(0,$AU$251+$AV$251-$AW$251-$AX$251),2)</f>
        <v>0</v>
      </c>
      <c r="AZ251">
        <f>$BD$250</f>
        <v>0</v>
      </c>
      <c r="BA251">
        <f>ROUND(IF($AZ$251&lt;=0,0,$AZ$251*$AZ$3/12),2)</f>
        <v>0</v>
      </c>
      <c r="BB251">
        <f>ROUND(IF($AZ$251&lt;=0,0,MIN($AZ$4,$AZ$251+$BA$251)),2)</f>
        <v>0</v>
      </c>
      <c r="BC251">
        <f>ROUND(IF($AZ$251&lt;=0,0,MIN(MAX(0,$AZ$251+$BA$251-$BB$251),MAX(0,$F$251-$J$251-$O$251-$T$251-$Y$251-$AD$251-$AI$251-$AN$251-$AS$251-$AX$251))),2)</f>
        <v>0</v>
      </c>
      <c r="BD251">
        <f>ROUND(MAX(0,$AZ$251+$BA$251-$BB$251-$BC$251),2)</f>
        <v>0</v>
      </c>
    </row>
    <row r="252" spans="1:56">
      <c r="A252">
        <f>ROW()-7</f>
        <v>245</v>
      </c>
      <c r="B252">
        <f>EDATE(StartDate,A252-1)</f>
        <v>0</v>
      </c>
      <c r="C252">
        <f>ROUND(SUM($G$252,$L$252,$Q$252,$V$252,$AA$252,$AF$252,$AK$252,$AP$252,$AU$252,$AZ$252)-SUM($K$252,$P$252,$U$252,$Z$252,$AE$252,$AJ$252,$AO$252,$AT$252,$AY$252,$BD$252),2)</f>
        <v>0</v>
      </c>
      <c r="D252">
        <f>ROUND(SUM($H$252,$M$252,$R$252,$W$252,$AB$252,$AG$252,$AL$252,$AQ$252,$AV$252,$BA$252),2)</f>
        <v>0</v>
      </c>
      <c r="E252">
        <f>ROUND(SUM($K$252,$P$252,$U$252,$Z$252,$AE$252,$AJ$252,$AO$252,$AT$252,$AY$252,$BD$252),2)</f>
        <v>0</v>
      </c>
      <c r="F252">
        <f>ROUND(MAX(MonthlyBudget-SUM($I$252,$N$252,$S$252,$X$252,$AC$252,$AH$252,$AM$252,$AR$252,$AW$252,$BB$252),0),2)</f>
        <v>0</v>
      </c>
      <c r="G252">
        <f>$K$251</f>
        <v>0</v>
      </c>
      <c r="H252">
        <f>ROUND(IF($G$252&lt;=0,0,$G$252*$G$3/12),2)</f>
        <v>0</v>
      </c>
      <c r="I252">
        <f>ROUND(IF($G$252&lt;=0,0,MIN($G$4,$G$252+$H$252)),2)</f>
        <v>0</v>
      </c>
      <c r="J252">
        <f>ROUND(IF($G$252&lt;=0,0,MIN(MAX(0,$G$252+$H$252-$I$252),$F$252)),2)</f>
        <v>0</v>
      </c>
      <c r="K252">
        <f>ROUND(MAX(0,$G$252+$H$252-$I$252-$J$252),2)</f>
        <v>0</v>
      </c>
      <c r="L252">
        <f>$P$251</f>
        <v>0</v>
      </c>
      <c r="M252">
        <f>ROUND(IF($L$252&lt;=0,0,$L$252*$L$3/12),2)</f>
        <v>0</v>
      </c>
      <c r="N252">
        <f>ROUND(IF($L$252&lt;=0,0,MIN($L$4,$L$252+$M$252)),2)</f>
        <v>0</v>
      </c>
      <c r="O252">
        <f>ROUND(IF($L$252&lt;=0,0,MIN(MAX(0,$L$252+$M$252-$N$252),MAX(0,$F$252-$J$252))),2)</f>
        <v>0</v>
      </c>
      <c r="P252">
        <f>ROUND(MAX(0,$L$252+$M$252-$N$252-$O$252),2)</f>
        <v>0</v>
      </c>
      <c r="Q252">
        <f>$U$251</f>
        <v>0</v>
      </c>
      <c r="R252">
        <f>ROUND(IF($Q$252&lt;=0,0,$Q$252*$Q$3/12),2)</f>
        <v>0</v>
      </c>
      <c r="S252">
        <f>ROUND(IF($Q$252&lt;=0,0,MIN($Q$4,$Q$252+$R$252)),2)</f>
        <v>0</v>
      </c>
      <c r="T252">
        <f>ROUND(IF($Q$252&lt;=0,0,MIN(MAX(0,$Q$252+$R$252-$S$252),MAX(0,$F$252-$J$252-$O$252))),2)</f>
        <v>0</v>
      </c>
      <c r="U252">
        <f>ROUND(MAX(0,$Q$252+$R$252-$S$252-$T$252),2)</f>
        <v>0</v>
      </c>
      <c r="V252">
        <f>$Z$251</f>
        <v>0</v>
      </c>
      <c r="W252">
        <f>ROUND(IF($V$252&lt;=0,0,$V$252*$V$3/12),2)</f>
        <v>0</v>
      </c>
      <c r="X252">
        <f>ROUND(IF($V$252&lt;=0,0,MIN($V$4,$V$252+$W$252)),2)</f>
        <v>0</v>
      </c>
      <c r="Y252">
        <f>ROUND(IF($V$252&lt;=0,0,MIN(MAX(0,$V$252+$W$252-$X$252),MAX(0,$F$252-$J$252-$O$252-$T$252))),2)</f>
        <v>0</v>
      </c>
      <c r="Z252">
        <f>ROUND(MAX(0,$V$252+$W$252-$X$252-$Y$252),2)</f>
        <v>0</v>
      </c>
      <c r="AA252">
        <f>$AE$251</f>
        <v>0</v>
      </c>
      <c r="AB252">
        <f>ROUND(IF($AA$252&lt;=0,0,$AA$252*$AA$3/12),2)</f>
        <v>0</v>
      </c>
      <c r="AC252">
        <f>ROUND(IF($AA$252&lt;=0,0,MIN($AA$4,$AA$252+$AB$252)),2)</f>
        <v>0</v>
      </c>
      <c r="AD252">
        <f>ROUND(IF($AA$252&lt;=0,0,MIN(MAX(0,$AA$252+$AB$252-$AC$252),MAX(0,$F$252-$J$252-$O$252-$T$252-$Y$252))),2)</f>
        <v>0</v>
      </c>
      <c r="AE252">
        <f>ROUND(MAX(0,$AA$252+$AB$252-$AC$252-$AD$252),2)</f>
        <v>0</v>
      </c>
      <c r="AF252">
        <f>$AJ$251</f>
        <v>0</v>
      </c>
      <c r="AG252">
        <f>ROUND(IF($AF$252&lt;=0,0,$AF$252*$AF$3/12),2)</f>
        <v>0</v>
      </c>
      <c r="AH252">
        <f>ROUND(IF($AF$252&lt;=0,0,MIN($AF$4,$AF$252+$AG$252)),2)</f>
        <v>0</v>
      </c>
      <c r="AI252">
        <f>ROUND(IF($AF$252&lt;=0,0,MIN(MAX(0,$AF$252+$AG$252-$AH$252),MAX(0,$F$252-$J$252-$O$252-$T$252-$Y$252-$AD$252))),2)</f>
        <v>0</v>
      </c>
      <c r="AJ252">
        <f>ROUND(MAX(0,$AF$252+$AG$252-$AH$252-$AI$252),2)</f>
        <v>0</v>
      </c>
      <c r="AK252">
        <f>$AO$251</f>
        <v>0</v>
      </c>
      <c r="AL252">
        <f>ROUND(IF($AK$252&lt;=0,0,$AK$252*$AK$3/12),2)</f>
        <v>0</v>
      </c>
      <c r="AM252">
        <f>ROUND(IF($AK$252&lt;=0,0,MIN($AK$4,$AK$252+$AL$252)),2)</f>
        <v>0</v>
      </c>
      <c r="AN252">
        <f>ROUND(IF($AK$252&lt;=0,0,MIN(MAX(0,$AK$252+$AL$252-$AM$252),MAX(0,$F$252-$J$252-$O$252-$T$252-$Y$252-$AD$252-$AI$252))),2)</f>
        <v>0</v>
      </c>
      <c r="AO252">
        <f>ROUND(MAX(0,$AK$252+$AL$252-$AM$252-$AN$252),2)</f>
        <v>0</v>
      </c>
      <c r="AP252">
        <f>$AT$251</f>
        <v>0</v>
      </c>
      <c r="AQ252">
        <f>ROUND(IF($AP$252&lt;=0,0,$AP$252*$AP$3/12),2)</f>
        <v>0</v>
      </c>
      <c r="AR252">
        <f>ROUND(IF($AP$252&lt;=0,0,MIN($AP$4,$AP$252+$AQ$252)),2)</f>
        <v>0</v>
      </c>
      <c r="AS252">
        <f>ROUND(IF($AP$252&lt;=0,0,MIN(MAX(0,$AP$252+$AQ$252-$AR$252),MAX(0,$F$252-$J$252-$O$252-$T$252-$Y$252-$AD$252-$AI$252-$AN$252))),2)</f>
        <v>0</v>
      </c>
      <c r="AT252">
        <f>ROUND(MAX(0,$AP$252+$AQ$252-$AR$252-$AS$252),2)</f>
        <v>0</v>
      </c>
      <c r="AU252">
        <f>$AY$251</f>
        <v>0</v>
      </c>
      <c r="AV252">
        <f>ROUND(IF($AU$252&lt;=0,0,$AU$252*$AU$3/12),2)</f>
        <v>0</v>
      </c>
      <c r="AW252">
        <f>ROUND(IF($AU$252&lt;=0,0,MIN($AU$4,$AU$252+$AV$252)),2)</f>
        <v>0</v>
      </c>
      <c r="AX252">
        <f>ROUND(IF($AU$252&lt;=0,0,MIN(MAX(0,$AU$252+$AV$252-$AW$252),MAX(0,$F$252-$J$252-$O$252-$T$252-$Y$252-$AD$252-$AI$252-$AN$252-$AS$252))),2)</f>
        <v>0</v>
      </c>
      <c r="AY252">
        <f>ROUND(MAX(0,$AU$252+$AV$252-$AW$252-$AX$252),2)</f>
        <v>0</v>
      </c>
      <c r="AZ252">
        <f>$BD$251</f>
        <v>0</v>
      </c>
      <c r="BA252">
        <f>ROUND(IF($AZ$252&lt;=0,0,$AZ$252*$AZ$3/12),2)</f>
        <v>0</v>
      </c>
      <c r="BB252">
        <f>ROUND(IF($AZ$252&lt;=0,0,MIN($AZ$4,$AZ$252+$BA$252)),2)</f>
        <v>0</v>
      </c>
      <c r="BC252">
        <f>ROUND(IF($AZ$252&lt;=0,0,MIN(MAX(0,$AZ$252+$BA$252-$BB$252),MAX(0,$F$252-$J$252-$O$252-$T$252-$Y$252-$AD$252-$AI$252-$AN$252-$AS$252-$AX$252))),2)</f>
        <v>0</v>
      </c>
      <c r="BD252">
        <f>ROUND(MAX(0,$AZ$252+$BA$252-$BB$252-$BC$252),2)</f>
        <v>0</v>
      </c>
    </row>
    <row r="253" spans="1:56">
      <c r="A253">
        <f>ROW()-7</f>
        <v>246</v>
      </c>
      <c r="B253">
        <f>EDATE(StartDate,A253-1)</f>
        <v>0</v>
      </c>
      <c r="C253">
        <f>ROUND(SUM($G$253,$L$253,$Q$253,$V$253,$AA$253,$AF$253,$AK$253,$AP$253,$AU$253,$AZ$253)-SUM($K$253,$P$253,$U$253,$Z$253,$AE$253,$AJ$253,$AO$253,$AT$253,$AY$253,$BD$253),2)</f>
        <v>0</v>
      </c>
      <c r="D253">
        <f>ROUND(SUM($H$253,$M$253,$R$253,$W$253,$AB$253,$AG$253,$AL$253,$AQ$253,$AV$253,$BA$253),2)</f>
        <v>0</v>
      </c>
      <c r="E253">
        <f>ROUND(SUM($K$253,$P$253,$U$253,$Z$253,$AE$253,$AJ$253,$AO$253,$AT$253,$AY$253,$BD$253),2)</f>
        <v>0</v>
      </c>
      <c r="F253">
        <f>ROUND(MAX(MonthlyBudget-SUM($I$253,$N$253,$S$253,$X$253,$AC$253,$AH$253,$AM$253,$AR$253,$AW$253,$BB$253),0),2)</f>
        <v>0</v>
      </c>
      <c r="G253">
        <f>$K$252</f>
        <v>0</v>
      </c>
      <c r="H253">
        <f>ROUND(IF($G$253&lt;=0,0,$G$253*$G$3/12),2)</f>
        <v>0</v>
      </c>
      <c r="I253">
        <f>ROUND(IF($G$253&lt;=0,0,MIN($G$4,$G$253+$H$253)),2)</f>
        <v>0</v>
      </c>
      <c r="J253">
        <f>ROUND(IF($G$253&lt;=0,0,MIN(MAX(0,$G$253+$H$253-$I$253),$F$253)),2)</f>
        <v>0</v>
      </c>
      <c r="K253">
        <f>ROUND(MAX(0,$G$253+$H$253-$I$253-$J$253),2)</f>
        <v>0</v>
      </c>
      <c r="L253">
        <f>$P$252</f>
        <v>0</v>
      </c>
      <c r="M253">
        <f>ROUND(IF($L$253&lt;=0,0,$L$253*$L$3/12),2)</f>
        <v>0</v>
      </c>
      <c r="N253">
        <f>ROUND(IF($L$253&lt;=0,0,MIN($L$4,$L$253+$M$253)),2)</f>
        <v>0</v>
      </c>
      <c r="O253">
        <f>ROUND(IF($L$253&lt;=0,0,MIN(MAX(0,$L$253+$M$253-$N$253),MAX(0,$F$253-$J$253))),2)</f>
        <v>0</v>
      </c>
      <c r="P253">
        <f>ROUND(MAX(0,$L$253+$M$253-$N$253-$O$253),2)</f>
        <v>0</v>
      </c>
      <c r="Q253">
        <f>$U$252</f>
        <v>0</v>
      </c>
      <c r="R253">
        <f>ROUND(IF($Q$253&lt;=0,0,$Q$253*$Q$3/12),2)</f>
        <v>0</v>
      </c>
      <c r="S253">
        <f>ROUND(IF($Q$253&lt;=0,0,MIN($Q$4,$Q$253+$R$253)),2)</f>
        <v>0</v>
      </c>
      <c r="T253">
        <f>ROUND(IF($Q$253&lt;=0,0,MIN(MAX(0,$Q$253+$R$253-$S$253),MAX(0,$F$253-$J$253-$O$253))),2)</f>
        <v>0</v>
      </c>
      <c r="U253">
        <f>ROUND(MAX(0,$Q$253+$R$253-$S$253-$T$253),2)</f>
        <v>0</v>
      </c>
      <c r="V253">
        <f>$Z$252</f>
        <v>0</v>
      </c>
      <c r="W253">
        <f>ROUND(IF($V$253&lt;=0,0,$V$253*$V$3/12),2)</f>
        <v>0</v>
      </c>
      <c r="X253">
        <f>ROUND(IF($V$253&lt;=0,0,MIN($V$4,$V$253+$W$253)),2)</f>
        <v>0</v>
      </c>
      <c r="Y253">
        <f>ROUND(IF($V$253&lt;=0,0,MIN(MAX(0,$V$253+$W$253-$X$253),MAX(0,$F$253-$J$253-$O$253-$T$253))),2)</f>
        <v>0</v>
      </c>
      <c r="Z253">
        <f>ROUND(MAX(0,$V$253+$W$253-$X$253-$Y$253),2)</f>
        <v>0</v>
      </c>
      <c r="AA253">
        <f>$AE$252</f>
        <v>0</v>
      </c>
      <c r="AB253">
        <f>ROUND(IF($AA$253&lt;=0,0,$AA$253*$AA$3/12),2)</f>
        <v>0</v>
      </c>
      <c r="AC253">
        <f>ROUND(IF($AA$253&lt;=0,0,MIN($AA$4,$AA$253+$AB$253)),2)</f>
        <v>0</v>
      </c>
      <c r="AD253">
        <f>ROUND(IF($AA$253&lt;=0,0,MIN(MAX(0,$AA$253+$AB$253-$AC$253),MAX(0,$F$253-$J$253-$O$253-$T$253-$Y$253))),2)</f>
        <v>0</v>
      </c>
      <c r="AE253">
        <f>ROUND(MAX(0,$AA$253+$AB$253-$AC$253-$AD$253),2)</f>
        <v>0</v>
      </c>
      <c r="AF253">
        <f>$AJ$252</f>
        <v>0</v>
      </c>
      <c r="AG253">
        <f>ROUND(IF($AF$253&lt;=0,0,$AF$253*$AF$3/12),2)</f>
        <v>0</v>
      </c>
      <c r="AH253">
        <f>ROUND(IF($AF$253&lt;=0,0,MIN($AF$4,$AF$253+$AG$253)),2)</f>
        <v>0</v>
      </c>
      <c r="AI253">
        <f>ROUND(IF($AF$253&lt;=0,0,MIN(MAX(0,$AF$253+$AG$253-$AH$253),MAX(0,$F$253-$J$253-$O$253-$T$253-$Y$253-$AD$253))),2)</f>
        <v>0</v>
      </c>
      <c r="AJ253">
        <f>ROUND(MAX(0,$AF$253+$AG$253-$AH$253-$AI$253),2)</f>
        <v>0</v>
      </c>
      <c r="AK253">
        <f>$AO$252</f>
        <v>0</v>
      </c>
      <c r="AL253">
        <f>ROUND(IF($AK$253&lt;=0,0,$AK$253*$AK$3/12),2)</f>
        <v>0</v>
      </c>
      <c r="AM253">
        <f>ROUND(IF($AK$253&lt;=0,0,MIN($AK$4,$AK$253+$AL$253)),2)</f>
        <v>0</v>
      </c>
      <c r="AN253">
        <f>ROUND(IF($AK$253&lt;=0,0,MIN(MAX(0,$AK$253+$AL$253-$AM$253),MAX(0,$F$253-$J$253-$O$253-$T$253-$Y$253-$AD$253-$AI$253))),2)</f>
        <v>0</v>
      </c>
      <c r="AO253">
        <f>ROUND(MAX(0,$AK$253+$AL$253-$AM$253-$AN$253),2)</f>
        <v>0</v>
      </c>
      <c r="AP253">
        <f>$AT$252</f>
        <v>0</v>
      </c>
      <c r="AQ253">
        <f>ROUND(IF($AP$253&lt;=0,0,$AP$253*$AP$3/12),2)</f>
        <v>0</v>
      </c>
      <c r="AR253">
        <f>ROUND(IF($AP$253&lt;=0,0,MIN($AP$4,$AP$253+$AQ$253)),2)</f>
        <v>0</v>
      </c>
      <c r="AS253">
        <f>ROUND(IF($AP$253&lt;=0,0,MIN(MAX(0,$AP$253+$AQ$253-$AR$253),MAX(0,$F$253-$J$253-$O$253-$T$253-$Y$253-$AD$253-$AI$253-$AN$253))),2)</f>
        <v>0</v>
      </c>
      <c r="AT253">
        <f>ROUND(MAX(0,$AP$253+$AQ$253-$AR$253-$AS$253),2)</f>
        <v>0</v>
      </c>
      <c r="AU253">
        <f>$AY$252</f>
        <v>0</v>
      </c>
      <c r="AV253">
        <f>ROUND(IF($AU$253&lt;=0,0,$AU$253*$AU$3/12),2)</f>
        <v>0</v>
      </c>
      <c r="AW253">
        <f>ROUND(IF($AU$253&lt;=0,0,MIN($AU$4,$AU$253+$AV$253)),2)</f>
        <v>0</v>
      </c>
      <c r="AX253">
        <f>ROUND(IF($AU$253&lt;=0,0,MIN(MAX(0,$AU$253+$AV$253-$AW$253),MAX(0,$F$253-$J$253-$O$253-$T$253-$Y$253-$AD$253-$AI$253-$AN$253-$AS$253))),2)</f>
        <v>0</v>
      </c>
      <c r="AY253">
        <f>ROUND(MAX(0,$AU$253+$AV$253-$AW$253-$AX$253),2)</f>
        <v>0</v>
      </c>
      <c r="AZ253">
        <f>$BD$252</f>
        <v>0</v>
      </c>
      <c r="BA253">
        <f>ROUND(IF($AZ$253&lt;=0,0,$AZ$253*$AZ$3/12),2)</f>
        <v>0</v>
      </c>
      <c r="BB253">
        <f>ROUND(IF($AZ$253&lt;=0,0,MIN($AZ$4,$AZ$253+$BA$253)),2)</f>
        <v>0</v>
      </c>
      <c r="BC253">
        <f>ROUND(IF($AZ$253&lt;=0,0,MIN(MAX(0,$AZ$253+$BA$253-$BB$253),MAX(0,$F$253-$J$253-$O$253-$T$253-$Y$253-$AD$253-$AI$253-$AN$253-$AS$253-$AX$253))),2)</f>
        <v>0</v>
      </c>
      <c r="BD253">
        <f>ROUND(MAX(0,$AZ$253+$BA$253-$BB$253-$BC$253),2)</f>
        <v>0</v>
      </c>
    </row>
    <row r="254" spans="1:56">
      <c r="A254">
        <f>ROW()-7</f>
        <v>247</v>
      </c>
      <c r="B254">
        <f>EDATE(StartDate,A254-1)</f>
        <v>0</v>
      </c>
      <c r="C254">
        <f>ROUND(SUM($G$254,$L$254,$Q$254,$V$254,$AA$254,$AF$254,$AK$254,$AP$254,$AU$254,$AZ$254)-SUM($K$254,$P$254,$U$254,$Z$254,$AE$254,$AJ$254,$AO$254,$AT$254,$AY$254,$BD$254),2)</f>
        <v>0</v>
      </c>
      <c r="D254">
        <f>ROUND(SUM($H$254,$M$254,$R$254,$W$254,$AB$254,$AG$254,$AL$254,$AQ$254,$AV$254,$BA$254),2)</f>
        <v>0</v>
      </c>
      <c r="E254">
        <f>ROUND(SUM($K$254,$P$254,$U$254,$Z$254,$AE$254,$AJ$254,$AO$254,$AT$254,$AY$254,$BD$254),2)</f>
        <v>0</v>
      </c>
      <c r="F254">
        <f>ROUND(MAX(MonthlyBudget-SUM($I$254,$N$254,$S$254,$X$254,$AC$254,$AH$254,$AM$254,$AR$254,$AW$254,$BB$254),0),2)</f>
        <v>0</v>
      </c>
      <c r="G254">
        <f>$K$253</f>
        <v>0</v>
      </c>
      <c r="H254">
        <f>ROUND(IF($G$254&lt;=0,0,$G$254*$G$3/12),2)</f>
        <v>0</v>
      </c>
      <c r="I254">
        <f>ROUND(IF($G$254&lt;=0,0,MIN($G$4,$G$254+$H$254)),2)</f>
        <v>0</v>
      </c>
      <c r="J254">
        <f>ROUND(IF($G$254&lt;=0,0,MIN(MAX(0,$G$254+$H$254-$I$254),$F$254)),2)</f>
        <v>0</v>
      </c>
      <c r="K254">
        <f>ROUND(MAX(0,$G$254+$H$254-$I$254-$J$254),2)</f>
        <v>0</v>
      </c>
      <c r="L254">
        <f>$P$253</f>
        <v>0</v>
      </c>
      <c r="M254">
        <f>ROUND(IF($L$254&lt;=0,0,$L$254*$L$3/12),2)</f>
        <v>0</v>
      </c>
      <c r="N254">
        <f>ROUND(IF($L$254&lt;=0,0,MIN($L$4,$L$254+$M$254)),2)</f>
        <v>0</v>
      </c>
      <c r="O254">
        <f>ROUND(IF($L$254&lt;=0,0,MIN(MAX(0,$L$254+$M$254-$N$254),MAX(0,$F$254-$J$254))),2)</f>
        <v>0</v>
      </c>
      <c r="P254">
        <f>ROUND(MAX(0,$L$254+$M$254-$N$254-$O$254),2)</f>
        <v>0</v>
      </c>
      <c r="Q254">
        <f>$U$253</f>
        <v>0</v>
      </c>
      <c r="R254">
        <f>ROUND(IF($Q$254&lt;=0,0,$Q$254*$Q$3/12),2)</f>
        <v>0</v>
      </c>
      <c r="S254">
        <f>ROUND(IF($Q$254&lt;=0,0,MIN($Q$4,$Q$254+$R$254)),2)</f>
        <v>0</v>
      </c>
      <c r="T254">
        <f>ROUND(IF($Q$254&lt;=0,0,MIN(MAX(0,$Q$254+$R$254-$S$254),MAX(0,$F$254-$J$254-$O$254))),2)</f>
        <v>0</v>
      </c>
      <c r="U254">
        <f>ROUND(MAX(0,$Q$254+$R$254-$S$254-$T$254),2)</f>
        <v>0</v>
      </c>
      <c r="V254">
        <f>$Z$253</f>
        <v>0</v>
      </c>
      <c r="W254">
        <f>ROUND(IF($V$254&lt;=0,0,$V$254*$V$3/12),2)</f>
        <v>0</v>
      </c>
      <c r="X254">
        <f>ROUND(IF($V$254&lt;=0,0,MIN($V$4,$V$254+$W$254)),2)</f>
        <v>0</v>
      </c>
      <c r="Y254">
        <f>ROUND(IF($V$254&lt;=0,0,MIN(MAX(0,$V$254+$W$254-$X$254),MAX(0,$F$254-$J$254-$O$254-$T$254))),2)</f>
        <v>0</v>
      </c>
      <c r="Z254">
        <f>ROUND(MAX(0,$V$254+$W$254-$X$254-$Y$254),2)</f>
        <v>0</v>
      </c>
      <c r="AA254">
        <f>$AE$253</f>
        <v>0</v>
      </c>
      <c r="AB254">
        <f>ROUND(IF($AA$254&lt;=0,0,$AA$254*$AA$3/12),2)</f>
        <v>0</v>
      </c>
      <c r="AC254">
        <f>ROUND(IF($AA$254&lt;=0,0,MIN($AA$4,$AA$254+$AB$254)),2)</f>
        <v>0</v>
      </c>
      <c r="AD254">
        <f>ROUND(IF($AA$254&lt;=0,0,MIN(MAX(0,$AA$254+$AB$254-$AC$254),MAX(0,$F$254-$J$254-$O$254-$T$254-$Y$254))),2)</f>
        <v>0</v>
      </c>
      <c r="AE254">
        <f>ROUND(MAX(0,$AA$254+$AB$254-$AC$254-$AD$254),2)</f>
        <v>0</v>
      </c>
      <c r="AF254">
        <f>$AJ$253</f>
        <v>0</v>
      </c>
      <c r="AG254">
        <f>ROUND(IF($AF$254&lt;=0,0,$AF$254*$AF$3/12),2)</f>
        <v>0</v>
      </c>
      <c r="AH254">
        <f>ROUND(IF($AF$254&lt;=0,0,MIN($AF$4,$AF$254+$AG$254)),2)</f>
        <v>0</v>
      </c>
      <c r="AI254">
        <f>ROUND(IF($AF$254&lt;=0,0,MIN(MAX(0,$AF$254+$AG$254-$AH$254),MAX(0,$F$254-$J$254-$O$254-$T$254-$Y$254-$AD$254))),2)</f>
        <v>0</v>
      </c>
      <c r="AJ254">
        <f>ROUND(MAX(0,$AF$254+$AG$254-$AH$254-$AI$254),2)</f>
        <v>0</v>
      </c>
      <c r="AK254">
        <f>$AO$253</f>
        <v>0</v>
      </c>
      <c r="AL254">
        <f>ROUND(IF($AK$254&lt;=0,0,$AK$254*$AK$3/12),2)</f>
        <v>0</v>
      </c>
      <c r="AM254">
        <f>ROUND(IF($AK$254&lt;=0,0,MIN($AK$4,$AK$254+$AL$254)),2)</f>
        <v>0</v>
      </c>
      <c r="AN254">
        <f>ROUND(IF($AK$254&lt;=0,0,MIN(MAX(0,$AK$254+$AL$254-$AM$254),MAX(0,$F$254-$J$254-$O$254-$T$254-$Y$254-$AD$254-$AI$254))),2)</f>
        <v>0</v>
      </c>
      <c r="AO254">
        <f>ROUND(MAX(0,$AK$254+$AL$254-$AM$254-$AN$254),2)</f>
        <v>0</v>
      </c>
      <c r="AP254">
        <f>$AT$253</f>
        <v>0</v>
      </c>
      <c r="AQ254">
        <f>ROUND(IF($AP$254&lt;=0,0,$AP$254*$AP$3/12),2)</f>
        <v>0</v>
      </c>
      <c r="AR254">
        <f>ROUND(IF($AP$254&lt;=0,0,MIN($AP$4,$AP$254+$AQ$254)),2)</f>
        <v>0</v>
      </c>
      <c r="AS254">
        <f>ROUND(IF($AP$254&lt;=0,0,MIN(MAX(0,$AP$254+$AQ$254-$AR$254),MAX(0,$F$254-$J$254-$O$254-$T$254-$Y$254-$AD$254-$AI$254-$AN$254))),2)</f>
        <v>0</v>
      </c>
      <c r="AT254">
        <f>ROUND(MAX(0,$AP$254+$AQ$254-$AR$254-$AS$254),2)</f>
        <v>0</v>
      </c>
      <c r="AU254">
        <f>$AY$253</f>
        <v>0</v>
      </c>
      <c r="AV254">
        <f>ROUND(IF($AU$254&lt;=0,0,$AU$254*$AU$3/12),2)</f>
        <v>0</v>
      </c>
      <c r="AW254">
        <f>ROUND(IF($AU$254&lt;=0,0,MIN($AU$4,$AU$254+$AV$254)),2)</f>
        <v>0</v>
      </c>
      <c r="AX254">
        <f>ROUND(IF($AU$254&lt;=0,0,MIN(MAX(0,$AU$254+$AV$254-$AW$254),MAX(0,$F$254-$J$254-$O$254-$T$254-$Y$254-$AD$254-$AI$254-$AN$254-$AS$254))),2)</f>
        <v>0</v>
      </c>
      <c r="AY254">
        <f>ROUND(MAX(0,$AU$254+$AV$254-$AW$254-$AX$254),2)</f>
        <v>0</v>
      </c>
      <c r="AZ254">
        <f>$BD$253</f>
        <v>0</v>
      </c>
      <c r="BA254">
        <f>ROUND(IF($AZ$254&lt;=0,0,$AZ$254*$AZ$3/12),2)</f>
        <v>0</v>
      </c>
      <c r="BB254">
        <f>ROUND(IF($AZ$254&lt;=0,0,MIN($AZ$4,$AZ$254+$BA$254)),2)</f>
        <v>0</v>
      </c>
      <c r="BC254">
        <f>ROUND(IF($AZ$254&lt;=0,0,MIN(MAX(0,$AZ$254+$BA$254-$BB$254),MAX(0,$F$254-$J$254-$O$254-$T$254-$Y$254-$AD$254-$AI$254-$AN$254-$AS$254-$AX$254))),2)</f>
        <v>0</v>
      </c>
      <c r="BD254">
        <f>ROUND(MAX(0,$AZ$254+$BA$254-$BB$254-$BC$254),2)</f>
        <v>0</v>
      </c>
    </row>
    <row r="255" spans="1:56">
      <c r="A255">
        <f>ROW()-7</f>
        <v>248</v>
      </c>
      <c r="B255">
        <f>EDATE(StartDate,A255-1)</f>
        <v>0</v>
      </c>
      <c r="C255">
        <f>ROUND(SUM($G$255,$L$255,$Q$255,$V$255,$AA$255,$AF$255,$AK$255,$AP$255,$AU$255,$AZ$255)-SUM($K$255,$P$255,$U$255,$Z$255,$AE$255,$AJ$255,$AO$255,$AT$255,$AY$255,$BD$255),2)</f>
        <v>0</v>
      </c>
      <c r="D255">
        <f>ROUND(SUM($H$255,$M$255,$R$255,$W$255,$AB$255,$AG$255,$AL$255,$AQ$255,$AV$255,$BA$255),2)</f>
        <v>0</v>
      </c>
      <c r="E255">
        <f>ROUND(SUM($K$255,$P$255,$U$255,$Z$255,$AE$255,$AJ$255,$AO$255,$AT$255,$AY$255,$BD$255),2)</f>
        <v>0</v>
      </c>
      <c r="F255">
        <f>ROUND(MAX(MonthlyBudget-SUM($I$255,$N$255,$S$255,$X$255,$AC$255,$AH$255,$AM$255,$AR$255,$AW$255,$BB$255),0),2)</f>
        <v>0</v>
      </c>
      <c r="G255">
        <f>$K$254</f>
        <v>0</v>
      </c>
      <c r="H255">
        <f>ROUND(IF($G$255&lt;=0,0,$G$255*$G$3/12),2)</f>
        <v>0</v>
      </c>
      <c r="I255">
        <f>ROUND(IF($G$255&lt;=0,0,MIN($G$4,$G$255+$H$255)),2)</f>
        <v>0</v>
      </c>
      <c r="J255">
        <f>ROUND(IF($G$255&lt;=0,0,MIN(MAX(0,$G$255+$H$255-$I$255),$F$255)),2)</f>
        <v>0</v>
      </c>
      <c r="K255">
        <f>ROUND(MAX(0,$G$255+$H$255-$I$255-$J$255),2)</f>
        <v>0</v>
      </c>
      <c r="L255">
        <f>$P$254</f>
        <v>0</v>
      </c>
      <c r="M255">
        <f>ROUND(IF($L$255&lt;=0,0,$L$255*$L$3/12),2)</f>
        <v>0</v>
      </c>
      <c r="N255">
        <f>ROUND(IF($L$255&lt;=0,0,MIN($L$4,$L$255+$M$255)),2)</f>
        <v>0</v>
      </c>
      <c r="O255">
        <f>ROUND(IF($L$255&lt;=0,0,MIN(MAX(0,$L$255+$M$255-$N$255),MAX(0,$F$255-$J$255))),2)</f>
        <v>0</v>
      </c>
      <c r="P255">
        <f>ROUND(MAX(0,$L$255+$M$255-$N$255-$O$255),2)</f>
        <v>0</v>
      </c>
      <c r="Q255">
        <f>$U$254</f>
        <v>0</v>
      </c>
      <c r="R255">
        <f>ROUND(IF($Q$255&lt;=0,0,$Q$255*$Q$3/12),2)</f>
        <v>0</v>
      </c>
      <c r="S255">
        <f>ROUND(IF($Q$255&lt;=0,0,MIN($Q$4,$Q$255+$R$255)),2)</f>
        <v>0</v>
      </c>
      <c r="T255">
        <f>ROUND(IF($Q$255&lt;=0,0,MIN(MAX(0,$Q$255+$R$255-$S$255),MAX(0,$F$255-$J$255-$O$255))),2)</f>
        <v>0</v>
      </c>
      <c r="U255">
        <f>ROUND(MAX(0,$Q$255+$R$255-$S$255-$T$255),2)</f>
        <v>0</v>
      </c>
      <c r="V255">
        <f>$Z$254</f>
        <v>0</v>
      </c>
      <c r="W255">
        <f>ROUND(IF($V$255&lt;=0,0,$V$255*$V$3/12),2)</f>
        <v>0</v>
      </c>
      <c r="X255">
        <f>ROUND(IF($V$255&lt;=0,0,MIN($V$4,$V$255+$W$255)),2)</f>
        <v>0</v>
      </c>
      <c r="Y255">
        <f>ROUND(IF($V$255&lt;=0,0,MIN(MAX(0,$V$255+$W$255-$X$255),MAX(0,$F$255-$J$255-$O$255-$T$255))),2)</f>
        <v>0</v>
      </c>
      <c r="Z255">
        <f>ROUND(MAX(0,$V$255+$W$255-$X$255-$Y$255),2)</f>
        <v>0</v>
      </c>
      <c r="AA255">
        <f>$AE$254</f>
        <v>0</v>
      </c>
      <c r="AB255">
        <f>ROUND(IF($AA$255&lt;=0,0,$AA$255*$AA$3/12),2)</f>
        <v>0</v>
      </c>
      <c r="AC255">
        <f>ROUND(IF($AA$255&lt;=0,0,MIN($AA$4,$AA$255+$AB$255)),2)</f>
        <v>0</v>
      </c>
      <c r="AD255">
        <f>ROUND(IF($AA$255&lt;=0,0,MIN(MAX(0,$AA$255+$AB$255-$AC$255),MAX(0,$F$255-$J$255-$O$255-$T$255-$Y$255))),2)</f>
        <v>0</v>
      </c>
      <c r="AE255">
        <f>ROUND(MAX(0,$AA$255+$AB$255-$AC$255-$AD$255),2)</f>
        <v>0</v>
      </c>
      <c r="AF255">
        <f>$AJ$254</f>
        <v>0</v>
      </c>
      <c r="AG255">
        <f>ROUND(IF($AF$255&lt;=0,0,$AF$255*$AF$3/12),2)</f>
        <v>0</v>
      </c>
      <c r="AH255">
        <f>ROUND(IF($AF$255&lt;=0,0,MIN($AF$4,$AF$255+$AG$255)),2)</f>
        <v>0</v>
      </c>
      <c r="AI255">
        <f>ROUND(IF($AF$255&lt;=0,0,MIN(MAX(0,$AF$255+$AG$255-$AH$255),MAX(0,$F$255-$J$255-$O$255-$T$255-$Y$255-$AD$255))),2)</f>
        <v>0</v>
      </c>
      <c r="AJ255">
        <f>ROUND(MAX(0,$AF$255+$AG$255-$AH$255-$AI$255),2)</f>
        <v>0</v>
      </c>
      <c r="AK255">
        <f>$AO$254</f>
        <v>0</v>
      </c>
      <c r="AL255">
        <f>ROUND(IF($AK$255&lt;=0,0,$AK$255*$AK$3/12),2)</f>
        <v>0</v>
      </c>
      <c r="AM255">
        <f>ROUND(IF($AK$255&lt;=0,0,MIN($AK$4,$AK$255+$AL$255)),2)</f>
        <v>0</v>
      </c>
      <c r="AN255">
        <f>ROUND(IF($AK$255&lt;=0,0,MIN(MAX(0,$AK$255+$AL$255-$AM$255),MAX(0,$F$255-$J$255-$O$255-$T$255-$Y$255-$AD$255-$AI$255))),2)</f>
        <v>0</v>
      </c>
      <c r="AO255">
        <f>ROUND(MAX(0,$AK$255+$AL$255-$AM$255-$AN$255),2)</f>
        <v>0</v>
      </c>
      <c r="AP255">
        <f>$AT$254</f>
        <v>0</v>
      </c>
      <c r="AQ255">
        <f>ROUND(IF($AP$255&lt;=0,0,$AP$255*$AP$3/12),2)</f>
        <v>0</v>
      </c>
      <c r="AR255">
        <f>ROUND(IF($AP$255&lt;=0,0,MIN($AP$4,$AP$255+$AQ$255)),2)</f>
        <v>0</v>
      </c>
      <c r="AS255">
        <f>ROUND(IF($AP$255&lt;=0,0,MIN(MAX(0,$AP$255+$AQ$255-$AR$255),MAX(0,$F$255-$J$255-$O$255-$T$255-$Y$255-$AD$255-$AI$255-$AN$255))),2)</f>
        <v>0</v>
      </c>
      <c r="AT255">
        <f>ROUND(MAX(0,$AP$255+$AQ$255-$AR$255-$AS$255),2)</f>
        <v>0</v>
      </c>
      <c r="AU255">
        <f>$AY$254</f>
        <v>0</v>
      </c>
      <c r="AV255">
        <f>ROUND(IF($AU$255&lt;=0,0,$AU$255*$AU$3/12),2)</f>
        <v>0</v>
      </c>
      <c r="AW255">
        <f>ROUND(IF($AU$255&lt;=0,0,MIN($AU$4,$AU$255+$AV$255)),2)</f>
        <v>0</v>
      </c>
      <c r="AX255">
        <f>ROUND(IF($AU$255&lt;=0,0,MIN(MAX(0,$AU$255+$AV$255-$AW$255),MAX(0,$F$255-$J$255-$O$255-$T$255-$Y$255-$AD$255-$AI$255-$AN$255-$AS$255))),2)</f>
        <v>0</v>
      </c>
      <c r="AY255">
        <f>ROUND(MAX(0,$AU$255+$AV$255-$AW$255-$AX$255),2)</f>
        <v>0</v>
      </c>
      <c r="AZ255">
        <f>$BD$254</f>
        <v>0</v>
      </c>
      <c r="BA255">
        <f>ROUND(IF($AZ$255&lt;=0,0,$AZ$255*$AZ$3/12),2)</f>
        <v>0</v>
      </c>
      <c r="BB255">
        <f>ROUND(IF($AZ$255&lt;=0,0,MIN($AZ$4,$AZ$255+$BA$255)),2)</f>
        <v>0</v>
      </c>
      <c r="BC255">
        <f>ROUND(IF($AZ$255&lt;=0,0,MIN(MAX(0,$AZ$255+$BA$255-$BB$255),MAX(0,$F$255-$J$255-$O$255-$T$255-$Y$255-$AD$255-$AI$255-$AN$255-$AS$255-$AX$255))),2)</f>
        <v>0</v>
      </c>
      <c r="BD255">
        <f>ROUND(MAX(0,$AZ$255+$BA$255-$BB$255-$BC$255),2)</f>
        <v>0</v>
      </c>
    </row>
    <row r="256" spans="1:56">
      <c r="A256">
        <f>ROW()-7</f>
        <v>249</v>
      </c>
      <c r="B256">
        <f>EDATE(StartDate,A256-1)</f>
        <v>0</v>
      </c>
      <c r="C256">
        <f>ROUND(SUM($G$256,$L$256,$Q$256,$V$256,$AA$256,$AF$256,$AK$256,$AP$256,$AU$256,$AZ$256)-SUM($K$256,$P$256,$U$256,$Z$256,$AE$256,$AJ$256,$AO$256,$AT$256,$AY$256,$BD$256),2)</f>
        <v>0</v>
      </c>
      <c r="D256">
        <f>ROUND(SUM($H$256,$M$256,$R$256,$W$256,$AB$256,$AG$256,$AL$256,$AQ$256,$AV$256,$BA$256),2)</f>
        <v>0</v>
      </c>
      <c r="E256">
        <f>ROUND(SUM($K$256,$P$256,$U$256,$Z$256,$AE$256,$AJ$256,$AO$256,$AT$256,$AY$256,$BD$256),2)</f>
        <v>0</v>
      </c>
      <c r="F256">
        <f>ROUND(MAX(MonthlyBudget-SUM($I$256,$N$256,$S$256,$X$256,$AC$256,$AH$256,$AM$256,$AR$256,$AW$256,$BB$256),0),2)</f>
        <v>0</v>
      </c>
      <c r="G256">
        <f>$K$255</f>
        <v>0</v>
      </c>
      <c r="H256">
        <f>ROUND(IF($G$256&lt;=0,0,$G$256*$G$3/12),2)</f>
        <v>0</v>
      </c>
      <c r="I256">
        <f>ROUND(IF($G$256&lt;=0,0,MIN($G$4,$G$256+$H$256)),2)</f>
        <v>0</v>
      </c>
      <c r="J256">
        <f>ROUND(IF($G$256&lt;=0,0,MIN(MAX(0,$G$256+$H$256-$I$256),$F$256)),2)</f>
        <v>0</v>
      </c>
      <c r="K256">
        <f>ROUND(MAX(0,$G$256+$H$256-$I$256-$J$256),2)</f>
        <v>0</v>
      </c>
      <c r="L256">
        <f>$P$255</f>
        <v>0</v>
      </c>
      <c r="M256">
        <f>ROUND(IF($L$256&lt;=0,0,$L$256*$L$3/12),2)</f>
        <v>0</v>
      </c>
      <c r="N256">
        <f>ROUND(IF($L$256&lt;=0,0,MIN($L$4,$L$256+$M$256)),2)</f>
        <v>0</v>
      </c>
      <c r="O256">
        <f>ROUND(IF($L$256&lt;=0,0,MIN(MAX(0,$L$256+$M$256-$N$256),MAX(0,$F$256-$J$256))),2)</f>
        <v>0</v>
      </c>
      <c r="P256">
        <f>ROUND(MAX(0,$L$256+$M$256-$N$256-$O$256),2)</f>
        <v>0</v>
      </c>
      <c r="Q256">
        <f>$U$255</f>
        <v>0</v>
      </c>
      <c r="R256">
        <f>ROUND(IF($Q$256&lt;=0,0,$Q$256*$Q$3/12),2)</f>
        <v>0</v>
      </c>
      <c r="S256">
        <f>ROUND(IF($Q$256&lt;=0,0,MIN($Q$4,$Q$256+$R$256)),2)</f>
        <v>0</v>
      </c>
      <c r="T256">
        <f>ROUND(IF($Q$256&lt;=0,0,MIN(MAX(0,$Q$256+$R$256-$S$256),MAX(0,$F$256-$J$256-$O$256))),2)</f>
        <v>0</v>
      </c>
      <c r="U256">
        <f>ROUND(MAX(0,$Q$256+$R$256-$S$256-$T$256),2)</f>
        <v>0</v>
      </c>
      <c r="V256">
        <f>$Z$255</f>
        <v>0</v>
      </c>
      <c r="W256">
        <f>ROUND(IF($V$256&lt;=0,0,$V$256*$V$3/12),2)</f>
        <v>0</v>
      </c>
      <c r="X256">
        <f>ROUND(IF($V$256&lt;=0,0,MIN($V$4,$V$256+$W$256)),2)</f>
        <v>0</v>
      </c>
      <c r="Y256">
        <f>ROUND(IF($V$256&lt;=0,0,MIN(MAX(0,$V$256+$W$256-$X$256),MAX(0,$F$256-$J$256-$O$256-$T$256))),2)</f>
        <v>0</v>
      </c>
      <c r="Z256">
        <f>ROUND(MAX(0,$V$256+$W$256-$X$256-$Y$256),2)</f>
        <v>0</v>
      </c>
      <c r="AA256">
        <f>$AE$255</f>
        <v>0</v>
      </c>
      <c r="AB256">
        <f>ROUND(IF($AA$256&lt;=0,0,$AA$256*$AA$3/12),2)</f>
        <v>0</v>
      </c>
      <c r="AC256">
        <f>ROUND(IF($AA$256&lt;=0,0,MIN($AA$4,$AA$256+$AB$256)),2)</f>
        <v>0</v>
      </c>
      <c r="AD256">
        <f>ROUND(IF($AA$256&lt;=0,0,MIN(MAX(0,$AA$256+$AB$256-$AC$256),MAX(0,$F$256-$J$256-$O$256-$T$256-$Y$256))),2)</f>
        <v>0</v>
      </c>
      <c r="AE256">
        <f>ROUND(MAX(0,$AA$256+$AB$256-$AC$256-$AD$256),2)</f>
        <v>0</v>
      </c>
      <c r="AF256">
        <f>$AJ$255</f>
        <v>0</v>
      </c>
      <c r="AG256">
        <f>ROUND(IF($AF$256&lt;=0,0,$AF$256*$AF$3/12),2)</f>
        <v>0</v>
      </c>
      <c r="AH256">
        <f>ROUND(IF($AF$256&lt;=0,0,MIN($AF$4,$AF$256+$AG$256)),2)</f>
        <v>0</v>
      </c>
      <c r="AI256">
        <f>ROUND(IF($AF$256&lt;=0,0,MIN(MAX(0,$AF$256+$AG$256-$AH$256),MAX(0,$F$256-$J$256-$O$256-$T$256-$Y$256-$AD$256))),2)</f>
        <v>0</v>
      </c>
      <c r="AJ256">
        <f>ROUND(MAX(0,$AF$256+$AG$256-$AH$256-$AI$256),2)</f>
        <v>0</v>
      </c>
      <c r="AK256">
        <f>$AO$255</f>
        <v>0</v>
      </c>
      <c r="AL256">
        <f>ROUND(IF($AK$256&lt;=0,0,$AK$256*$AK$3/12),2)</f>
        <v>0</v>
      </c>
      <c r="AM256">
        <f>ROUND(IF($AK$256&lt;=0,0,MIN($AK$4,$AK$256+$AL$256)),2)</f>
        <v>0</v>
      </c>
      <c r="AN256">
        <f>ROUND(IF($AK$256&lt;=0,0,MIN(MAX(0,$AK$256+$AL$256-$AM$256),MAX(0,$F$256-$J$256-$O$256-$T$256-$Y$256-$AD$256-$AI$256))),2)</f>
        <v>0</v>
      </c>
      <c r="AO256">
        <f>ROUND(MAX(0,$AK$256+$AL$256-$AM$256-$AN$256),2)</f>
        <v>0</v>
      </c>
      <c r="AP256">
        <f>$AT$255</f>
        <v>0</v>
      </c>
      <c r="AQ256">
        <f>ROUND(IF($AP$256&lt;=0,0,$AP$256*$AP$3/12),2)</f>
        <v>0</v>
      </c>
      <c r="AR256">
        <f>ROUND(IF($AP$256&lt;=0,0,MIN($AP$4,$AP$256+$AQ$256)),2)</f>
        <v>0</v>
      </c>
      <c r="AS256">
        <f>ROUND(IF($AP$256&lt;=0,0,MIN(MAX(0,$AP$256+$AQ$256-$AR$256),MAX(0,$F$256-$J$256-$O$256-$T$256-$Y$256-$AD$256-$AI$256-$AN$256))),2)</f>
        <v>0</v>
      </c>
      <c r="AT256">
        <f>ROUND(MAX(0,$AP$256+$AQ$256-$AR$256-$AS$256),2)</f>
        <v>0</v>
      </c>
      <c r="AU256">
        <f>$AY$255</f>
        <v>0</v>
      </c>
      <c r="AV256">
        <f>ROUND(IF($AU$256&lt;=0,0,$AU$256*$AU$3/12),2)</f>
        <v>0</v>
      </c>
      <c r="AW256">
        <f>ROUND(IF($AU$256&lt;=0,0,MIN($AU$4,$AU$256+$AV$256)),2)</f>
        <v>0</v>
      </c>
      <c r="AX256">
        <f>ROUND(IF($AU$256&lt;=0,0,MIN(MAX(0,$AU$256+$AV$256-$AW$256),MAX(0,$F$256-$J$256-$O$256-$T$256-$Y$256-$AD$256-$AI$256-$AN$256-$AS$256))),2)</f>
        <v>0</v>
      </c>
      <c r="AY256">
        <f>ROUND(MAX(0,$AU$256+$AV$256-$AW$256-$AX$256),2)</f>
        <v>0</v>
      </c>
      <c r="AZ256">
        <f>$BD$255</f>
        <v>0</v>
      </c>
      <c r="BA256">
        <f>ROUND(IF($AZ$256&lt;=0,0,$AZ$256*$AZ$3/12),2)</f>
        <v>0</v>
      </c>
      <c r="BB256">
        <f>ROUND(IF($AZ$256&lt;=0,0,MIN($AZ$4,$AZ$256+$BA$256)),2)</f>
        <v>0</v>
      </c>
      <c r="BC256">
        <f>ROUND(IF($AZ$256&lt;=0,0,MIN(MAX(0,$AZ$256+$BA$256-$BB$256),MAX(0,$F$256-$J$256-$O$256-$T$256-$Y$256-$AD$256-$AI$256-$AN$256-$AS$256-$AX$256))),2)</f>
        <v>0</v>
      </c>
      <c r="BD256">
        <f>ROUND(MAX(0,$AZ$256+$BA$256-$BB$256-$BC$256),2)</f>
        <v>0</v>
      </c>
    </row>
    <row r="257" spans="1:56">
      <c r="A257">
        <f>ROW()-7</f>
        <v>250</v>
      </c>
      <c r="B257">
        <f>EDATE(StartDate,A257-1)</f>
        <v>0</v>
      </c>
      <c r="C257">
        <f>ROUND(SUM($G$257,$L$257,$Q$257,$V$257,$AA$257,$AF$257,$AK$257,$AP$257,$AU$257,$AZ$257)-SUM($K$257,$P$257,$U$257,$Z$257,$AE$257,$AJ$257,$AO$257,$AT$257,$AY$257,$BD$257),2)</f>
        <v>0</v>
      </c>
      <c r="D257">
        <f>ROUND(SUM($H$257,$M$257,$R$257,$W$257,$AB$257,$AG$257,$AL$257,$AQ$257,$AV$257,$BA$257),2)</f>
        <v>0</v>
      </c>
      <c r="E257">
        <f>ROUND(SUM($K$257,$P$257,$U$257,$Z$257,$AE$257,$AJ$257,$AO$257,$AT$257,$AY$257,$BD$257),2)</f>
        <v>0</v>
      </c>
      <c r="F257">
        <f>ROUND(MAX(MonthlyBudget-SUM($I$257,$N$257,$S$257,$X$257,$AC$257,$AH$257,$AM$257,$AR$257,$AW$257,$BB$257),0),2)</f>
        <v>0</v>
      </c>
      <c r="G257">
        <f>$K$256</f>
        <v>0</v>
      </c>
      <c r="H257">
        <f>ROUND(IF($G$257&lt;=0,0,$G$257*$G$3/12),2)</f>
        <v>0</v>
      </c>
      <c r="I257">
        <f>ROUND(IF($G$257&lt;=0,0,MIN($G$4,$G$257+$H$257)),2)</f>
        <v>0</v>
      </c>
      <c r="J257">
        <f>ROUND(IF($G$257&lt;=0,0,MIN(MAX(0,$G$257+$H$257-$I$257),$F$257)),2)</f>
        <v>0</v>
      </c>
      <c r="K257">
        <f>ROUND(MAX(0,$G$257+$H$257-$I$257-$J$257),2)</f>
        <v>0</v>
      </c>
      <c r="L257">
        <f>$P$256</f>
        <v>0</v>
      </c>
      <c r="M257">
        <f>ROUND(IF($L$257&lt;=0,0,$L$257*$L$3/12),2)</f>
        <v>0</v>
      </c>
      <c r="N257">
        <f>ROUND(IF($L$257&lt;=0,0,MIN($L$4,$L$257+$M$257)),2)</f>
        <v>0</v>
      </c>
      <c r="O257">
        <f>ROUND(IF($L$257&lt;=0,0,MIN(MAX(0,$L$257+$M$257-$N$257),MAX(0,$F$257-$J$257))),2)</f>
        <v>0</v>
      </c>
      <c r="P257">
        <f>ROUND(MAX(0,$L$257+$M$257-$N$257-$O$257),2)</f>
        <v>0</v>
      </c>
      <c r="Q257">
        <f>$U$256</f>
        <v>0</v>
      </c>
      <c r="R257">
        <f>ROUND(IF($Q$257&lt;=0,0,$Q$257*$Q$3/12),2)</f>
        <v>0</v>
      </c>
      <c r="S257">
        <f>ROUND(IF($Q$257&lt;=0,0,MIN($Q$4,$Q$257+$R$257)),2)</f>
        <v>0</v>
      </c>
      <c r="T257">
        <f>ROUND(IF($Q$257&lt;=0,0,MIN(MAX(0,$Q$257+$R$257-$S$257),MAX(0,$F$257-$J$257-$O$257))),2)</f>
        <v>0</v>
      </c>
      <c r="U257">
        <f>ROUND(MAX(0,$Q$257+$R$257-$S$257-$T$257),2)</f>
        <v>0</v>
      </c>
      <c r="V257">
        <f>$Z$256</f>
        <v>0</v>
      </c>
      <c r="W257">
        <f>ROUND(IF($V$257&lt;=0,0,$V$257*$V$3/12),2)</f>
        <v>0</v>
      </c>
      <c r="X257">
        <f>ROUND(IF($V$257&lt;=0,0,MIN($V$4,$V$257+$W$257)),2)</f>
        <v>0</v>
      </c>
      <c r="Y257">
        <f>ROUND(IF($V$257&lt;=0,0,MIN(MAX(0,$V$257+$W$257-$X$257),MAX(0,$F$257-$J$257-$O$257-$T$257))),2)</f>
        <v>0</v>
      </c>
      <c r="Z257">
        <f>ROUND(MAX(0,$V$257+$W$257-$X$257-$Y$257),2)</f>
        <v>0</v>
      </c>
      <c r="AA257">
        <f>$AE$256</f>
        <v>0</v>
      </c>
      <c r="AB257">
        <f>ROUND(IF($AA$257&lt;=0,0,$AA$257*$AA$3/12),2)</f>
        <v>0</v>
      </c>
      <c r="AC257">
        <f>ROUND(IF($AA$257&lt;=0,0,MIN($AA$4,$AA$257+$AB$257)),2)</f>
        <v>0</v>
      </c>
      <c r="AD257">
        <f>ROUND(IF($AA$257&lt;=0,0,MIN(MAX(0,$AA$257+$AB$257-$AC$257),MAX(0,$F$257-$J$257-$O$257-$T$257-$Y$257))),2)</f>
        <v>0</v>
      </c>
      <c r="AE257">
        <f>ROUND(MAX(0,$AA$257+$AB$257-$AC$257-$AD$257),2)</f>
        <v>0</v>
      </c>
      <c r="AF257">
        <f>$AJ$256</f>
        <v>0</v>
      </c>
      <c r="AG257">
        <f>ROUND(IF($AF$257&lt;=0,0,$AF$257*$AF$3/12),2)</f>
        <v>0</v>
      </c>
      <c r="AH257">
        <f>ROUND(IF($AF$257&lt;=0,0,MIN($AF$4,$AF$257+$AG$257)),2)</f>
        <v>0</v>
      </c>
      <c r="AI257">
        <f>ROUND(IF($AF$257&lt;=0,0,MIN(MAX(0,$AF$257+$AG$257-$AH$257),MAX(0,$F$257-$J$257-$O$257-$T$257-$Y$257-$AD$257))),2)</f>
        <v>0</v>
      </c>
      <c r="AJ257">
        <f>ROUND(MAX(0,$AF$257+$AG$257-$AH$257-$AI$257),2)</f>
        <v>0</v>
      </c>
      <c r="AK257">
        <f>$AO$256</f>
        <v>0</v>
      </c>
      <c r="AL257">
        <f>ROUND(IF($AK$257&lt;=0,0,$AK$257*$AK$3/12),2)</f>
        <v>0</v>
      </c>
      <c r="AM257">
        <f>ROUND(IF($AK$257&lt;=0,0,MIN($AK$4,$AK$257+$AL$257)),2)</f>
        <v>0</v>
      </c>
      <c r="AN257">
        <f>ROUND(IF($AK$257&lt;=0,0,MIN(MAX(0,$AK$257+$AL$257-$AM$257),MAX(0,$F$257-$J$257-$O$257-$T$257-$Y$257-$AD$257-$AI$257))),2)</f>
        <v>0</v>
      </c>
      <c r="AO257">
        <f>ROUND(MAX(0,$AK$257+$AL$257-$AM$257-$AN$257),2)</f>
        <v>0</v>
      </c>
      <c r="AP257">
        <f>$AT$256</f>
        <v>0</v>
      </c>
      <c r="AQ257">
        <f>ROUND(IF($AP$257&lt;=0,0,$AP$257*$AP$3/12),2)</f>
        <v>0</v>
      </c>
      <c r="AR257">
        <f>ROUND(IF($AP$257&lt;=0,0,MIN($AP$4,$AP$257+$AQ$257)),2)</f>
        <v>0</v>
      </c>
      <c r="AS257">
        <f>ROUND(IF($AP$257&lt;=0,0,MIN(MAX(0,$AP$257+$AQ$257-$AR$257),MAX(0,$F$257-$J$257-$O$257-$T$257-$Y$257-$AD$257-$AI$257-$AN$257))),2)</f>
        <v>0</v>
      </c>
      <c r="AT257">
        <f>ROUND(MAX(0,$AP$257+$AQ$257-$AR$257-$AS$257),2)</f>
        <v>0</v>
      </c>
      <c r="AU257">
        <f>$AY$256</f>
        <v>0</v>
      </c>
      <c r="AV257">
        <f>ROUND(IF($AU$257&lt;=0,0,$AU$257*$AU$3/12),2)</f>
        <v>0</v>
      </c>
      <c r="AW257">
        <f>ROUND(IF($AU$257&lt;=0,0,MIN($AU$4,$AU$257+$AV$257)),2)</f>
        <v>0</v>
      </c>
      <c r="AX257">
        <f>ROUND(IF($AU$257&lt;=0,0,MIN(MAX(0,$AU$257+$AV$257-$AW$257),MAX(0,$F$257-$J$257-$O$257-$T$257-$Y$257-$AD$257-$AI$257-$AN$257-$AS$257))),2)</f>
        <v>0</v>
      </c>
      <c r="AY257">
        <f>ROUND(MAX(0,$AU$257+$AV$257-$AW$257-$AX$257),2)</f>
        <v>0</v>
      </c>
      <c r="AZ257">
        <f>$BD$256</f>
        <v>0</v>
      </c>
      <c r="BA257">
        <f>ROUND(IF($AZ$257&lt;=0,0,$AZ$257*$AZ$3/12),2)</f>
        <v>0</v>
      </c>
      <c r="BB257">
        <f>ROUND(IF($AZ$257&lt;=0,0,MIN($AZ$4,$AZ$257+$BA$257)),2)</f>
        <v>0</v>
      </c>
      <c r="BC257">
        <f>ROUND(IF($AZ$257&lt;=0,0,MIN(MAX(0,$AZ$257+$BA$257-$BB$257),MAX(0,$F$257-$J$257-$O$257-$T$257-$Y$257-$AD$257-$AI$257-$AN$257-$AS$257-$AX$257))),2)</f>
        <v>0</v>
      </c>
      <c r="BD257">
        <f>ROUND(MAX(0,$AZ$257+$BA$257-$BB$257-$BC$257),2)</f>
        <v>0</v>
      </c>
    </row>
    <row r="258" spans="1:56">
      <c r="A258">
        <f>ROW()-7</f>
        <v>251</v>
      </c>
      <c r="B258">
        <f>EDATE(StartDate,A258-1)</f>
        <v>0</v>
      </c>
      <c r="C258">
        <f>ROUND(SUM($G$258,$L$258,$Q$258,$V$258,$AA$258,$AF$258,$AK$258,$AP$258,$AU$258,$AZ$258)-SUM($K$258,$P$258,$U$258,$Z$258,$AE$258,$AJ$258,$AO$258,$AT$258,$AY$258,$BD$258),2)</f>
        <v>0</v>
      </c>
      <c r="D258">
        <f>ROUND(SUM($H$258,$M$258,$R$258,$W$258,$AB$258,$AG$258,$AL$258,$AQ$258,$AV$258,$BA$258),2)</f>
        <v>0</v>
      </c>
      <c r="E258">
        <f>ROUND(SUM($K$258,$P$258,$U$258,$Z$258,$AE$258,$AJ$258,$AO$258,$AT$258,$AY$258,$BD$258),2)</f>
        <v>0</v>
      </c>
      <c r="F258">
        <f>ROUND(MAX(MonthlyBudget-SUM($I$258,$N$258,$S$258,$X$258,$AC$258,$AH$258,$AM$258,$AR$258,$AW$258,$BB$258),0),2)</f>
        <v>0</v>
      </c>
      <c r="G258">
        <f>$K$257</f>
        <v>0</v>
      </c>
      <c r="H258">
        <f>ROUND(IF($G$258&lt;=0,0,$G$258*$G$3/12),2)</f>
        <v>0</v>
      </c>
      <c r="I258">
        <f>ROUND(IF($G$258&lt;=0,0,MIN($G$4,$G$258+$H$258)),2)</f>
        <v>0</v>
      </c>
      <c r="J258">
        <f>ROUND(IF($G$258&lt;=0,0,MIN(MAX(0,$G$258+$H$258-$I$258),$F$258)),2)</f>
        <v>0</v>
      </c>
      <c r="K258">
        <f>ROUND(MAX(0,$G$258+$H$258-$I$258-$J$258),2)</f>
        <v>0</v>
      </c>
      <c r="L258">
        <f>$P$257</f>
        <v>0</v>
      </c>
      <c r="M258">
        <f>ROUND(IF($L$258&lt;=0,0,$L$258*$L$3/12),2)</f>
        <v>0</v>
      </c>
      <c r="N258">
        <f>ROUND(IF($L$258&lt;=0,0,MIN($L$4,$L$258+$M$258)),2)</f>
        <v>0</v>
      </c>
      <c r="O258">
        <f>ROUND(IF($L$258&lt;=0,0,MIN(MAX(0,$L$258+$M$258-$N$258),MAX(0,$F$258-$J$258))),2)</f>
        <v>0</v>
      </c>
      <c r="P258">
        <f>ROUND(MAX(0,$L$258+$M$258-$N$258-$O$258),2)</f>
        <v>0</v>
      </c>
      <c r="Q258">
        <f>$U$257</f>
        <v>0</v>
      </c>
      <c r="R258">
        <f>ROUND(IF($Q$258&lt;=0,0,$Q$258*$Q$3/12),2)</f>
        <v>0</v>
      </c>
      <c r="S258">
        <f>ROUND(IF($Q$258&lt;=0,0,MIN($Q$4,$Q$258+$R$258)),2)</f>
        <v>0</v>
      </c>
      <c r="T258">
        <f>ROUND(IF($Q$258&lt;=0,0,MIN(MAX(0,$Q$258+$R$258-$S$258),MAX(0,$F$258-$J$258-$O$258))),2)</f>
        <v>0</v>
      </c>
      <c r="U258">
        <f>ROUND(MAX(0,$Q$258+$R$258-$S$258-$T$258),2)</f>
        <v>0</v>
      </c>
      <c r="V258">
        <f>$Z$257</f>
        <v>0</v>
      </c>
      <c r="W258">
        <f>ROUND(IF($V$258&lt;=0,0,$V$258*$V$3/12),2)</f>
        <v>0</v>
      </c>
      <c r="X258">
        <f>ROUND(IF($V$258&lt;=0,0,MIN($V$4,$V$258+$W$258)),2)</f>
        <v>0</v>
      </c>
      <c r="Y258">
        <f>ROUND(IF($V$258&lt;=0,0,MIN(MAX(0,$V$258+$W$258-$X$258),MAX(0,$F$258-$J$258-$O$258-$T$258))),2)</f>
        <v>0</v>
      </c>
      <c r="Z258">
        <f>ROUND(MAX(0,$V$258+$W$258-$X$258-$Y$258),2)</f>
        <v>0</v>
      </c>
      <c r="AA258">
        <f>$AE$257</f>
        <v>0</v>
      </c>
      <c r="AB258">
        <f>ROUND(IF($AA$258&lt;=0,0,$AA$258*$AA$3/12),2)</f>
        <v>0</v>
      </c>
      <c r="AC258">
        <f>ROUND(IF($AA$258&lt;=0,0,MIN($AA$4,$AA$258+$AB$258)),2)</f>
        <v>0</v>
      </c>
      <c r="AD258">
        <f>ROUND(IF($AA$258&lt;=0,0,MIN(MAX(0,$AA$258+$AB$258-$AC$258),MAX(0,$F$258-$J$258-$O$258-$T$258-$Y$258))),2)</f>
        <v>0</v>
      </c>
      <c r="AE258">
        <f>ROUND(MAX(0,$AA$258+$AB$258-$AC$258-$AD$258),2)</f>
        <v>0</v>
      </c>
      <c r="AF258">
        <f>$AJ$257</f>
        <v>0</v>
      </c>
      <c r="AG258">
        <f>ROUND(IF($AF$258&lt;=0,0,$AF$258*$AF$3/12),2)</f>
        <v>0</v>
      </c>
      <c r="AH258">
        <f>ROUND(IF($AF$258&lt;=0,0,MIN($AF$4,$AF$258+$AG$258)),2)</f>
        <v>0</v>
      </c>
      <c r="AI258">
        <f>ROUND(IF($AF$258&lt;=0,0,MIN(MAX(0,$AF$258+$AG$258-$AH$258),MAX(0,$F$258-$J$258-$O$258-$T$258-$Y$258-$AD$258))),2)</f>
        <v>0</v>
      </c>
      <c r="AJ258">
        <f>ROUND(MAX(0,$AF$258+$AG$258-$AH$258-$AI$258),2)</f>
        <v>0</v>
      </c>
      <c r="AK258">
        <f>$AO$257</f>
        <v>0</v>
      </c>
      <c r="AL258">
        <f>ROUND(IF($AK$258&lt;=0,0,$AK$258*$AK$3/12),2)</f>
        <v>0</v>
      </c>
      <c r="AM258">
        <f>ROUND(IF($AK$258&lt;=0,0,MIN($AK$4,$AK$258+$AL$258)),2)</f>
        <v>0</v>
      </c>
      <c r="AN258">
        <f>ROUND(IF($AK$258&lt;=0,0,MIN(MAX(0,$AK$258+$AL$258-$AM$258),MAX(0,$F$258-$J$258-$O$258-$T$258-$Y$258-$AD$258-$AI$258))),2)</f>
        <v>0</v>
      </c>
      <c r="AO258">
        <f>ROUND(MAX(0,$AK$258+$AL$258-$AM$258-$AN$258),2)</f>
        <v>0</v>
      </c>
      <c r="AP258">
        <f>$AT$257</f>
        <v>0</v>
      </c>
      <c r="AQ258">
        <f>ROUND(IF($AP$258&lt;=0,0,$AP$258*$AP$3/12),2)</f>
        <v>0</v>
      </c>
      <c r="AR258">
        <f>ROUND(IF($AP$258&lt;=0,0,MIN($AP$4,$AP$258+$AQ$258)),2)</f>
        <v>0</v>
      </c>
      <c r="AS258">
        <f>ROUND(IF($AP$258&lt;=0,0,MIN(MAX(0,$AP$258+$AQ$258-$AR$258),MAX(0,$F$258-$J$258-$O$258-$T$258-$Y$258-$AD$258-$AI$258-$AN$258))),2)</f>
        <v>0</v>
      </c>
      <c r="AT258">
        <f>ROUND(MAX(0,$AP$258+$AQ$258-$AR$258-$AS$258),2)</f>
        <v>0</v>
      </c>
      <c r="AU258">
        <f>$AY$257</f>
        <v>0</v>
      </c>
      <c r="AV258">
        <f>ROUND(IF($AU$258&lt;=0,0,$AU$258*$AU$3/12),2)</f>
        <v>0</v>
      </c>
      <c r="AW258">
        <f>ROUND(IF($AU$258&lt;=0,0,MIN($AU$4,$AU$258+$AV$258)),2)</f>
        <v>0</v>
      </c>
      <c r="AX258">
        <f>ROUND(IF($AU$258&lt;=0,0,MIN(MAX(0,$AU$258+$AV$258-$AW$258),MAX(0,$F$258-$J$258-$O$258-$T$258-$Y$258-$AD$258-$AI$258-$AN$258-$AS$258))),2)</f>
        <v>0</v>
      </c>
      <c r="AY258">
        <f>ROUND(MAX(0,$AU$258+$AV$258-$AW$258-$AX$258),2)</f>
        <v>0</v>
      </c>
      <c r="AZ258">
        <f>$BD$257</f>
        <v>0</v>
      </c>
      <c r="BA258">
        <f>ROUND(IF($AZ$258&lt;=0,0,$AZ$258*$AZ$3/12),2)</f>
        <v>0</v>
      </c>
      <c r="BB258">
        <f>ROUND(IF($AZ$258&lt;=0,0,MIN($AZ$4,$AZ$258+$BA$258)),2)</f>
        <v>0</v>
      </c>
      <c r="BC258">
        <f>ROUND(IF($AZ$258&lt;=0,0,MIN(MAX(0,$AZ$258+$BA$258-$BB$258),MAX(0,$F$258-$J$258-$O$258-$T$258-$Y$258-$AD$258-$AI$258-$AN$258-$AS$258-$AX$258))),2)</f>
        <v>0</v>
      </c>
      <c r="BD258">
        <f>ROUND(MAX(0,$AZ$258+$BA$258-$BB$258-$BC$258),2)</f>
        <v>0</v>
      </c>
    </row>
    <row r="259" spans="1:56">
      <c r="A259">
        <f>ROW()-7</f>
        <v>252</v>
      </c>
      <c r="B259">
        <f>EDATE(StartDate,A259-1)</f>
        <v>0</v>
      </c>
      <c r="C259">
        <f>ROUND(SUM($G$259,$L$259,$Q$259,$V$259,$AA$259,$AF$259,$AK$259,$AP$259,$AU$259,$AZ$259)-SUM($K$259,$P$259,$U$259,$Z$259,$AE$259,$AJ$259,$AO$259,$AT$259,$AY$259,$BD$259),2)</f>
        <v>0</v>
      </c>
      <c r="D259">
        <f>ROUND(SUM($H$259,$M$259,$R$259,$W$259,$AB$259,$AG$259,$AL$259,$AQ$259,$AV$259,$BA$259),2)</f>
        <v>0</v>
      </c>
      <c r="E259">
        <f>ROUND(SUM($K$259,$P$259,$U$259,$Z$259,$AE$259,$AJ$259,$AO$259,$AT$259,$AY$259,$BD$259),2)</f>
        <v>0</v>
      </c>
      <c r="F259">
        <f>ROUND(MAX(MonthlyBudget-SUM($I$259,$N$259,$S$259,$X$259,$AC$259,$AH$259,$AM$259,$AR$259,$AW$259,$BB$259),0),2)</f>
        <v>0</v>
      </c>
      <c r="G259">
        <f>$K$258</f>
        <v>0</v>
      </c>
      <c r="H259">
        <f>ROUND(IF($G$259&lt;=0,0,$G$259*$G$3/12),2)</f>
        <v>0</v>
      </c>
      <c r="I259">
        <f>ROUND(IF($G$259&lt;=0,0,MIN($G$4,$G$259+$H$259)),2)</f>
        <v>0</v>
      </c>
      <c r="J259">
        <f>ROUND(IF($G$259&lt;=0,0,MIN(MAX(0,$G$259+$H$259-$I$259),$F$259)),2)</f>
        <v>0</v>
      </c>
      <c r="K259">
        <f>ROUND(MAX(0,$G$259+$H$259-$I$259-$J$259),2)</f>
        <v>0</v>
      </c>
      <c r="L259">
        <f>$P$258</f>
        <v>0</v>
      </c>
      <c r="M259">
        <f>ROUND(IF($L$259&lt;=0,0,$L$259*$L$3/12),2)</f>
        <v>0</v>
      </c>
      <c r="N259">
        <f>ROUND(IF($L$259&lt;=0,0,MIN($L$4,$L$259+$M$259)),2)</f>
        <v>0</v>
      </c>
      <c r="O259">
        <f>ROUND(IF($L$259&lt;=0,0,MIN(MAX(0,$L$259+$M$259-$N$259),MAX(0,$F$259-$J$259))),2)</f>
        <v>0</v>
      </c>
      <c r="P259">
        <f>ROUND(MAX(0,$L$259+$M$259-$N$259-$O$259),2)</f>
        <v>0</v>
      </c>
      <c r="Q259">
        <f>$U$258</f>
        <v>0</v>
      </c>
      <c r="R259">
        <f>ROUND(IF($Q$259&lt;=0,0,$Q$259*$Q$3/12),2)</f>
        <v>0</v>
      </c>
      <c r="S259">
        <f>ROUND(IF($Q$259&lt;=0,0,MIN($Q$4,$Q$259+$R$259)),2)</f>
        <v>0</v>
      </c>
      <c r="T259">
        <f>ROUND(IF($Q$259&lt;=0,0,MIN(MAX(0,$Q$259+$R$259-$S$259),MAX(0,$F$259-$J$259-$O$259))),2)</f>
        <v>0</v>
      </c>
      <c r="U259">
        <f>ROUND(MAX(0,$Q$259+$R$259-$S$259-$T$259),2)</f>
        <v>0</v>
      </c>
      <c r="V259">
        <f>$Z$258</f>
        <v>0</v>
      </c>
      <c r="W259">
        <f>ROUND(IF($V$259&lt;=0,0,$V$259*$V$3/12),2)</f>
        <v>0</v>
      </c>
      <c r="X259">
        <f>ROUND(IF($V$259&lt;=0,0,MIN($V$4,$V$259+$W$259)),2)</f>
        <v>0</v>
      </c>
      <c r="Y259">
        <f>ROUND(IF($V$259&lt;=0,0,MIN(MAX(0,$V$259+$W$259-$X$259),MAX(0,$F$259-$J$259-$O$259-$T$259))),2)</f>
        <v>0</v>
      </c>
      <c r="Z259">
        <f>ROUND(MAX(0,$V$259+$W$259-$X$259-$Y$259),2)</f>
        <v>0</v>
      </c>
      <c r="AA259">
        <f>$AE$258</f>
        <v>0</v>
      </c>
      <c r="AB259">
        <f>ROUND(IF($AA$259&lt;=0,0,$AA$259*$AA$3/12),2)</f>
        <v>0</v>
      </c>
      <c r="AC259">
        <f>ROUND(IF($AA$259&lt;=0,0,MIN($AA$4,$AA$259+$AB$259)),2)</f>
        <v>0</v>
      </c>
      <c r="AD259">
        <f>ROUND(IF($AA$259&lt;=0,0,MIN(MAX(0,$AA$259+$AB$259-$AC$259),MAX(0,$F$259-$J$259-$O$259-$T$259-$Y$259))),2)</f>
        <v>0</v>
      </c>
      <c r="AE259">
        <f>ROUND(MAX(0,$AA$259+$AB$259-$AC$259-$AD$259),2)</f>
        <v>0</v>
      </c>
      <c r="AF259">
        <f>$AJ$258</f>
        <v>0</v>
      </c>
      <c r="AG259">
        <f>ROUND(IF($AF$259&lt;=0,0,$AF$259*$AF$3/12),2)</f>
        <v>0</v>
      </c>
      <c r="AH259">
        <f>ROUND(IF($AF$259&lt;=0,0,MIN($AF$4,$AF$259+$AG$259)),2)</f>
        <v>0</v>
      </c>
      <c r="AI259">
        <f>ROUND(IF($AF$259&lt;=0,0,MIN(MAX(0,$AF$259+$AG$259-$AH$259),MAX(0,$F$259-$J$259-$O$259-$T$259-$Y$259-$AD$259))),2)</f>
        <v>0</v>
      </c>
      <c r="AJ259">
        <f>ROUND(MAX(0,$AF$259+$AG$259-$AH$259-$AI$259),2)</f>
        <v>0</v>
      </c>
      <c r="AK259">
        <f>$AO$258</f>
        <v>0</v>
      </c>
      <c r="AL259">
        <f>ROUND(IF($AK$259&lt;=0,0,$AK$259*$AK$3/12),2)</f>
        <v>0</v>
      </c>
      <c r="AM259">
        <f>ROUND(IF($AK$259&lt;=0,0,MIN($AK$4,$AK$259+$AL$259)),2)</f>
        <v>0</v>
      </c>
      <c r="AN259">
        <f>ROUND(IF($AK$259&lt;=0,0,MIN(MAX(0,$AK$259+$AL$259-$AM$259),MAX(0,$F$259-$J$259-$O$259-$T$259-$Y$259-$AD$259-$AI$259))),2)</f>
        <v>0</v>
      </c>
      <c r="AO259">
        <f>ROUND(MAX(0,$AK$259+$AL$259-$AM$259-$AN$259),2)</f>
        <v>0</v>
      </c>
      <c r="AP259">
        <f>$AT$258</f>
        <v>0</v>
      </c>
      <c r="AQ259">
        <f>ROUND(IF($AP$259&lt;=0,0,$AP$259*$AP$3/12),2)</f>
        <v>0</v>
      </c>
      <c r="AR259">
        <f>ROUND(IF($AP$259&lt;=0,0,MIN($AP$4,$AP$259+$AQ$259)),2)</f>
        <v>0</v>
      </c>
      <c r="AS259">
        <f>ROUND(IF($AP$259&lt;=0,0,MIN(MAX(0,$AP$259+$AQ$259-$AR$259),MAX(0,$F$259-$J$259-$O$259-$T$259-$Y$259-$AD$259-$AI$259-$AN$259))),2)</f>
        <v>0</v>
      </c>
      <c r="AT259">
        <f>ROUND(MAX(0,$AP$259+$AQ$259-$AR$259-$AS$259),2)</f>
        <v>0</v>
      </c>
      <c r="AU259">
        <f>$AY$258</f>
        <v>0</v>
      </c>
      <c r="AV259">
        <f>ROUND(IF($AU$259&lt;=0,0,$AU$259*$AU$3/12),2)</f>
        <v>0</v>
      </c>
      <c r="AW259">
        <f>ROUND(IF($AU$259&lt;=0,0,MIN($AU$4,$AU$259+$AV$259)),2)</f>
        <v>0</v>
      </c>
      <c r="AX259">
        <f>ROUND(IF($AU$259&lt;=0,0,MIN(MAX(0,$AU$259+$AV$259-$AW$259),MAX(0,$F$259-$J$259-$O$259-$T$259-$Y$259-$AD$259-$AI$259-$AN$259-$AS$259))),2)</f>
        <v>0</v>
      </c>
      <c r="AY259">
        <f>ROUND(MAX(0,$AU$259+$AV$259-$AW$259-$AX$259),2)</f>
        <v>0</v>
      </c>
      <c r="AZ259">
        <f>$BD$258</f>
        <v>0</v>
      </c>
      <c r="BA259">
        <f>ROUND(IF($AZ$259&lt;=0,0,$AZ$259*$AZ$3/12),2)</f>
        <v>0</v>
      </c>
      <c r="BB259">
        <f>ROUND(IF($AZ$259&lt;=0,0,MIN($AZ$4,$AZ$259+$BA$259)),2)</f>
        <v>0</v>
      </c>
      <c r="BC259">
        <f>ROUND(IF($AZ$259&lt;=0,0,MIN(MAX(0,$AZ$259+$BA$259-$BB$259),MAX(0,$F$259-$J$259-$O$259-$T$259-$Y$259-$AD$259-$AI$259-$AN$259-$AS$259-$AX$259))),2)</f>
        <v>0</v>
      </c>
      <c r="BD259">
        <f>ROUND(MAX(0,$AZ$259+$BA$259-$BB$259-$BC$259),2)</f>
        <v>0</v>
      </c>
    </row>
    <row r="260" spans="1:56">
      <c r="A260">
        <f>ROW()-7</f>
        <v>253</v>
      </c>
      <c r="B260">
        <f>EDATE(StartDate,A260-1)</f>
        <v>0</v>
      </c>
      <c r="C260">
        <f>ROUND(SUM($G$260,$L$260,$Q$260,$V$260,$AA$260,$AF$260,$AK$260,$AP$260,$AU$260,$AZ$260)-SUM($K$260,$P$260,$U$260,$Z$260,$AE$260,$AJ$260,$AO$260,$AT$260,$AY$260,$BD$260),2)</f>
        <v>0</v>
      </c>
      <c r="D260">
        <f>ROUND(SUM($H$260,$M$260,$R$260,$W$260,$AB$260,$AG$260,$AL$260,$AQ$260,$AV$260,$BA$260),2)</f>
        <v>0</v>
      </c>
      <c r="E260">
        <f>ROUND(SUM($K$260,$P$260,$U$260,$Z$260,$AE$260,$AJ$260,$AO$260,$AT$260,$AY$260,$BD$260),2)</f>
        <v>0</v>
      </c>
      <c r="F260">
        <f>ROUND(MAX(MonthlyBudget-SUM($I$260,$N$260,$S$260,$X$260,$AC$260,$AH$260,$AM$260,$AR$260,$AW$260,$BB$260),0),2)</f>
        <v>0</v>
      </c>
      <c r="G260">
        <f>$K$259</f>
        <v>0</v>
      </c>
      <c r="H260">
        <f>ROUND(IF($G$260&lt;=0,0,$G$260*$G$3/12),2)</f>
        <v>0</v>
      </c>
      <c r="I260">
        <f>ROUND(IF($G$260&lt;=0,0,MIN($G$4,$G$260+$H$260)),2)</f>
        <v>0</v>
      </c>
      <c r="J260">
        <f>ROUND(IF($G$260&lt;=0,0,MIN(MAX(0,$G$260+$H$260-$I$260),$F$260)),2)</f>
        <v>0</v>
      </c>
      <c r="K260">
        <f>ROUND(MAX(0,$G$260+$H$260-$I$260-$J$260),2)</f>
        <v>0</v>
      </c>
      <c r="L260">
        <f>$P$259</f>
        <v>0</v>
      </c>
      <c r="M260">
        <f>ROUND(IF($L$260&lt;=0,0,$L$260*$L$3/12),2)</f>
        <v>0</v>
      </c>
      <c r="N260">
        <f>ROUND(IF($L$260&lt;=0,0,MIN($L$4,$L$260+$M$260)),2)</f>
        <v>0</v>
      </c>
      <c r="O260">
        <f>ROUND(IF($L$260&lt;=0,0,MIN(MAX(0,$L$260+$M$260-$N$260),MAX(0,$F$260-$J$260))),2)</f>
        <v>0</v>
      </c>
      <c r="P260">
        <f>ROUND(MAX(0,$L$260+$M$260-$N$260-$O$260),2)</f>
        <v>0</v>
      </c>
      <c r="Q260">
        <f>$U$259</f>
        <v>0</v>
      </c>
      <c r="R260">
        <f>ROUND(IF($Q$260&lt;=0,0,$Q$260*$Q$3/12),2)</f>
        <v>0</v>
      </c>
      <c r="S260">
        <f>ROUND(IF($Q$260&lt;=0,0,MIN($Q$4,$Q$260+$R$260)),2)</f>
        <v>0</v>
      </c>
      <c r="T260">
        <f>ROUND(IF($Q$260&lt;=0,0,MIN(MAX(0,$Q$260+$R$260-$S$260),MAX(0,$F$260-$J$260-$O$260))),2)</f>
        <v>0</v>
      </c>
      <c r="U260">
        <f>ROUND(MAX(0,$Q$260+$R$260-$S$260-$T$260),2)</f>
        <v>0</v>
      </c>
      <c r="V260">
        <f>$Z$259</f>
        <v>0</v>
      </c>
      <c r="W260">
        <f>ROUND(IF($V$260&lt;=0,0,$V$260*$V$3/12),2)</f>
        <v>0</v>
      </c>
      <c r="X260">
        <f>ROUND(IF($V$260&lt;=0,0,MIN($V$4,$V$260+$W$260)),2)</f>
        <v>0</v>
      </c>
      <c r="Y260">
        <f>ROUND(IF($V$260&lt;=0,0,MIN(MAX(0,$V$260+$W$260-$X$260),MAX(0,$F$260-$J$260-$O$260-$T$260))),2)</f>
        <v>0</v>
      </c>
      <c r="Z260">
        <f>ROUND(MAX(0,$V$260+$W$260-$X$260-$Y$260),2)</f>
        <v>0</v>
      </c>
      <c r="AA260">
        <f>$AE$259</f>
        <v>0</v>
      </c>
      <c r="AB260">
        <f>ROUND(IF($AA$260&lt;=0,0,$AA$260*$AA$3/12),2)</f>
        <v>0</v>
      </c>
      <c r="AC260">
        <f>ROUND(IF($AA$260&lt;=0,0,MIN($AA$4,$AA$260+$AB$260)),2)</f>
        <v>0</v>
      </c>
      <c r="AD260">
        <f>ROUND(IF($AA$260&lt;=0,0,MIN(MAX(0,$AA$260+$AB$260-$AC$260),MAX(0,$F$260-$J$260-$O$260-$T$260-$Y$260))),2)</f>
        <v>0</v>
      </c>
      <c r="AE260">
        <f>ROUND(MAX(0,$AA$260+$AB$260-$AC$260-$AD$260),2)</f>
        <v>0</v>
      </c>
      <c r="AF260">
        <f>$AJ$259</f>
        <v>0</v>
      </c>
      <c r="AG260">
        <f>ROUND(IF($AF$260&lt;=0,0,$AF$260*$AF$3/12),2)</f>
        <v>0</v>
      </c>
      <c r="AH260">
        <f>ROUND(IF($AF$260&lt;=0,0,MIN($AF$4,$AF$260+$AG$260)),2)</f>
        <v>0</v>
      </c>
      <c r="AI260">
        <f>ROUND(IF($AF$260&lt;=0,0,MIN(MAX(0,$AF$260+$AG$260-$AH$260),MAX(0,$F$260-$J$260-$O$260-$T$260-$Y$260-$AD$260))),2)</f>
        <v>0</v>
      </c>
      <c r="AJ260">
        <f>ROUND(MAX(0,$AF$260+$AG$260-$AH$260-$AI$260),2)</f>
        <v>0</v>
      </c>
      <c r="AK260">
        <f>$AO$259</f>
        <v>0</v>
      </c>
      <c r="AL260">
        <f>ROUND(IF($AK$260&lt;=0,0,$AK$260*$AK$3/12),2)</f>
        <v>0</v>
      </c>
      <c r="AM260">
        <f>ROUND(IF($AK$260&lt;=0,0,MIN($AK$4,$AK$260+$AL$260)),2)</f>
        <v>0</v>
      </c>
      <c r="AN260">
        <f>ROUND(IF($AK$260&lt;=0,0,MIN(MAX(0,$AK$260+$AL$260-$AM$260),MAX(0,$F$260-$J$260-$O$260-$T$260-$Y$260-$AD$260-$AI$260))),2)</f>
        <v>0</v>
      </c>
      <c r="AO260">
        <f>ROUND(MAX(0,$AK$260+$AL$260-$AM$260-$AN$260),2)</f>
        <v>0</v>
      </c>
      <c r="AP260">
        <f>$AT$259</f>
        <v>0</v>
      </c>
      <c r="AQ260">
        <f>ROUND(IF($AP$260&lt;=0,0,$AP$260*$AP$3/12),2)</f>
        <v>0</v>
      </c>
      <c r="AR260">
        <f>ROUND(IF($AP$260&lt;=0,0,MIN($AP$4,$AP$260+$AQ$260)),2)</f>
        <v>0</v>
      </c>
      <c r="AS260">
        <f>ROUND(IF($AP$260&lt;=0,0,MIN(MAX(0,$AP$260+$AQ$260-$AR$260),MAX(0,$F$260-$J$260-$O$260-$T$260-$Y$260-$AD$260-$AI$260-$AN$260))),2)</f>
        <v>0</v>
      </c>
      <c r="AT260">
        <f>ROUND(MAX(0,$AP$260+$AQ$260-$AR$260-$AS$260),2)</f>
        <v>0</v>
      </c>
      <c r="AU260">
        <f>$AY$259</f>
        <v>0</v>
      </c>
      <c r="AV260">
        <f>ROUND(IF($AU$260&lt;=0,0,$AU$260*$AU$3/12),2)</f>
        <v>0</v>
      </c>
      <c r="AW260">
        <f>ROUND(IF($AU$260&lt;=0,0,MIN($AU$4,$AU$260+$AV$260)),2)</f>
        <v>0</v>
      </c>
      <c r="AX260">
        <f>ROUND(IF($AU$260&lt;=0,0,MIN(MAX(0,$AU$260+$AV$260-$AW$260),MAX(0,$F$260-$J$260-$O$260-$T$260-$Y$260-$AD$260-$AI$260-$AN$260-$AS$260))),2)</f>
        <v>0</v>
      </c>
      <c r="AY260">
        <f>ROUND(MAX(0,$AU$260+$AV$260-$AW$260-$AX$260),2)</f>
        <v>0</v>
      </c>
      <c r="AZ260">
        <f>$BD$259</f>
        <v>0</v>
      </c>
      <c r="BA260">
        <f>ROUND(IF($AZ$260&lt;=0,0,$AZ$260*$AZ$3/12),2)</f>
        <v>0</v>
      </c>
      <c r="BB260">
        <f>ROUND(IF($AZ$260&lt;=0,0,MIN($AZ$4,$AZ$260+$BA$260)),2)</f>
        <v>0</v>
      </c>
      <c r="BC260">
        <f>ROUND(IF($AZ$260&lt;=0,0,MIN(MAX(0,$AZ$260+$BA$260-$BB$260),MAX(0,$F$260-$J$260-$O$260-$T$260-$Y$260-$AD$260-$AI$260-$AN$260-$AS$260-$AX$260))),2)</f>
        <v>0</v>
      </c>
      <c r="BD260">
        <f>ROUND(MAX(0,$AZ$260+$BA$260-$BB$260-$BC$260),2)</f>
        <v>0</v>
      </c>
    </row>
    <row r="261" spans="1:56">
      <c r="A261">
        <f>ROW()-7</f>
        <v>254</v>
      </c>
      <c r="B261">
        <f>EDATE(StartDate,A261-1)</f>
        <v>0</v>
      </c>
      <c r="C261">
        <f>ROUND(SUM($G$261,$L$261,$Q$261,$V$261,$AA$261,$AF$261,$AK$261,$AP$261,$AU$261,$AZ$261)-SUM($K$261,$P$261,$U$261,$Z$261,$AE$261,$AJ$261,$AO$261,$AT$261,$AY$261,$BD$261),2)</f>
        <v>0</v>
      </c>
      <c r="D261">
        <f>ROUND(SUM($H$261,$M$261,$R$261,$W$261,$AB$261,$AG$261,$AL$261,$AQ$261,$AV$261,$BA$261),2)</f>
        <v>0</v>
      </c>
      <c r="E261">
        <f>ROUND(SUM($K$261,$P$261,$U$261,$Z$261,$AE$261,$AJ$261,$AO$261,$AT$261,$AY$261,$BD$261),2)</f>
        <v>0</v>
      </c>
      <c r="F261">
        <f>ROUND(MAX(MonthlyBudget-SUM($I$261,$N$261,$S$261,$X$261,$AC$261,$AH$261,$AM$261,$AR$261,$AW$261,$BB$261),0),2)</f>
        <v>0</v>
      </c>
      <c r="G261">
        <f>$K$260</f>
        <v>0</v>
      </c>
      <c r="H261">
        <f>ROUND(IF($G$261&lt;=0,0,$G$261*$G$3/12),2)</f>
        <v>0</v>
      </c>
      <c r="I261">
        <f>ROUND(IF($G$261&lt;=0,0,MIN($G$4,$G$261+$H$261)),2)</f>
        <v>0</v>
      </c>
      <c r="J261">
        <f>ROUND(IF($G$261&lt;=0,0,MIN(MAX(0,$G$261+$H$261-$I$261),$F$261)),2)</f>
        <v>0</v>
      </c>
      <c r="K261">
        <f>ROUND(MAX(0,$G$261+$H$261-$I$261-$J$261),2)</f>
        <v>0</v>
      </c>
      <c r="L261">
        <f>$P$260</f>
        <v>0</v>
      </c>
      <c r="M261">
        <f>ROUND(IF($L$261&lt;=0,0,$L$261*$L$3/12),2)</f>
        <v>0</v>
      </c>
      <c r="N261">
        <f>ROUND(IF($L$261&lt;=0,0,MIN($L$4,$L$261+$M$261)),2)</f>
        <v>0</v>
      </c>
      <c r="O261">
        <f>ROUND(IF($L$261&lt;=0,0,MIN(MAX(0,$L$261+$M$261-$N$261),MAX(0,$F$261-$J$261))),2)</f>
        <v>0</v>
      </c>
      <c r="P261">
        <f>ROUND(MAX(0,$L$261+$M$261-$N$261-$O$261),2)</f>
        <v>0</v>
      </c>
      <c r="Q261">
        <f>$U$260</f>
        <v>0</v>
      </c>
      <c r="R261">
        <f>ROUND(IF($Q$261&lt;=0,0,$Q$261*$Q$3/12),2)</f>
        <v>0</v>
      </c>
      <c r="S261">
        <f>ROUND(IF($Q$261&lt;=0,0,MIN($Q$4,$Q$261+$R$261)),2)</f>
        <v>0</v>
      </c>
      <c r="T261">
        <f>ROUND(IF($Q$261&lt;=0,0,MIN(MAX(0,$Q$261+$R$261-$S$261),MAX(0,$F$261-$J$261-$O$261))),2)</f>
        <v>0</v>
      </c>
      <c r="U261">
        <f>ROUND(MAX(0,$Q$261+$R$261-$S$261-$T$261),2)</f>
        <v>0</v>
      </c>
      <c r="V261">
        <f>$Z$260</f>
        <v>0</v>
      </c>
      <c r="W261">
        <f>ROUND(IF($V$261&lt;=0,0,$V$261*$V$3/12),2)</f>
        <v>0</v>
      </c>
      <c r="X261">
        <f>ROUND(IF($V$261&lt;=0,0,MIN($V$4,$V$261+$W$261)),2)</f>
        <v>0</v>
      </c>
      <c r="Y261">
        <f>ROUND(IF($V$261&lt;=0,0,MIN(MAX(0,$V$261+$W$261-$X$261),MAX(0,$F$261-$J$261-$O$261-$T$261))),2)</f>
        <v>0</v>
      </c>
      <c r="Z261">
        <f>ROUND(MAX(0,$V$261+$W$261-$X$261-$Y$261),2)</f>
        <v>0</v>
      </c>
      <c r="AA261">
        <f>$AE$260</f>
        <v>0</v>
      </c>
      <c r="AB261">
        <f>ROUND(IF($AA$261&lt;=0,0,$AA$261*$AA$3/12),2)</f>
        <v>0</v>
      </c>
      <c r="AC261">
        <f>ROUND(IF($AA$261&lt;=0,0,MIN($AA$4,$AA$261+$AB$261)),2)</f>
        <v>0</v>
      </c>
      <c r="AD261">
        <f>ROUND(IF($AA$261&lt;=0,0,MIN(MAX(0,$AA$261+$AB$261-$AC$261),MAX(0,$F$261-$J$261-$O$261-$T$261-$Y$261))),2)</f>
        <v>0</v>
      </c>
      <c r="AE261">
        <f>ROUND(MAX(0,$AA$261+$AB$261-$AC$261-$AD$261),2)</f>
        <v>0</v>
      </c>
      <c r="AF261">
        <f>$AJ$260</f>
        <v>0</v>
      </c>
      <c r="AG261">
        <f>ROUND(IF($AF$261&lt;=0,0,$AF$261*$AF$3/12),2)</f>
        <v>0</v>
      </c>
      <c r="AH261">
        <f>ROUND(IF($AF$261&lt;=0,0,MIN($AF$4,$AF$261+$AG$261)),2)</f>
        <v>0</v>
      </c>
      <c r="AI261">
        <f>ROUND(IF($AF$261&lt;=0,0,MIN(MAX(0,$AF$261+$AG$261-$AH$261),MAX(0,$F$261-$J$261-$O$261-$T$261-$Y$261-$AD$261))),2)</f>
        <v>0</v>
      </c>
      <c r="AJ261">
        <f>ROUND(MAX(0,$AF$261+$AG$261-$AH$261-$AI$261),2)</f>
        <v>0</v>
      </c>
      <c r="AK261">
        <f>$AO$260</f>
        <v>0</v>
      </c>
      <c r="AL261">
        <f>ROUND(IF($AK$261&lt;=0,0,$AK$261*$AK$3/12),2)</f>
        <v>0</v>
      </c>
      <c r="AM261">
        <f>ROUND(IF($AK$261&lt;=0,0,MIN($AK$4,$AK$261+$AL$261)),2)</f>
        <v>0</v>
      </c>
      <c r="AN261">
        <f>ROUND(IF($AK$261&lt;=0,0,MIN(MAX(0,$AK$261+$AL$261-$AM$261),MAX(0,$F$261-$J$261-$O$261-$T$261-$Y$261-$AD$261-$AI$261))),2)</f>
        <v>0</v>
      </c>
      <c r="AO261">
        <f>ROUND(MAX(0,$AK$261+$AL$261-$AM$261-$AN$261),2)</f>
        <v>0</v>
      </c>
      <c r="AP261">
        <f>$AT$260</f>
        <v>0</v>
      </c>
      <c r="AQ261">
        <f>ROUND(IF($AP$261&lt;=0,0,$AP$261*$AP$3/12),2)</f>
        <v>0</v>
      </c>
      <c r="AR261">
        <f>ROUND(IF($AP$261&lt;=0,0,MIN($AP$4,$AP$261+$AQ$261)),2)</f>
        <v>0</v>
      </c>
      <c r="AS261">
        <f>ROUND(IF($AP$261&lt;=0,0,MIN(MAX(0,$AP$261+$AQ$261-$AR$261),MAX(0,$F$261-$J$261-$O$261-$T$261-$Y$261-$AD$261-$AI$261-$AN$261))),2)</f>
        <v>0</v>
      </c>
      <c r="AT261">
        <f>ROUND(MAX(0,$AP$261+$AQ$261-$AR$261-$AS$261),2)</f>
        <v>0</v>
      </c>
      <c r="AU261">
        <f>$AY$260</f>
        <v>0</v>
      </c>
      <c r="AV261">
        <f>ROUND(IF($AU$261&lt;=0,0,$AU$261*$AU$3/12),2)</f>
        <v>0</v>
      </c>
      <c r="AW261">
        <f>ROUND(IF($AU$261&lt;=0,0,MIN($AU$4,$AU$261+$AV$261)),2)</f>
        <v>0</v>
      </c>
      <c r="AX261">
        <f>ROUND(IF($AU$261&lt;=0,0,MIN(MAX(0,$AU$261+$AV$261-$AW$261),MAX(0,$F$261-$J$261-$O$261-$T$261-$Y$261-$AD$261-$AI$261-$AN$261-$AS$261))),2)</f>
        <v>0</v>
      </c>
      <c r="AY261">
        <f>ROUND(MAX(0,$AU$261+$AV$261-$AW$261-$AX$261),2)</f>
        <v>0</v>
      </c>
      <c r="AZ261">
        <f>$BD$260</f>
        <v>0</v>
      </c>
      <c r="BA261">
        <f>ROUND(IF($AZ$261&lt;=0,0,$AZ$261*$AZ$3/12),2)</f>
        <v>0</v>
      </c>
      <c r="BB261">
        <f>ROUND(IF($AZ$261&lt;=0,0,MIN($AZ$4,$AZ$261+$BA$261)),2)</f>
        <v>0</v>
      </c>
      <c r="BC261">
        <f>ROUND(IF($AZ$261&lt;=0,0,MIN(MAX(0,$AZ$261+$BA$261-$BB$261),MAX(0,$F$261-$J$261-$O$261-$T$261-$Y$261-$AD$261-$AI$261-$AN$261-$AS$261-$AX$261))),2)</f>
        <v>0</v>
      </c>
      <c r="BD261">
        <f>ROUND(MAX(0,$AZ$261+$BA$261-$BB$261-$BC$261),2)</f>
        <v>0</v>
      </c>
    </row>
    <row r="262" spans="1:56">
      <c r="A262">
        <f>ROW()-7</f>
        <v>255</v>
      </c>
      <c r="B262">
        <f>EDATE(StartDate,A262-1)</f>
        <v>0</v>
      </c>
      <c r="C262">
        <f>ROUND(SUM($G$262,$L$262,$Q$262,$V$262,$AA$262,$AF$262,$AK$262,$AP$262,$AU$262,$AZ$262)-SUM($K$262,$P$262,$U$262,$Z$262,$AE$262,$AJ$262,$AO$262,$AT$262,$AY$262,$BD$262),2)</f>
        <v>0</v>
      </c>
      <c r="D262">
        <f>ROUND(SUM($H$262,$M$262,$R$262,$W$262,$AB$262,$AG$262,$AL$262,$AQ$262,$AV$262,$BA$262),2)</f>
        <v>0</v>
      </c>
      <c r="E262">
        <f>ROUND(SUM($K$262,$P$262,$U$262,$Z$262,$AE$262,$AJ$262,$AO$262,$AT$262,$AY$262,$BD$262),2)</f>
        <v>0</v>
      </c>
      <c r="F262">
        <f>ROUND(MAX(MonthlyBudget-SUM($I$262,$N$262,$S$262,$X$262,$AC$262,$AH$262,$AM$262,$AR$262,$AW$262,$BB$262),0),2)</f>
        <v>0</v>
      </c>
      <c r="G262">
        <f>$K$261</f>
        <v>0</v>
      </c>
      <c r="H262">
        <f>ROUND(IF($G$262&lt;=0,0,$G$262*$G$3/12),2)</f>
        <v>0</v>
      </c>
      <c r="I262">
        <f>ROUND(IF($G$262&lt;=0,0,MIN($G$4,$G$262+$H$262)),2)</f>
        <v>0</v>
      </c>
      <c r="J262">
        <f>ROUND(IF($G$262&lt;=0,0,MIN(MAX(0,$G$262+$H$262-$I$262),$F$262)),2)</f>
        <v>0</v>
      </c>
      <c r="K262">
        <f>ROUND(MAX(0,$G$262+$H$262-$I$262-$J$262),2)</f>
        <v>0</v>
      </c>
      <c r="L262">
        <f>$P$261</f>
        <v>0</v>
      </c>
      <c r="M262">
        <f>ROUND(IF($L$262&lt;=0,0,$L$262*$L$3/12),2)</f>
        <v>0</v>
      </c>
      <c r="N262">
        <f>ROUND(IF($L$262&lt;=0,0,MIN($L$4,$L$262+$M$262)),2)</f>
        <v>0</v>
      </c>
      <c r="O262">
        <f>ROUND(IF($L$262&lt;=0,0,MIN(MAX(0,$L$262+$M$262-$N$262),MAX(0,$F$262-$J$262))),2)</f>
        <v>0</v>
      </c>
      <c r="P262">
        <f>ROUND(MAX(0,$L$262+$M$262-$N$262-$O$262),2)</f>
        <v>0</v>
      </c>
      <c r="Q262">
        <f>$U$261</f>
        <v>0</v>
      </c>
      <c r="R262">
        <f>ROUND(IF($Q$262&lt;=0,0,$Q$262*$Q$3/12),2)</f>
        <v>0</v>
      </c>
      <c r="S262">
        <f>ROUND(IF($Q$262&lt;=0,0,MIN($Q$4,$Q$262+$R$262)),2)</f>
        <v>0</v>
      </c>
      <c r="T262">
        <f>ROUND(IF($Q$262&lt;=0,0,MIN(MAX(0,$Q$262+$R$262-$S$262),MAX(0,$F$262-$J$262-$O$262))),2)</f>
        <v>0</v>
      </c>
      <c r="U262">
        <f>ROUND(MAX(0,$Q$262+$R$262-$S$262-$T$262),2)</f>
        <v>0</v>
      </c>
      <c r="V262">
        <f>$Z$261</f>
        <v>0</v>
      </c>
      <c r="W262">
        <f>ROUND(IF($V$262&lt;=0,0,$V$262*$V$3/12),2)</f>
        <v>0</v>
      </c>
      <c r="X262">
        <f>ROUND(IF($V$262&lt;=0,0,MIN($V$4,$V$262+$W$262)),2)</f>
        <v>0</v>
      </c>
      <c r="Y262">
        <f>ROUND(IF($V$262&lt;=0,0,MIN(MAX(0,$V$262+$W$262-$X$262),MAX(0,$F$262-$J$262-$O$262-$T$262))),2)</f>
        <v>0</v>
      </c>
      <c r="Z262">
        <f>ROUND(MAX(0,$V$262+$W$262-$X$262-$Y$262),2)</f>
        <v>0</v>
      </c>
      <c r="AA262">
        <f>$AE$261</f>
        <v>0</v>
      </c>
      <c r="AB262">
        <f>ROUND(IF($AA$262&lt;=0,0,$AA$262*$AA$3/12),2)</f>
        <v>0</v>
      </c>
      <c r="AC262">
        <f>ROUND(IF($AA$262&lt;=0,0,MIN($AA$4,$AA$262+$AB$262)),2)</f>
        <v>0</v>
      </c>
      <c r="AD262">
        <f>ROUND(IF($AA$262&lt;=0,0,MIN(MAX(0,$AA$262+$AB$262-$AC$262),MAX(0,$F$262-$J$262-$O$262-$T$262-$Y$262))),2)</f>
        <v>0</v>
      </c>
      <c r="AE262">
        <f>ROUND(MAX(0,$AA$262+$AB$262-$AC$262-$AD$262),2)</f>
        <v>0</v>
      </c>
      <c r="AF262">
        <f>$AJ$261</f>
        <v>0</v>
      </c>
      <c r="AG262">
        <f>ROUND(IF($AF$262&lt;=0,0,$AF$262*$AF$3/12),2)</f>
        <v>0</v>
      </c>
      <c r="AH262">
        <f>ROUND(IF($AF$262&lt;=0,0,MIN($AF$4,$AF$262+$AG$262)),2)</f>
        <v>0</v>
      </c>
      <c r="AI262">
        <f>ROUND(IF($AF$262&lt;=0,0,MIN(MAX(0,$AF$262+$AG$262-$AH$262),MAX(0,$F$262-$J$262-$O$262-$T$262-$Y$262-$AD$262))),2)</f>
        <v>0</v>
      </c>
      <c r="AJ262">
        <f>ROUND(MAX(0,$AF$262+$AG$262-$AH$262-$AI$262),2)</f>
        <v>0</v>
      </c>
      <c r="AK262">
        <f>$AO$261</f>
        <v>0</v>
      </c>
      <c r="AL262">
        <f>ROUND(IF($AK$262&lt;=0,0,$AK$262*$AK$3/12),2)</f>
        <v>0</v>
      </c>
      <c r="AM262">
        <f>ROUND(IF($AK$262&lt;=0,0,MIN($AK$4,$AK$262+$AL$262)),2)</f>
        <v>0</v>
      </c>
      <c r="AN262">
        <f>ROUND(IF($AK$262&lt;=0,0,MIN(MAX(0,$AK$262+$AL$262-$AM$262),MAX(0,$F$262-$J$262-$O$262-$T$262-$Y$262-$AD$262-$AI$262))),2)</f>
        <v>0</v>
      </c>
      <c r="AO262">
        <f>ROUND(MAX(0,$AK$262+$AL$262-$AM$262-$AN$262),2)</f>
        <v>0</v>
      </c>
      <c r="AP262">
        <f>$AT$261</f>
        <v>0</v>
      </c>
      <c r="AQ262">
        <f>ROUND(IF($AP$262&lt;=0,0,$AP$262*$AP$3/12),2)</f>
        <v>0</v>
      </c>
      <c r="AR262">
        <f>ROUND(IF($AP$262&lt;=0,0,MIN($AP$4,$AP$262+$AQ$262)),2)</f>
        <v>0</v>
      </c>
      <c r="AS262">
        <f>ROUND(IF($AP$262&lt;=0,0,MIN(MAX(0,$AP$262+$AQ$262-$AR$262),MAX(0,$F$262-$J$262-$O$262-$T$262-$Y$262-$AD$262-$AI$262-$AN$262))),2)</f>
        <v>0</v>
      </c>
      <c r="AT262">
        <f>ROUND(MAX(0,$AP$262+$AQ$262-$AR$262-$AS$262),2)</f>
        <v>0</v>
      </c>
      <c r="AU262">
        <f>$AY$261</f>
        <v>0</v>
      </c>
      <c r="AV262">
        <f>ROUND(IF($AU$262&lt;=0,0,$AU$262*$AU$3/12),2)</f>
        <v>0</v>
      </c>
      <c r="AW262">
        <f>ROUND(IF($AU$262&lt;=0,0,MIN($AU$4,$AU$262+$AV$262)),2)</f>
        <v>0</v>
      </c>
      <c r="AX262">
        <f>ROUND(IF($AU$262&lt;=0,0,MIN(MAX(0,$AU$262+$AV$262-$AW$262),MAX(0,$F$262-$J$262-$O$262-$T$262-$Y$262-$AD$262-$AI$262-$AN$262-$AS$262))),2)</f>
        <v>0</v>
      </c>
      <c r="AY262">
        <f>ROUND(MAX(0,$AU$262+$AV$262-$AW$262-$AX$262),2)</f>
        <v>0</v>
      </c>
      <c r="AZ262">
        <f>$BD$261</f>
        <v>0</v>
      </c>
      <c r="BA262">
        <f>ROUND(IF($AZ$262&lt;=0,0,$AZ$262*$AZ$3/12),2)</f>
        <v>0</v>
      </c>
      <c r="BB262">
        <f>ROUND(IF($AZ$262&lt;=0,0,MIN($AZ$4,$AZ$262+$BA$262)),2)</f>
        <v>0</v>
      </c>
      <c r="BC262">
        <f>ROUND(IF($AZ$262&lt;=0,0,MIN(MAX(0,$AZ$262+$BA$262-$BB$262),MAX(0,$F$262-$J$262-$O$262-$T$262-$Y$262-$AD$262-$AI$262-$AN$262-$AS$262-$AX$262))),2)</f>
        <v>0</v>
      </c>
      <c r="BD262">
        <f>ROUND(MAX(0,$AZ$262+$BA$262-$BB$262-$BC$262),2)</f>
        <v>0</v>
      </c>
    </row>
    <row r="263" spans="1:56">
      <c r="A263">
        <f>ROW()-7</f>
        <v>256</v>
      </c>
      <c r="B263">
        <f>EDATE(StartDate,A263-1)</f>
        <v>0</v>
      </c>
      <c r="C263">
        <f>ROUND(SUM($G$263,$L$263,$Q$263,$V$263,$AA$263,$AF$263,$AK$263,$AP$263,$AU$263,$AZ$263)-SUM($K$263,$P$263,$U$263,$Z$263,$AE$263,$AJ$263,$AO$263,$AT$263,$AY$263,$BD$263),2)</f>
        <v>0</v>
      </c>
      <c r="D263">
        <f>ROUND(SUM($H$263,$M$263,$R$263,$W$263,$AB$263,$AG$263,$AL$263,$AQ$263,$AV$263,$BA$263),2)</f>
        <v>0</v>
      </c>
      <c r="E263">
        <f>ROUND(SUM($K$263,$P$263,$U$263,$Z$263,$AE$263,$AJ$263,$AO$263,$AT$263,$AY$263,$BD$263),2)</f>
        <v>0</v>
      </c>
      <c r="F263">
        <f>ROUND(MAX(MonthlyBudget-SUM($I$263,$N$263,$S$263,$X$263,$AC$263,$AH$263,$AM$263,$AR$263,$AW$263,$BB$263),0),2)</f>
        <v>0</v>
      </c>
      <c r="G263">
        <f>$K$262</f>
        <v>0</v>
      </c>
      <c r="H263">
        <f>ROUND(IF($G$263&lt;=0,0,$G$263*$G$3/12),2)</f>
        <v>0</v>
      </c>
      <c r="I263">
        <f>ROUND(IF($G$263&lt;=0,0,MIN($G$4,$G$263+$H$263)),2)</f>
        <v>0</v>
      </c>
      <c r="J263">
        <f>ROUND(IF($G$263&lt;=0,0,MIN(MAX(0,$G$263+$H$263-$I$263),$F$263)),2)</f>
        <v>0</v>
      </c>
      <c r="K263">
        <f>ROUND(MAX(0,$G$263+$H$263-$I$263-$J$263),2)</f>
        <v>0</v>
      </c>
      <c r="L263">
        <f>$P$262</f>
        <v>0</v>
      </c>
      <c r="M263">
        <f>ROUND(IF($L$263&lt;=0,0,$L$263*$L$3/12),2)</f>
        <v>0</v>
      </c>
      <c r="N263">
        <f>ROUND(IF($L$263&lt;=0,0,MIN($L$4,$L$263+$M$263)),2)</f>
        <v>0</v>
      </c>
      <c r="O263">
        <f>ROUND(IF($L$263&lt;=0,0,MIN(MAX(0,$L$263+$M$263-$N$263),MAX(0,$F$263-$J$263))),2)</f>
        <v>0</v>
      </c>
      <c r="P263">
        <f>ROUND(MAX(0,$L$263+$M$263-$N$263-$O$263),2)</f>
        <v>0</v>
      </c>
      <c r="Q263">
        <f>$U$262</f>
        <v>0</v>
      </c>
      <c r="R263">
        <f>ROUND(IF($Q$263&lt;=0,0,$Q$263*$Q$3/12),2)</f>
        <v>0</v>
      </c>
      <c r="S263">
        <f>ROUND(IF($Q$263&lt;=0,0,MIN($Q$4,$Q$263+$R$263)),2)</f>
        <v>0</v>
      </c>
      <c r="T263">
        <f>ROUND(IF($Q$263&lt;=0,0,MIN(MAX(0,$Q$263+$R$263-$S$263),MAX(0,$F$263-$J$263-$O$263))),2)</f>
        <v>0</v>
      </c>
      <c r="U263">
        <f>ROUND(MAX(0,$Q$263+$R$263-$S$263-$T$263),2)</f>
        <v>0</v>
      </c>
      <c r="V263">
        <f>$Z$262</f>
        <v>0</v>
      </c>
      <c r="W263">
        <f>ROUND(IF($V$263&lt;=0,0,$V$263*$V$3/12),2)</f>
        <v>0</v>
      </c>
      <c r="X263">
        <f>ROUND(IF($V$263&lt;=0,0,MIN($V$4,$V$263+$W$263)),2)</f>
        <v>0</v>
      </c>
      <c r="Y263">
        <f>ROUND(IF($V$263&lt;=0,0,MIN(MAX(0,$V$263+$W$263-$X$263),MAX(0,$F$263-$J$263-$O$263-$T$263))),2)</f>
        <v>0</v>
      </c>
      <c r="Z263">
        <f>ROUND(MAX(0,$V$263+$W$263-$X$263-$Y$263),2)</f>
        <v>0</v>
      </c>
      <c r="AA263">
        <f>$AE$262</f>
        <v>0</v>
      </c>
      <c r="AB263">
        <f>ROUND(IF($AA$263&lt;=0,0,$AA$263*$AA$3/12),2)</f>
        <v>0</v>
      </c>
      <c r="AC263">
        <f>ROUND(IF($AA$263&lt;=0,0,MIN($AA$4,$AA$263+$AB$263)),2)</f>
        <v>0</v>
      </c>
      <c r="AD263">
        <f>ROUND(IF($AA$263&lt;=0,0,MIN(MAX(0,$AA$263+$AB$263-$AC$263),MAX(0,$F$263-$J$263-$O$263-$T$263-$Y$263))),2)</f>
        <v>0</v>
      </c>
      <c r="AE263">
        <f>ROUND(MAX(0,$AA$263+$AB$263-$AC$263-$AD$263),2)</f>
        <v>0</v>
      </c>
      <c r="AF263">
        <f>$AJ$262</f>
        <v>0</v>
      </c>
      <c r="AG263">
        <f>ROUND(IF($AF$263&lt;=0,0,$AF$263*$AF$3/12),2)</f>
        <v>0</v>
      </c>
      <c r="AH263">
        <f>ROUND(IF($AF$263&lt;=0,0,MIN($AF$4,$AF$263+$AG$263)),2)</f>
        <v>0</v>
      </c>
      <c r="AI263">
        <f>ROUND(IF($AF$263&lt;=0,0,MIN(MAX(0,$AF$263+$AG$263-$AH$263),MAX(0,$F$263-$J$263-$O$263-$T$263-$Y$263-$AD$263))),2)</f>
        <v>0</v>
      </c>
      <c r="AJ263">
        <f>ROUND(MAX(0,$AF$263+$AG$263-$AH$263-$AI$263),2)</f>
        <v>0</v>
      </c>
      <c r="AK263">
        <f>$AO$262</f>
        <v>0</v>
      </c>
      <c r="AL263">
        <f>ROUND(IF($AK$263&lt;=0,0,$AK$263*$AK$3/12),2)</f>
        <v>0</v>
      </c>
      <c r="AM263">
        <f>ROUND(IF($AK$263&lt;=0,0,MIN($AK$4,$AK$263+$AL$263)),2)</f>
        <v>0</v>
      </c>
      <c r="AN263">
        <f>ROUND(IF($AK$263&lt;=0,0,MIN(MAX(0,$AK$263+$AL$263-$AM$263),MAX(0,$F$263-$J$263-$O$263-$T$263-$Y$263-$AD$263-$AI$263))),2)</f>
        <v>0</v>
      </c>
      <c r="AO263">
        <f>ROUND(MAX(0,$AK$263+$AL$263-$AM$263-$AN$263),2)</f>
        <v>0</v>
      </c>
      <c r="AP263">
        <f>$AT$262</f>
        <v>0</v>
      </c>
      <c r="AQ263">
        <f>ROUND(IF($AP$263&lt;=0,0,$AP$263*$AP$3/12),2)</f>
        <v>0</v>
      </c>
      <c r="AR263">
        <f>ROUND(IF($AP$263&lt;=0,0,MIN($AP$4,$AP$263+$AQ$263)),2)</f>
        <v>0</v>
      </c>
      <c r="AS263">
        <f>ROUND(IF($AP$263&lt;=0,0,MIN(MAX(0,$AP$263+$AQ$263-$AR$263),MAX(0,$F$263-$J$263-$O$263-$T$263-$Y$263-$AD$263-$AI$263-$AN$263))),2)</f>
        <v>0</v>
      </c>
      <c r="AT263">
        <f>ROUND(MAX(0,$AP$263+$AQ$263-$AR$263-$AS$263),2)</f>
        <v>0</v>
      </c>
      <c r="AU263">
        <f>$AY$262</f>
        <v>0</v>
      </c>
      <c r="AV263">
        <f>ROUND(IF($AU$263&lt;=0,0,$AU$263*$AU$3/12),2)</f>
        <v>0</v>
      </c>
      <c r="AW263">
        <f>ROUND(IF($AU$263&lt;=0,0,MIN($AU$4,$AU$263+$AV$263)),2)</f>
        <v>0</v>
      </c>
      <c r="AX263">
        <f>ROUND(IF($AU$263&lt;=0,0,MIN(MAX(0,$AU$263+$AV$263-$AW$263),MAX(0,$F$263-$J$263-$O$263-$T$263-$Y$263-$AD$263-$AI$263-$AN$263-$AS$263))),2)</f>
        <v>0</v>
      </c>
      <c r="AY263">
        <f>ROUND(MAX(0,$AU$263+$AV$263-$AW$263-$AX$263),2)</f>
        <v>0</v>
      </c>
      <c r="AZ263">
        <f>$BD$262</f>
        <v>0</v>
      </c>
      <c r="BA263">
        <f>ROUND(IF($AZ$263&lt;=0,0,$AZ$263*$AZ$3/12),2)</f>
        <v>0</v>
      </c>
      <c r="BB263">
        <f>ROUND(IF($AZ$263&lt;=0,0,MIN($AZ$4,$AZ$263+$BA$263)),2)</f>
        <v>0</v>
      </c>
      <c r="BC263">
        <f>ROUND(IF($AZ$263&lt;=0,0,MIN(MAX(0,$AZ$263+$BA$263-$BB$263),MAX(0,$F$263-$J$263-$O$263-$T$263-$Y$263-$AD$263-$AI$263-$AN$263-$AS$263-$AX$263))),2)</f>
        <v>0</v>
      </c>
      <c r="BD263">
        <f>ROUND(MAX(0,$AZ$263+$BA$263-$BB$263-$BC$263),2)</f>
        <v>0</v>
      </c>
    </row>
    <row r="264" spans="1:56">
      <c r="A264">
        <f>ROW()-7</f>
        <v>257</v>
      </c>
      <c r="B264">
        <f>EDATE(StartDate,A264-1)</f>
        <v>0</v>
      </c>
      <c r="C264">
        <f>ROUND(SUM($G$264,$L$264,$Q$264,$V$264,$AA$264,$AF$264,$AK$264,$AP$264,$AU$264,$AZ$264)-SUM($K$264,$P$264,$U$264,$Z$264,$AE$264,$AJ$264,$AO$264,$AT$264,$AY$264,$BD$264),2)</f>
        <v>0</v>
      </c>
      <c r="D264">
        <f>ROUND(SUM($H$264,$M$264,$R$264,$W$264,$AB$264,$AG$264,$AL$264,$AQ$264,$AV$264,$BA$264),2)</f>
        <v>0</v>
      </c>
      <c r="E264">
        <f>ROUND(SUM($K$264,$P$264,$U$264,$Z$264,$AE$264,$AJ$264,$AO$264,$AT$264,$AY$264,$BD$264),2)</f>
        <v>0</v>
      </c>
      <c r="F264">
        <f>ROUND(MAX(MonthlyBudget-SUM($I$264,$N$264,$S$264,$X$264,$AC$264,$AH$264,$AM$264,$AR$264,$AW$264,$BB$264),0),2)</f>
        <v>0</v>
      </c>
      <c r="G264">
        <f>$K$263</f>
        <v>0</v>
      </c>
      <c r="H264">
        <f>ROUND(IF($G$264&lt;=0,0,$G$264*$G$3/12),2)</f>
        <v>0</v>
      </c>
      <c r="I264">
        <f>ROUND(IF($G$264&lt;=0,0,MIN($G$4,$G$264+$H$264)),2)</f>
        <v>0</v>
      </c>
      <c r="J264">
        <f>ROUND(IF($G$264&lt;=0,0,MIN(MAX(0,$G$264+$H$264-$I$264),$F$264)),2)</f>
        <v>0</v>
      </c>
      <c r="K264">
        <f>ROUND(MAX(0,$G$264+$H$264-$I$264-$J$264),2)</f>
        <v>0</v>
      </c>
      <c r="L264">
        <f>$P$263</f>
        <v>0</v>
      </c>
      <c r="M264">
        <f>ROUND(IF($L$264&lt;=0,0,$L$264*$L$3/12),2)</f>
        <v>0</v>
      </c>
      <c r="N264">
        <f>ROUND(IF($L$264&lt;=0,0,MIN($L$4,$L$264+$M$264)),2)</f>
        <v>0</v>
      </c>
      <c r="O264">
        <f>ROUND(IF($L$264&lt;=0,0,MIN(MAX(0,$L$264+$M$264-$N$264),MAX(0,$F$264-$J$264))),2)</f>
        <v>0</v>
      </c>
      <c r="P264">
        <f>ROUND(MAX(0,$L$264+$M$264-$N$264-$O$264),2)</f>
        <v>0</v>
      </c>
      <c r="Q264">
        <f>$U$263</f>
        <v>0</v>
      </c>
      <c r="R264">
        <f>ROUND(IF($Q$264&lt;=0,0,$Q$264*$Q$3/12),2)</f>
        <v>0</v>
      </c>
      <c r="S264">
        <f>ROUND(IF($Q$264&lt;=0,0,MIN($Q$4,$Q$264+$R$264)),2)</f>
        <v>0</v>
      </c>
      <c r="T264">
        <f>ROUND(IF($Q$264&lt;=0,0,MIN(MAX(0,$Q$264+$R$264-$S$264),MAX(0,$F$264-$J$264-$O$264))),2)</f>
        <v>0</v>
      </c>
      <c r="U264">
        <f>ROUND(MAX(0,$Q$264+$R$264-$S$264-$T$264),2)</f>
        <v>0</v>
      </c>
      <c r="V264">
        <f>$Z$263</f>
        <v>0</v>
      </c>
      <c r="W264">
        <f>ROUND(IF($V$264&lt;=0,0,$V$264*$V$3/12),2)</f>
        <v>0</v>
      </c>
      <c r="X264">
        <f>ROUND(IF($V$264&lt;=0,0,MIN($V$4,$V$264+$W$264)),2)</f>
        <v>0</v>
      </c>
      <c r="Y264">
        <f>ROUND(IF($V$264&lt;=0,0,MIN(MAX(0,$V$264+$W$264-$X$264),MAX(0,$F$264-$J$264-$O$264-$T$264))),2)</f>
        <v>0</v>
      </c>
      <c r="Z264">
        <f>ROUND(MAX(0,$V$264+$W$264-$X$264-$Y$264),2)</f>
        <v>0</v>
      </c>
      <c r="AA264">
        <f>$AE$263</f>
        <v>0</v>
      </c>
      <c r="AB264">
        <f>ROUND(IF($AA$264&lt;=0,0,$AA$264*$AA$3/12),2)</f>
        <v>0</v>
      </c>
      <c r="AC264">
        <f>ROUND(IF($AA$264&lt;=0,0,MIN($AA$4,$AA$264+$AB$264)),2)</f>
        <v>0</v>
      </c>
      <c r="AD264">
        <f>ROUND(IF($AA$264&lt;=0,0,MIN(MAX(0,$AA$264+$AB$264-$AC$264),MAX(0,$F$264-$J$264-$O$264-$T$264-$Y$264))),2)</f>
        <v>0</v>
      </c>
      <c r="AE264">
        <f>ROUND(MAX(0,$AA$264+$AB$264-$AC$264-$AD$264),2)</f>
        <v>0</v>
      </c>
      <c r="AF264">
        <f>$AJ$263</f>
        <v>0</v>
      </c>
      <c r="AG264">
        <f>ROUND(IF($AF$264&lt;=0,0,$AF$264*$AF$3/12),2)</f>
        <v>0</v>
      </c>
      <c r="AH264">
        <f>ROUND(IF($AF$264&lt;=0,0,MIN($AF$4,$AF$264+$AG$264)),2)</f>
        <v>0</v>
      </c>
      <c r="AI264">
        <f>ROUND(IF($AF$264&lt;=0,0,MIN(MAX(0,$AF$264+$AG$264-$AH$264),MAX(0,$F$264-$J$264-$O$264-$T$264-$Y$264-$AD$264))),2)</f>
        <v>0</v>
      </c>
      <c r="AJ264">
        <f>ROUND(MAX(0,$AF$264+$AG$264-$AH$264-$AI$264),2)</f>
        <v>0</v>
      </c>
      <c r="AK264">
        <f>$AO$263</f>
        <v>0</v>
      </c>
      <c r="AL264">
        <f>ROUND(IF($AK$264&lt;=0,0,$AK$264*$AK$3/12),2)</f>
        <v>0</v>
      </c>
      <c r="AM264">
        <f>ROUND(IF($AK$264&lt;=0,0,MIN($AK$4,$AK$264+$AL$264)),2)</f>
        <v>0</v>
      </c>
      <c r="AN264">
        <f>ROUND(IF($AK$264&lt;=0,0,MIN(MAX(0,$AK$264+$AL$264-$AM$264),MAX(0,$F$264-$J$264-$O$264-$T$264-$Y$264-$AD$264-$AI$264))),2)</f>
        <v>0</v>
      </c>
      <c r="AO264">
        <f>ROUND(MAX(0,$AK$264+$AL$264-$AM$264-$AN$264),2)</f>
        <v>0</v>
      </c>
      <c r="AP264">
        <f>$AT$263</f>
        <v>0</v>
      </c>
      <c r="AQ264">
        <f>ROUND(IF($AP$264&lt;=0,0,$AP$264*$AP$3/12),2)</f>
        <v>0</v>
      </c>
      <c r="AR264">
        <f>ROUND(IF($AP$264&lt;=0,0,MIN($AP$4,$AP$264+$AQ$264)),2)</f>
        <v>0</v>
      </c>
      <c r="AS264">
        <f>ROUND(IF($AP$264&lt;=0,0,MIN(MAX(0,$AP$264+$AQ$264-$AR$264),MAX(0,$F$264-$J$264-$O$264-$T$264-$Y$264-$AD$264-$AI$264-$AN$264))),2)</f>
        <v>0</v>
      </c>
      <c r="AT264">
        <f>ROUND(MAX(0,$AP$264+$AQ$264-$AR$264-$AS$264),2)</f>
        <v>0</v>
      </c>
      <c r="AU264">
        <f>$AY$263</f>
        <v>0</v>
      </c>
      <c r="AV264">
        <f>ROUND(IF($AU$264&lt;=0,0,$AU$264*$AU$3/12),2)</f>
        <v>0</v>
      </c>
      <c r="AW264">
        <f>ROUND(IF($AU$264&lt;=0,0,MIN($AU$4,$AU$264+$AV$264)),2)</f>
        <v>0</v>
      </c>
      <c r="AX264">
        <f>ROUND(IF($AU$264&lt;=0,0,MIN(MAX(0,$AU$264+$AV$264-$AW$264),MAX(0,$F$264-$J$264-$O$264-$T$264-$Y$264-$AD$264-$AI$264-$AN$264-$AS$264))),2)</f>
        <v>0</v>
      </c>
      <c r="AY264">
        <f>ROUND(MAX(0,$AU$264+$AV$264-$AW$264-$AX$264),2)</f>
        <v>0</v>
      </c>
      <c r="AZ264">
        <f>$BD$263</f>
        <v>0</v>
      </c>
      <c r="BA264">
        <f>ROUND(IF($AZ$264&lt;=0,0,$AZ$264*$AZ$3/12),2)</f>
        <v>0</v>
      </c>
      <c r="BB264">
        <f>ROUND(IF($AZ$264&lt;=0,0,MIN($AZ$4,$AZ$264+$BA$264)),2)</f>
        <v>0</v>
      </c>
      <c r="BC264">
        <f>ROUND(IF($AZ$264&lt;=0,0,MIN(MAX(0,$AZ$264+$BA$264-$BB$264),MAX(0,$F$264-$J$264-$O$264-$T$264-$Y$264-$AD$264-$AI$264-$AN$264-$AS$264-$AX$264))),2)</f>
        <v>0</v>
      </c>
      <c r="BD264">
        <f>ROUND(MAX(0,$AZ$264+$BA$264-$BB$264-$BC$264),2)</f>
        <v>0</v>
      </c>
    </row>
    <row r="265" spans="1:56">
      <c r="A265">
        <f>ROW()-7</f>
        <v>258</v>
      </c>
      <c r="B265">
        <f>EDATE(StartDate,A265-1)</f>
        <v>0</v>
      </c>
      <c r="C265">
        <f>ROUND(SUM($G$265,$L$265,$Q$265,$V$265,$AA$265,$AF$265,$AK$265,$AP$265,$AU$265,$AZ$265)-SUM($K$265,$P$265,$U$265,$Z$265,$AE$265,$AJ$265,$AO$265,$AT$265,$AY$265,$BD$265),2)</f>
        <v>0</v>
      </c>
      <c r="D265">
        <f>ROUND(SUM($H$265,$M$265,$R$265,$W$265,$AB$265,$AG$265,$AL$265,$AQ$265,$AV$265,$BA$265),2)</f>
        <v>0</v>
      </c>
      <c r="E265">
        <f>ROUND(SUM($K$265,$P$265,$U$265,$Z$265,$AE$265,$AJ$265,$AO$265,$AT$265,$AY$265,$BD$265),2)</f>
        <v>0</v>
      </c>
      <c r="F265">
        <f>ROUND(MAX(MonthlyBudget-SUM($I$265,$N$265,$S$265,$X$265,$AC$265,$AH$265,$AM$265,$AR$265,$AW$265,$BB$265),0),2)</f>
        <v>0</v>
      </c>
      <c r="G265">
        <f>$K$264</f>
        <v>0</v>
      </c>
      <c r="H265">
        <f>ROUND(IF($G$265&lt;=0,0,$G$265*$G$3/12),2)</f>
        <v>0</v>
      </c>
      <c r="I265">
        <f>ROUND(IF($G$265&lt;=0,0,MIN($G$4,$G$265+$H$265)),2)</f>
        <v>0</v>
      </c>
      <c r="J265">
        <f>ROUND(IF($G$265&lt;=0,0,MIN(MAX(0,$G$265+$H$265-$I$265),$F$265)),2)</f>
        <v>0</v>
      </c>
      <c r="K265">
        <f>ROUND(MAX(0,$G$265+$H$265-$I$265-$J$265),2)</f>
        <v>0</v>
      </c>
      <c r="L265">
        <f>$P$264</f>
        <v>0</v>
      </c>
      <c r="M265">
        <f>ROUND(IF($L$265&lt;=0,0,$L$265*$L$3/12),2)</f>
        <v>0</v>
      </c>
      <c r="N265">
        <f>ROUND(IF($L$265&lt;=0,0,MIN($L$4,$L$265+$M$265)),2)</f>
        <v>0</v>
      </c>
      <c r="O265">
        <f>ROUND(IF($L$265&lt;=0,0,MIN(MAX(0,$L$265+$M$265-$N$265),MAX(0,$F$265-$J$265))),2)</f>
        <v>0</v>
      </c>
      <c r="P265">
        <f>ROUND(MAX(0,$L$265+$M$265-$N$265-$O$265),2)</f>
        <v>0</v>
      </c>
      <c r="Q265">
        <f>$U$264</f>
        <v>0</v>
      </c>
      <c r="R265">
        <f>ROUND(IF($Q$265&lt;=0,0,$Q$265*$Q$3/12),2)</f>
        <v>0</v>
      </c>
      <c r="S265">
        <f>ROUND(IF($Q$265&lt;=0,0,MIN($Q$4,$Q$265+$R$265)),2)</f>
        <v>0</v>
      </c>
      <c r="T265">
        <f>ROUND(IF($Q$265&lt;=0,0,MIN(MAX(0,$Q$265+$R$265-$S$265),MAX(0,$F$265-$J$265-$O$265))),2)</f>
        <v>0</v>
      </c>
      <c r="U265">
        <f>ROUND(MAX(0,$Q$265+$R$265-$S$265-$T$265),2)</f>
        <v>0</v>
      </c>
      <c r="V265">
        <f>$Z$264</f>
        <v>0</v>
      </c>
      <c r="W265">
        <f>ROUND(IF($V$265&lt;=0,0,$V$265*$V$3/12),2)</f>
        <v>0</v>
      </c>
      <c r="X265">
        <f>ROUND(IF($V$265&lt;=0,0,MIN($V$4,$V$265+$W$265)),2)</f>
        <v>0</v>
      </c>
      <c r="Y265">
        <f>ROUND(IF($V$265&lt;=0,0,MIN(MAX(0,$V$265+$W$265-$X$265),MAX(0,$F$265-$J$265-$O$265-$T$265))),2)</f>
        <v>0</v>
      </c>
      <c r="Z265">
        <f>ROUND(MAX(0,$V$265+$W$265-$X$265-$Y$265),2)</f>
        <v>0</v>
      </c>
      <c r="AA265">
        <f>$AE$264</f>
        <v>0</v>
      </c>
      <c r="AB265">
        <f>ROUND(IF($AA$265&lt;=0,0,$AA$265*$AA$3/12),2)</f>
        <v>0</v>
      </c>
      <c r="AC265">
        <f>ROUND(IF($AA$265&lt;=0,0,MIN($AA$4,$AA$265+$AB$265)),2)</f>
        <v>0</v>
      </c>
      <c r="AD265">
        <f>ROUND(IF($AA$265&lt;=0,0,MIN(MAX(0,$AA$265+$AB$265-$AC$265),MAX(0,$F$265-$J$265-$O$265-$T$265-$Y$265))),2)</f>
        <v>0</v>
      </c>
      <c r="AE265">
        <f>ROUND(MAX(0,$AA$265+$AB$265-$AC$265-$AD$265),2)</f>
        <v>0</v>
      </c>
      <c r="AF265">
        <f>$AJ$264</f>
        <v>0</v>
      </c>
      <c r="AG265">
        <f>ROUND(IF($AF$265&lt;=0,0,$AF$265*$AF$3/12),2)</f>
        <v>0</v>
      </c>
      <c r="AH265">
        <f>ROUND(IF($AF$265&lt;=0,0,MIN($AF$4,$AF$265+$AG$265)),2)</f>
        <v>0</v>
      </c>
      <c r="AI265">
        <f>ROUND(IF($AF$265&lt;=0,0,MIN(MAX(0,$AF$265+$AG$265-$AH$265),MAX(0,$F$265-$J$265-$O$265-$T$265-$Y$265-$AD$265))),2)</f>
        <v>0</v>
      </c>
      <c r="AJ265">
        <f>ROUND(MAX(0,$AF$265+$AG$265-$AH$265-$AI$265),2)</f>
        <v>0</v>
      </c>
      <c r="AK265">
        <f>$AO$264</f>
        <v>0</v>
      </c>
      <c r="AL265">
        <f>ROUND(IF($AK$265&lt;=0,0,$AK$265*$AK$3/12),2)</f>
        <v>0</v>
      </c>
      <c r="AM265">
        <f>ROUND(IF($AK$265&lt;=0,0,MIN($AK$4,$AK$265+$AL$265)),2)</f>
        <v>0</v>
      </c>
      <c r="AN265">
        <f>ROUND(IF($AK$265&lt;=0,0,MIN(MAX(0,$AK$265+$AL$265-$AM$265),MAX(0,$F$265-$J$265-$O$265-$T$265-$Y$265-$AD$265-$AI$265))),2)</f>
        <v>0</v>
      </c>
      <c r="AO265">
        <f>ROUND(MAX(0,$AK$265+$AL$265-$AM$265-$AN$265),2)</f>
        <v>0</v>
      </c>
      <c r="AP265">
        <f>$AT$264</f>
        <v>0</v>
      </c>
      <c r="AQ265">
        <f>ROUND(IF($AP$265&lt;=0,0,$AP$265*$AP$3/12),2)</f>
        <v>0</v>
      </c>
      <c r="AR265">
        <f>ROUND(IF($AP$265&lt;=0,0,MIN($AP$4,$AP$265+$AQ$265)),2)</f>
        <v>0</v>
      </c>
      <c r="AS265">
        <f>ROUND(IF($AP$265&lt;=0,0,MIN(MAX(0,$AP$265+$AQ$265-$AR$265),MAX(0,$F$265-$J$265-$O$265-$T$265-$Y$265-$AD$265-$AI$265-$AN$265))),2)</f>
        <v>0</v>
      </c>
      <c r="AT265">
        <f>ROUND(MAX(0,$AP$265+$AQ$265-$AR$265-$AS$265),2)</f>
        <v>0</v>
      </c>
      <c r="AU265">
        <f>$AY$264</f>
        <v>0</v>
      </c>
      <c r="AV265">
        <f>ROUND(IF($AU$265&lt;=0,0,$AU$265*$AU$3/12),2)</f>
        <v>0</v>
      </c>
      <c r="AW265">
        <f>ROUND(IF($AU$265&lt;=0,0,MIN($AU$4,$AU$265+$AV$265)),2)</f>
        <v>0</v>
      </c>
      <c r="AX265">
        <f>ROUND(IF($AU$265&lt;=0,0,MIN(MAX(0,$AU$265+$AV$265-$AW$265),MAX(0,$F$265-$J$265-$O$265-$T$265-$Y$265-$AD$265-$AI$265-$AN$265-$AS$265))),2)</f>
        <v>0</v>
      </c>
      <c r="AY265">
        <f>ROUND(MAX(0,$AU$265+$AV$265-$AW$265-$AX$265),2)</f>
        <v>0</v>
      </c>
      <c r="AZ265">
        <f>$BD$264</f>
        <v>0</v>
      </c>
      <c r="BA265">
        <f>ROUND(IF($AZ$265&lt;=0,0,$AZ$265*$AZ$3/12),2)</f>
        <v>0</v>
      </c>
      <c r="BB265">
        <f>ROUND(IF($AZ$265&lt;=0,0,MIN($AZ$4,$AZ$265+$BA$265)),2)</f>
        <v>0</v>
      </c>
      <c r="BC265">
        <f>ROUND(IF($AZ$265&lt;=0,0,MIN(MAX(0,$AZ$265+$BA$265-$BB$265),MAX(0,$F$265-$J$265-$O$265-$T$265-$Y$265-$AD$265-$AI$265-$AN$265-$AS$265-$AX$265))),2)</f>
        <v>0</v>
      </c>
      <c r="BD265">
        <f>ROUND(MAX(0,$AZ$265+$BA$265-$BB$265-$BC$265),2)</f>
        <v>0</v>
      </c>
    </row>
    <row r="266" spans="1:56">
      <c r="A266">
        <f>ROW()-7</f>
        <v>259</v>
      </c>
      <c r="B266">
        <f>EDATE(StartDate,A266-1)</f>
        <v>0</v>
      </c>
      <c r="C266">
        <f>ROUND(SUM($G$266,$L$266,$Q$266,$V$266,$AA$266,$AF$266,$AK$266,$AP$266,$AU$266,$AZ$266)-SUM($K$266,$P$266,$U$266,$Z$266,$AE$266,$AJ$266,$AO$266,$AT$266,$AY$266,$BD$266),2)</f>
        <v>0</v>
      </c>
      <c r="D266">
        <f>ROUND(SUM($H$266,$M$266,$R$266,$W$266,$AB$266,$AG$266,$AL$266,$AQ$266,$AV$266,$BA$266),2)</f>
        <v>0</v>
      </c>
      <c r="E266">
        <f>ROUND(SUM($K$266,$P$266,$U$266,$Z$266,$AE$266,$AJ$266,$AO$266,$AT$266,$AY$266,$BD$266),2)</f>
        <v>0</v>
      </c>
      <c r="F266">
        <f>ROUND(MAX(MonthlyBudget-SUM($I$266,$N$266,$S$266,$X$266,$AC$266,$AH$266,$AM$266,$AR$266,$AW$266,$BB$266),0),2)</f>
        <v>0</v>
      </c>
      <c r="G266">
        <f>$K$265</f>
        <v>0</v>
      </c>
      <c r="H266">
        <f>ROUND(IF($G$266&lt;=0,0,$G$266*$G$3/12),2)</f>
        <v>0</v>
      </c>
      <c r="I266">
        <f>ROUND(IF($G$266&lt;=0,0,MIN($G$4,$G$266+$H$266)),2)</f>
        <v>0</v>
      </c>
      <c r="J266">
        <f>ROUND(IF($G$266&lt;=0,0,MIN(MAX(0,$G$266+$H$266-$I$266),$F$266)),2)</f>
        <v>0</v>
      </c>
      <c r="K266">
        <f>ROUND(MAX(0,$G$266+$H$266-$I$266-$J$266),2)</f>
        <v>0</v>
      </c>
      <c r="L266">
        <f>$P$265</f>
        <v>0</v>
      </c>
      <c r="M266">
        <f>ROUND(IF($L$266&lt;=0,0,$L$266*$L$3/12),2)</f>
        <v>0</v>
      </c>
      <c r="N266">
        <f>ROUND(IF($L$266&lt;=0,0,MIN($L$4,$L$266+$M$266)),2)</f>
        <v>0</v>
      </c>
      <c r="O266">
        <f>ROUND(IF($L$266&lt;=0,0,MIN(MAX(0,$L$266+$M$266-$N$266),MAX(0,$F$266-$J$266))),2)</f>
        <v>0</v>
      </c>
      <c r="P266">
        <f>ROUND(MAX(0,$L$266+$M$266-$N$266-$O$266),2)</f>
        <v>0</v>
      </c>
      <c r="Q266">
        <f>$U$265</f>
        <v>0</v>
      </c>
      <c r="R266">
        <f>ROUND(IF($Q$266&lt;=0,0,$Q$266*$Q$3/12),2)</f>
        <v>0</v>
      </c>
      <c r="S266">
        <f>ROUND(IF($Q$266&lt;=0,0,MIN($Q$4,$Q$266+$R$266)),2)</f>
        <v>0</v>
      </c>
      <c r="T266">
        <f>ROUND(IF($Q$266&lt;=0,0,MIN(MAX(0,$Q$266+$R$266-$S$266),MAX(0,$F$266-$J$266-$O$266))),2)</f>
        <v>0</v>
      </c>
      <c r="U266">
        <f>ROUND(MAX(0,$Q$266+$R$266-$S$266-$T$266),2)</f>
        <v>0</v>
      </c>
      <c r="V266">
        <f>$Z$265</f>
        <v>0</v>
      </c>
      <c r="W266">
        <f>ROUND(IF($V$266&lt;=0,0,$V$266*$V$3/12),2)</f>
        <v>0</v>
      </c>
      <c r="X266">
        <f>ROUND(IF($V$266&lt;=0,0,MIN($V$4,$V$266+$W$266)),2)</f>
        <v>0</v>
      </c>
      <c r="Y266">
        <f>ROUND(IF($V$266&lt;=0,0,MIN(MAX(0,$V$266+$W$266-$X$266),MAX(0,$F$266-$J$266-$O$266-$T$266))),2)</f>
        <v>0</v>
      </c>
      <c r="Z266">
        <f>ROUND(MAX(0,$V$266+$W$266-$X$266-$Y$266),2)</f>
        <v>0</v>
      </c>
      <c r="AA266">
        <f>$AE$265</f>
        <v>0</v>
      </c>
      <c r="AB266">
        <f>ROUND(IF($AA$266&lt;=0,0,$AA$266*$AA$3/12),2)</f>
        <v>0</v>
      </c>
      <c r="AC266">
        <f>ROUND(IF($AA$266&lt;=0,0,MIN($AA$4,$AA$266+$AB$266)),2)</f>
        <v>0</v>
      </c>
      <c r="AD266">
        <f>ROUND(IF($AA$266&lt;=0,0,MIN(MAX(0,$AA$266+$AB$266-$AC$266),MAX(0,$F$266-$J$266-$O$266-$T$266-$Y$266))),2)</f>
        <v>0</v>
      </c>
      <c r="AE266">
        <f>ROUND(MAX(0,$AA$266+$AB$266-$AC$266-$AD$266),2)</f>
        <v>0</v>
      </c>
      <c r="AF266">
        <f>$AJ$265</f>
        <v>0</v>
      </c>
      <c r="AG266">
        <f>ROUND(IF($AF$266&lt;=0,0,$AF$266*$AF$3/12),2)</f>
        <v>0</v>
      </c>
      <c r="AH266">
        <f>ROUND(IF($AF$266&lt;=0,0,MIN($AF$4,$AF$266+$AG$266)),2)</f>
        <v>0</v>
      </c>
      <c r="AI266">
        <f>ROUND(IF($AF$266&lt;=0,0,MIN(MAX(0,$AF$266+$AG$266-$AH$266),MAX(0,$F$266-$J$266-$O$266-$T$266-$Y$266-$AD$266))),2)</f>
        <v>0</v>
      </c>
      <c r="AJ266">
        <f>ROUND(MAX(0,$AF$266+$AG$266-$AH$266-$AI$266),2)</f>
        <v>0</v>
      </c>
      <c r="AK266">
        <f>$AO$265</f>
        <v>0</v>
      </c>
      <c r="AL266">
        <f>ROUND(IF($AK$266&lt;=0,0,$AK$266*$AK$3/12),2)</f>
        <v>0</v>
      </c>
      <c r="AM266">
        <f>ROUND(IF($AK$266&lt;=0,0,MIN($AK$4,$AK$266+$AL$266)),2)</f>
        <v>0</v>
      </c>
      <c r="AN266">
        <f>ROUND(IF($AK$266&lt;=0,0,MIN(MAX(0,$AK$266+$AL$266-$AM$266),MAX(0,$F$266-$J$266-$O$266-$T$266-$Y$266-$AD$266-$AI$266))),2)</f>
        <v>0</v>
      </c>
      <c r="AO266">
        <f>ROUND(MAX(0,$AK$266+$AL$266-$AM$266-$AN$266),2)</f>
        <v>0</v>
      </c>
      <c r="AP266">
        <f>$AT$265</f>
        <v>0</v>
      </c>
      <c r="AQ266">
        <f>ROUND(IF($AP$266&lt;=0,0,$AP$266*$AP$3/12),2)</f>
        <v>0</v>
      </c>
      <c r="AR266">
        <f>ROUND(IF($AP$266&lt;=0,0,MIN($AP$4,$AP$266+$AQ$266)),2)</f>
        <v>0</v>
      </c>
      <c r="AS266">
        <f>ROUND(IF($AP$266&lt;=0,0,MIN(MAX(0,$AP$266+$AQ$266-$AR$266),MAX(0,$F$266-$J$266-$O$266-$T$266-$Y$266-$AD$266-$AI$266-$AN$266))),2)</f>
        <v>0</v>
      </c>
      <c r="AT266">
        <f>ROUND(MAX(0,$AP$266+$AQ$266-$AR$266-$AS$266),2)</f>
        <v>0</v>
      </c>
      <c r="AU266">
        <f>$AY$265</f>
        <v>0</v>
      </c>
      <c r="AV266">
        <f>ROUND(IF($AU$266&lt;=0,0,$AU$266*$AU$3/12),2)</f>
        <v>0</v>
      </c>
      <c r="AW266">
        <f>ROUND(IF($AU$266&lt;=0,0,MIN($AU$4,$AU$266+$AV$266)),2)</f>
        <v>0</v>
      </c>
      <c r="AX266">
        <f>ROUND(IF($AU$266&lt;=0,0,MIN(MAX(0,$AU$266+$AV$266-$AW$266),MAX(0,$F$266-$J$266-$O$266-$T$266-$Y$266-$AD$266-$AI$266-$AN$266-$AS$266))),2)</f>
        <v>0</v>
      </c>
      <c r="AY266">
        <f>ROUND(MAX(0,$AU$266+$AV$266-$AW$266-$AX$266),2)</f>
        <v>0</v>
      </c>
      <c r="AZ266">
        <f>$BD$265</f>
        <v>0</v>
      </c>
      <c r="BA266">
        <f>ROUND(IF($AZ$266&lt;=0,0,$AZ$266*$AZ$3/12),2)</f>
        <v>0</v>
      </c>
      <c r="BB266">
        <f>ROUND(IF($AZ$266&lt;=0,0,MIN($AZ$4,$AZ$266+$BA$266)),2)</f>
        <v>0</v>
      </c>
      <c r="BC266">
        <f>ROUND(IF($AZ$266&lt;=0,0,MIN(MAX(0,$AZ$266+$BA$266-$BB$266),MAX(0,$F$266-$J$266-$O$266-$T$266-$Y$266-$AD$266-$AI$266-$AN$266-$AS$266-$AX$266))),2)</f>
        <v>0</v>
      </c>
      <c r="BD266">
        <f>ROUND(MAX(0,$AZ$266+$BA$266-$BB$266-$BC$266),2)</f>
        <v>0</v>
      </c>
    </row>
    <row r="267" spans="1:56">
      <c r="A267">
        <f>ROW()-7</f>
        <v>260</v>
      </c>
      <c r="B267">
        <f>EDATE(StartDate,A267-1)</f>
        <v>0</v>
      </c>
      <c r="C267">
        <f>ROUND(SUM($G$267,$L$267,$Q$267,$V$267,$AA$267,$AF$267,$AK$267,$AP$267,$AU$267,$AZ$267)-SUM($K$267,$P$267,$U$267,$Z$267,$AE$267,$AJ$267,$AO$267,$AT$267,$AY$267,$BD$267),2)</f>
        <v>0</v>
      </c>
      <c r="D267">
        <f>ROUND(SUM($H$267,$M$267,$R$267,$W$267,$AB$267,$AG$267,$AL$267,$AQ$267,$AV$267,$BA$267),2)</f>
        <v>0</v>
      </c>
      <c r="E267">
        <f>ROUND(SUM($K$267,$P$267,$U$267,$Z$267,$AE$267,$AJ$267,$AO$267,$AT$267,$AY$267,$BD$267),2)</f>
        <v>0</v>
      </c>
      <c r="F267">
        <f>ROUND(MAX(MonthlyBudget-SUM($I$267,$N$267,$S$267,$X$267,$AC$267,$AH$267,$AM$267,$AR$267,$AW$267,$BB$267),0),2)</f>
        <v>0</v>
      </c>
      <c r="G267">
        <f>$K$266</f>
        <v>0</v>
      </c>
      <c r="H267">
        <f>ROUND(IF($G$267&lt;=0,0,$G$267*$G$3/12),2)</f>
        <v>0</v>
      </c>
      <c r="I267">
        <f>ROUND(IF($G$267&lt;=0,0,MIN($G$4,$G$267+$H$267)),2)</f>
        <v>0</v>
      </c>
      <c r="J267">
        <f>ROUND(IF($G$267&lt;=0,0,MIN(MAX(0,$G$267+$H$267-$I$267),$F$267)),2)</f>
        <v>0</v>
      </c>
      <c r="K267">
        <f>ROUND(MAX(0,$G$267+$H$267-$I$267-$J$267),2)</f>
        <v>0</v>
      </c>
      <c r="L267">
        <f>$P$266</f>
        <v>0</v>
      </c>
      <c r="M267">
        <f>ROUND(IF($L$267&lt;=0,0,$L$267*$L$3/12),2)</f>
        <v>0</v>
      </c>
      <c r="N267">
        <f>ROUND(IF($L$267&lt;=0,0,MIN($L$4,$L$267+$M$267)),2)</f>
        <v>0</v>
      </c>
      <c r="O267">
        <f>ROUND(IF($L$267&lt;=0,0,MIN(MAX(0,$L$267+$M$267-$N$267),MAX(0,$F$267-$J$267))),2)</f>
        <v>0</v>
      </c>
      <c r="P267">
        <f>ROUND(MAX(0,$L$267+$M$267-$N$267-$O$267),2)</f>
        <v>0</v>
      </c>
      <c r="Q267">
        <f>$U$266</f>
        <v>0</v>
      </c>
      <c r="R267">
        <f>ROUND(IF($Q$267&lt;=0,0,$Q$267*$Q$3/12),2)</f>
        <v>0</v>
      </c>
      <c r="S267">
        <f>ROUND(IF($Q$267&lt;=0,0,MIN($Q$4,$Q$267+$R$267)),2)</f>
        <v>0</v>
      </c>
      <c r="T267">
        <f>ROUND(IF($Q$267&lt;=0,0,MIN(MAX(0,$Q$267+$R$267-$S$267),MAX(0,$F$267-$J$267-$O$267))),2)</f>
        <v>0</v>
      </c>
      <c r="U267">
        <f>ROUND(MAX(0,$Q$267+$R$267-$S$267-$T$267),2)</f>
        <v>0</v>
      </c>
      <c r="V267">
        <f>$Z$266</f>
        <v>0</v>
      </c>
      <c r="W267">
        <f>ROUND(IF($V$267&lt;=0,0,$V$267*$V$3/12),2)</f>
        <v>0</v>
      </c>
      <c r="X267">
        <f>ROUND(IF($V$267&lt;=0,0,MIN($V$4,$V$267+$W$267)),2)</f>
        <v>0</v>
      </c>
      <c r="Y267">
        <f>ROUND(IF($V$267&lt;=0,0,MIN(MAX(0,$V$267+$W$267-$X$267),MAX(0,$F$267-$J$267-$O$267-$T$267))),2)</f>
        <v>0</v>
      </c>
      <c r="Z267">
        <f>ROUND(MAX(0,$V$267+$W$267-$X$267-$Y$267),2)</f>
        <v>0</v>
      </c>
      <c r="AA267">
        <f>$AE$266</f>
        <v>0</v>
      </c>
      <c r="AB267">
        <f>ROUND(IF($AA$267&lt;=0,0,$AA$267*$AA$3/12),2)</f>
        <v>0</v>
      </c>
      <c r="AC267">
        <f>ROUND(IF($AA$267&lt;=0,0,MIN($AA$4,$AA$267+$AB$267)),2)</f>
        <v>0</v>
      </c>
      <c r="AD267">
        <f>ROUND(IF($AA$267&lt;=0,0,MIN(MAX(0,$AA$267+$AB$267-$AC$267),MAX(0,$F$267-$J$267-$O$267-$T$267-$Y$267))),2)</f>
        <v>0</v>
      </c>
      <c r="AE267">
        <f>ROUND(MAX(0,$AA$267+$AB$267-$AC$267-$AD$267),2)</f>
        <v>0</v>
      </c>
      <c r="AF267">
        <f>$AJ$266</f>
        <v>0</v>
      </c>
      <c r="AG267">
        <f>ROUND(IF($AF$267&lt;=0,0,$AF$267*$AF$3/12),2)</f>
        <v>0</v>
      </c>
      <c r="AH267">
        <f>ROUND(IF($AF$267&lt;=0,0,MIN($AF$4,$AF$267+$AG$267)),2)</f>
        <v>0</v>
      </c>
      <c r="AI267">
        <f>ROUND(IF($AF$267&lt;=0,0,MIN(MAX(0,$AF$267+$AG$267-$AH$267),MAX(0,$F$267-$J$267-$O$267-$T$267-$Y$267-$AD$267))),2)</f>
        <v>0</v>
      </c>
      <c r="AJ267">
        <f>ROUND(MAX(0,$AF$267+$AG$267-$AH$267-$AI$267),2)</f>
        <v>0</v>
      </c>
      <c r="AK267">
        <f>$AO$266</f>
        <v>0</v>
      </c>
      <c r="AL267">
        <f>ROUND(IF($AK$267&lt;=0,0,$AK$267*$AK$3/12),2)</f>
        <v>0</v>
      </c>
      <c r="AM267">
        <f>ROUND(IF($AK$267&lt;=0,0,MIN($AK$4,$AK$267+$AL$267)),2)</f>
        <v>0</v>
      </c>
      <c r="AN267">
        <f>ROUND(IF($AK$267&lt;=0,0,MIN(MAX(0,$AK$267+$AL$267-$AM$267),MAX(0,$F$267-$J$267-$O$267-$T$267-$Y$267-$AD$267-$AI$267))),2)</f>
        <v>0</v>
      </c>
      <c r="AO267">
        <f>ROUND(MAX(0,$AK$267+$AL$267-$AM$267-$AN$267),2)</f>
        <v>0</v>
      </c>
      <c r="AP267">
        <f>$AT$266</f>
        <v>0</v>
      </c>
      <c r="AQ267">
        <f>ROUND(IF($AP$267&lt;=0,0,$AP$267*$AP$3/12),2)</f>
        <v>0</v>
      </c>
      <c r="AR267">
        <f>ROUND(IF($AP$267&lt;=0,0,MIN($AP$4,$AP$267+$AQ$267)),2)</f>
        <v>0</v>
      </c>
      <c r="AS267">
        <f>ROUND(IF($AP$267&lt;=0,0,MIN(MAX(0,$AP$267+$AQ$267-$AR$267),MAX(0,$F$267-$J$267-$O$267-$T$267-$Y$267-$AD$267-$AI$267-$AN$267))),2)</f>
        <v>0</v>
      </c>
      <c r="AT267">
        <f>ROUND(MAX(0,$AP$267+$AQ$267-$AR$267-$AS$267),2)</f>
        <v>0</v>
      </c>
      <c r="AU267">
        <f>$AY$266</f>
        <v>0</v>
      </c>
      <c r="AV267">
        <f>ROUND(IF($AU$267&lt;=0,0,$AU$267*$AU$3/12),2)</f>
        <v>0</v>
      </c>
      <c r="AW267">
        <f>ROUND(IF($AU$267&lt;=0,0,MIN($AU$4,$AU$267+$AV$267)),2)</f>
        <v>0</v>
      </c>
      <c r="AX267">
        <f>ROUND(IF($AU$267&lt;=0,0,MIN(MAX(0,$AU$267+$AV$267-$AW$267),MAX(0,$F$267-$J$267-$O$267-$T$267-$Y$267-$AD$267-$AI$267-$AN$267-$AS$267))),2)</f>
        <v>0</v>
      </c>
      <c r="AY267">
        <f>ROUND(MAX(0,$AU$267+$AV$267-$AW$267-$AX$267),2)</f>
        <v>0</v>
      </c>
      <c r="AZ267">
        <f>$BD$266</f>
        <v>0</v>
      </c>
      <c r="BA267">
        <f>ROUND(IF($AZ$267&lt;=0,0,$AZ$267*$AZ$3/12),2)</f>
        <v>0</v>
      </c>
      <c r="BB267">
        <f>ROUND(IF($AZ$267&lt;=0,0,MIN($AZ$4,$AZ$267+$BA$267)),2)</f>
        <v>0</v>
      </c>
      <c r="BC267">
        <f>ROUND(IF($AZ$267&lt;=0,0,MIN(MAX(0,$AZ$267+$BA$267-$BB$267),MAX(0,$F$267-$J$267-$O$267-$T$267-$Y$267-$AD$267-$AI$267-$AN$267-$AS$267-$AX$267))),2)</f>
        <v>0</v>
      </c>
      <c r="BD267">
        <f>ROUND(MAX(0,$AZ$267+$BA$267-$BB$267-$BC$267),2)</f>
        <v>0</v>
      </c>
    </row>
    <row r="268" spans="1:56">
      <c r="A268">
        <f>ROW()-7</f>
        <v>261</v>
      </c>
      <c r="B268">
        <f>EDATE(StartDate,A268-1)</f>
        <v>0</v>
      </c>
      <c r="C268">
        <f>ROUND(SUM($G$268,$L$268,$Q$268,$V$268,$AA$268,$AF$268,$AK$268,$AP$268,$AU$268,$AZ$268)-SUM($K$268,$P$268,$U$268,$Z$268,$AE$268,$AJ$268,$AO$268,$AT$268,$AY$268,$BD$268),2)</f>
        <v>0</v>
      </c>
      <c r="D268">
        <f>ROUND(SUM($H$268,$M$268,$R$268,$W$268,$AB$268,$AG$268,$AL$268,$AQ$268,$AV$268,$BA$268),2)</f>
        <v>0</v>
      </c>
      <c r="E268">
        <f>ROUND(SUM($K$268,$P$268,$U$268,$Z$268,$AE$268,$AJ$268,$AO$268,$AT$268,$AY$268,$BD$268),2)</f>
        <v>0</v>
      </c>
      <c r="F268">
        <f>ROUND(MAX(MonthlyBudget-SUM($I$268,$N$268,$S$268,$X$268,$AC$268,$AH$268,$AM$268,$AR$268,$AW$268,$BB$268),0),2)</f>
        <v>0</v>
      </c>
      <c r="G268">
        <f>$K$267</f>
        <v>0</v>
      </c>
      <c r="H268">
        <f>ROUND(IF($G$268&lt;=0,0,$G$268*$G$3/12),2)</f>
        <v>0</v>
      </c>
      <c r="I268">
        <f>ROUND(IF($G$268&lt;=0,0,MIN($G$4,$G$268+$H$268)),2)</f>
        <v>0</v>
      </c>
      <c r="J268">
        <f>ROUND(IF($G$268&lt;=0,0,MIN(MAX(0,$G$268+$H$268-$I$268),$F$268)),2)</f>
        <v>0</v>
      </c>
      <c r="K268">
        <f>ROUND(MAX(0,$G$268+$H$268-$I$268-$J$268),2)</f>
        <v>0</v>
      </c>
      <c r="L268">
        <f>$P$267</f>
        <v>0</v>
      </c>
      <c r="M268">
        <f>ROUND(IF($L$268&lt;=0,0,$L$268*$L$3/12),2)</f>
        <v>0</v>
      </c>
      <c r="N268">
        <f>ROUND(IF($L$268&lt;=0,0,MIN($L$4,$L$268+$M$268)),2)</f>
        <v>0</v>
      </c>
      <c r="O268">
        <f>ROUND(IF($L$268&lt;=0,0,MIN(MAX(0,$L$268+$M$268-$N$268),MAX(0,$F$268-$J$268))),2)</f>
        <v>0</v>
      </c>
      <c r="P268">
        <f>ROUND(MAX(0,$L$268+$M$268-$N$268-$O$268),2)</f>
        <v>0</v>
      </c>
      <c r="Q268">
        <f>$U$267</f>
        <v>0</v>
      </c>
      <c r="R268">
        <f>ROUND(IF($Q$268&lt;=0,0,$Q$268*$Q$3/12),2)</f>
        <v>0</v>
      </c>
      <c r="S268">
        <f>ROUND(IF($Q$268&lt;=0,0,MIN($Q$4,$Q$268+$R$268)),2)</f>
        <v>0</v>
      </c>
      <c r="T268">
        <f>ROUND(IF($Q$268&lt;=0,0,MIN(MAX(0,$Q$268+$R$268-$S$268),MAX(0,$F$268-$J$268-$O$268))),2)</f>
        <v>0</v>
      </c>
      <c r="U268">
        <f>ROUND(MAX(0,$Q$268+$R$268-$S$268-$T$268),2)</f>
        <v>0</v>
      </c>
      <c r="V268">
        <f>$Z$267</f>
        <v>0</v>
      </c>
      <c r="W268">
        <f>ROUND(IF($V$268&lt;=0,0,$V$268*$V$3/12),2)</f>
        <v>0</v>
      </c>
      <c r="X268">
        <f>ROUND(IF($V$268&lt;=0,0,MIN($V$4,$V$268+$W$268)),2)</f>
        <v>0</v>
      </c>
      <c r="Y268">
        <f>ROUND(IF($V$268&lt;=0,0,MIN(MAX(0,$V$268+$W$268-$X$268),MAX(0,$F$268-$J$268-$O$268-$T$268))),2)</f>
        <v>0</v>
      </c>
      <c r="Z268">
        <f>ROUND(MAX(0,$V$268+$W$268-$X$268-$Y$268),2)</f>
        <v>0</v>
      </c>
      <c r="AA268">
        <f>$AE$267</f>
        <v>0</v>
      </c>
      <c r="AB268">
        <f>ROUND(IF($AA$268&lt;=0,0,$AA$268*$AA$3/12),2)</f>
        <v>0</v>
      </c>
      <c r="AC268">
        <f>ROUND(IF($AA$268&lt;=0,0,MIN($AA$4,$AA$268+$AB$268)),2)</f>
        <v>0</v>
      </c>
      <c r="AD268">
        <f>ROUND(IF($AA$268&lt;=0,0,MIN(MAX(0,$AA$268+$AB$268-$AC$268),MAX(0,$F$268-$J$268-$O$268-$T$268-$Y$268))),2)</f>
        <v>0</v>
      </c>
      <c r="AE268">
        <f>ROUND(MAX(0,$AA$268+$AB$268-$AC$268-$AD$268),2)</f>
        <v>0</v>
      </c>
      <c r="AF268">
        <f>$AJ$267</f>
        <v>0</v>
      </c>
      <c r="AG268">
        <f>ROUND(IF($AF$268&lt;=0,0,$AF$268*$AF$3/12),2)</f>
        <v>0</v>
      </c>
      <c r="AH268">
        <f>ROUND(IF($AF$268&lt;=0,0,MIN($AF$4,$AF$268+$AG$268)),2)</f>
        <v>0</v>
      </c>
      <c r="AI268">
        <f>ROUND(IF($AF$268&lt;=0,0,MIN(MAX(0,$AF$268+$AG$268-$AH$268),MAX(0,$F$268-$J$268-$O$268-$T$268-$Y$268-$AD$268))),2)</f>
        <v>0</v>
      </c>
      <c r="AJ268">
        <f>ROUND(MAX(0,$AF$268+$AG$268-$AH$268-$AI$268),2)</f>
        <v>0</v>
      </c>
      <c r="AK268">
        <f>$AO$267</f>
        <v>0</v>
      </c>
      <c r="AL268">
        <f>ROUND(IF($AK$268&lt;=0,0,$AK$268*$AK$3/12),2)</f>
        <v>0</v>
      </c>
      <c r="AM268">
        <f>ROUND(IF($AK$268&lt;=0,0,MIN($AK$4,$AK$268+$AL$268)),2)</f>
        <v>0</v>
      </c>
      <c r="AN268">
        <f>ROUND(IF($AK$268&lt;=0,0,MIN(MAX(0,$AK$268+$AL$268-$AM$268),MAX(0,$F$268-$J$268-$O$268-$T$268-$Y$268-$AD$268-$AI$268))),2)</f>
        <v>0</v>
      </c>
      <c r="AO268">
        <f>ROUND(MAX(0,$AK$268+$AL$268-$AM$268-$AN$268),2)</f>
        <v>0</v>
      </c>
      <c r="AP268">
        <f>$AT$267</f>
        <v>0</v>
      </c>
      <c r="AQ268">
        <f>ROUND(IF($AP$268&lt;=0,0,$AP$268*$AP$3/12),2)</f>
        <v>0</v>
      </c>
      <c r="AR268">
        <f>ROUND(IF($AP$268&lt;=0,0,MIN($AP$4,$AP$268+$AQ$268)),2)</f>
        <v>0</v>
      </c>
      <c r="AS268">
        <f>ROUND(IF($AP$268&lt;=0,0,MIN(MAX(0,$AP$268+$AQ$268-$AR$268),MAX(0,$F$268-$J$268-$O$268-$T$268-$Y$268-$AD$268-$AI$268-$AN$268))),2)</f>
        <v>0</v>
      </c>
      <c r="AT268">
        <f>ROUND(MAX(0,$AP$268+$AQ$268-$AR$268-$AS$268),2)</f>
        <v>0</v>
      </c>
      <c r="AU268">
        <f>$AY$267</f>
        <v>0</v>
      </c>
      <c r="AV268">
        <f>ROUND(IF($AU$268&lt;=0,0,$AU$268*$AU$3/12),2)</f>
        <v>0</v>
      </c>
      <c r="AW268">
        <f>ROUND(IF($AU$268&lt;=0,0,MIN($AU$4,$AU$268+$AV$268)),2)</f>
        <v>0</v>
      </c>
      <c r="AX268">
        <f>ROUND(IF($AU$268&lt;=0,0,MIN(MAX(0,$AU$268+$AV$268-$AW$268),MAX(0,$F$268-$J$268-$O$268-$T$268-$Y$268-$AD$268-$AI$268-$AN$268-$AS$268))),2)</f>
        <v>0</v>
      </c>
      <c r="AY268">
        <f>ROUND(MAX(0,$AU$268+$AV$268-$AW$268-$AX$268),2)</f>
        <v>0</v>
      </c>
      <c r="AZ268">
        <f>$BD$267</f>
        <v>0</v>
      </c>
      <c r="BA268">
        <f>ROUND(IF($AZ$268&lt;=0,0,$AZ$268*$AZ$3/12),2)</f>
        <v>0</v>
      </c>
      <c r="BB268">
        <f>ROUND(IF($AZ$268&lt;=0,0,MIN($AZ$4,$AZ$268+$BA$268)),2)</f>
        <v>0</v>
      </c>
      <c r="BC268">
        <f>ROUND(IF($AZ$268&lt;=0,0,MIN(MAX(0,$AZ$268+$BA$268-$BB$268),MAX(0,$F$268-$J$268-$O$268-$T$268-$Y$268-$AD$268-$AI$268-$AN$268-$AS$268-$AX$268))),2)</f>
        <v>0</v>
      </c>
      <c r="BD268">
        <f>ROUND(MAX(0,$AZ$268+$BA$268-$BB$268-$BC$268),2)</f>
        <v>0</v>
      </c>
    </row>
    <row r="269" spans="1:56">
      <c r="A269">
        <f>ROW()-7</f>
        <v>262</v>
      </c>
      <c r="B269">
        <f>EDATE(StartDate,A269-1)</f>
        <v>0</v>
      </c>
      <c r="C269">
        <f>ROUND(SUM($G$269,$L$269,$Q$269,$V$269,$AA$269,$AF$269,$AK$269,$AP$269,$AU$269,$AZ$269)-SUM($K$269,$P$269,$U$269,$Z$269,$AE$269,$AJ$269,$AO$269,$AT$269,$AY$269,$BD$269),2)</f>
        <v>0</v>
      </c>
      <c r="D269">
        <f>ROUND(SUM($H$269,$M$269,$R$269,$W$269,$AB$269,$AG$269,$AL$269,$AQ$269,$AV$269,$BA$269),2)</f>
        <v>0</v>
      </c>
      <c r="E269">
        <f>ROUND(SUM($K$269,$P$269,$U$269,$Z$269,$AE$269,$AJ$269,$AO$269,$AT$269,$AY$269,$BD$269),2)</f>
        <v>0</v>
      </c>
      <c r="F269">
        <f>ROUND(MAX(MonthlyBudget-SUM($I$269,$N$269,$S$269,$X$269,$AC$269,$AH$269,$AM$269,$AR$269,$AW$269,$BB$269),0),2)</f>
        <v>0</v>
      </c>
      <c r="G269">
        <f>$K$268</f>
        <v>0</v>
      </c>
      <c r="H269">
        <f>ROUND(IF($G$269&lt;=0,0,$G$269*$G$3/12),2)</f>
        <v>0</v>
      </c>
      <c r="I269">
        <f>ROUND(IF($G$269&lt;=0,0,MIN($G$4,$G$269+$H$269)),2)</f>
        <v>0</v>
      </c>
      <c r="J269">
        <f>ROUND(IF($G$269&lt;=0,0,MIN(MAX(0,$G$269+$H$269-$I$269),$F$269)),2)</f>
        <v>0</v>
      </c>
      <c r="K269">
        <f>ROUND(MAX(0,$G$269+$H$269-$I$269-$J$269),2)</f>
        <v>0</v>
      </c>
      <c r="L269">
        <f>$P$268</f>
        <v>0</v>
      </c>
      <c r="M269">
        <f>ROUND(IF($L$269&lt;=0,0,$L$269*$L$3/12),2)</f>
        <v>0</v>
      </c>
      <c r="N269">
        <f>ROUND(IF($L$269&lt;=0,0,MIN($L$4,$L$269+$M$269)),2)</f>
        <v>0</v>
      </c>
      <c r="O269">
        <f>ROUND(IF($L$269&lt;=0,0,MIN(MAX(0,$L$269+$M$269-$N$269),MAX(0,$F$269-$J$269))),2)</f>
        <v>0</v>
      </c>
      <c r="P269">
        <f>ROUND(MAX(0,$L$269+$M$269-$N$269-$O$269),2)</f>
        <v>0</v>
      </c>
      <c r="Q269">
        <f>$U$268</f>
        <v>0</v>
      </c>
      <c r="R269">
        <f>ROUND(IF($Q$269&lt;=0,0,$Q$269*$Q$3/12),2)</f>
        <v>0</v>
      </c>
      <c r="S269">
        <f>ROUND(IF($Q$269&lt;=0,0,MIN($Q$4,$Q$269+$R$269)),2)</f>
        <v>0</v>
      </c>
      <c r="T269">
        <f>ROUND(IF($Q$269&lt;=0,0,MIN(MAX(0,$Q$269+$R$269-$S$269),MAX(0,$F$269-$J$269-$O$269))),2)</f>
        <v>0</v>
      </c>
      <c r="U269">
        <f>ROUND(MAX(0,$Q$269+$R$269-$S$269-$T$269),2)</f>
        <v>0</v>
      </c>
      <c r="V269">
        <f>$Z$268</f>
        <v>0</v>
      </c>
      <c r="W269">
        <f>ROUND(IF($V$269&lt;=0,0,$V$269*$V$3/12),2)</f>
        <v>0</v>
      </c>
      <c r="X269">
        <f>ROUND(IF($V$269&lt;=0,0,MIN($V$4,$V$269+$W$269)),2)</f>
        <v>0</v>
      </c>
      <c r="Y269">
        <f>ROUND(IF($V$269&lt;=0,0,MIN(MAX(0,$V$269+$W$269-$X$269),MAX(0,$F$269-$J$269-$O$269-$T$269))),2)</f>
        <v>0</v>
      </c>
      <c r="Z269">
        <f>ROUND(MAX(0,$V$269+$W$269-$X$269-$Y$269),2)</f>
        <v>0</v>
      </c>
      <c r="AA269">
        <f>$AE$268</f>
        <v>0</v>
      </c>
      <c r="AB269">
        <f>ROUND(IF($AA$269&lt;=0,0,$AA$269*$AA$3/12),2)</f>
        <v>0</v>
      </c>
      <c r="AC269">
        <f>ROUND(IF($AA$269&lt;=0,0,MIN($AA$4,$AA$269+$AB$269)),2)</f>
        <v>0</v>
      </c>
      <c r="AD269">
        <f>ROUND(IF($AA$269&lt;=0,0,MIN(MAX(0,$AA$269+$AB$269-$AC$269),MAX(0,$F$269-$J$269-$O$269-$T$269-$Y$269))),2)</f>
        <v>0</v>
      </c>
      <c r="AE269">
        <f>ROUND(MAX(0,$AA$269+$AB$269-$AC$269-$AD$269),2)</f>
        <v>0</v>
      </c>
      <c r="AF269">
        <f>$AJ$268</f>
        <v>0</v>
      </c>
      <c r="AG269">
        <f>ROUND(IF($AF$269&lt;=0,0,$AF$269*$AF$3/12),2)</f>
        <v>0</v>
      </c>
      <c r="AH269">
        <f>ROUND(IF($AF$269&lt;=0,0,MIN($AF$4,$AF$269+$AG$269)),2)</f>
        <v>0</v>
      </c>
      <c r="AI269">
        <f>ROUND(IF($AF$269&lt;=0,0,MIN(MAX(0,$AF$269+$AG$269-$AH$269),MAX(0,$F$269-$J$269-$O$269-$T$269-$Y$269-$AD$269))),2)</f>
        <v>0</v>
      </c>
      <c r="AJ269">
        <f>ROUND(MAX(0,$AF$269+$AG$269-$AH$269-$AI$269),2)</f>
        <v>0</v>
      </c>
      <c r="AK269">
        <f>$AO$268</f>
        <v>0</v>
      </c>
      <c r="AL269">
        <f>ROUND(IF($AK$269&lt;=0,0,$AK$269*$AK$3/12),2)</f>
        <v>0</v>
      </c>
      <c r="AM269">
        <f>ROUND(IF($AK$269&lt;=0,0,MIN($AK$4,$AK$269+$AL$269)),2)</f>
        <v>0</v>
      </c>
      <c r="AN269">
        <f>ROUND(IF($AK$269&lt;=0,0,MIN(MAX(0,$AK$269+$AL$269-$AM$269),MAX(0,$F$269-$J$269-$O$269-$T$269-$Y$269-$AD$269-$AI$269))),2)</f>
        <v>0</v>
      </c>
      <c r="AO269">
        <f>ROUND(MAX(0,$AK$269+$AL$269-$AM$269-$AN$269),2)</f>
        <v>0</v>
      </c>
      <c r="AP269">
        <f>$AT$268</f>
        <v>0</v>
      </c>
      <c r="AQ269">
        <f>ROUND(IF($AP$269&lt;=0,0,$AP$269*$AP$3/12),2)</f>
        <v>0</v>
      </c>
      <c r="AR269">
        <f>ROUND(IF($AP$269&lt;=0,0,MIN($AP$4,$AP$269+$AQ$269)),2)</f>
        <v>0</v>
      </c>
      <c r="AS269">
        <f>ROUND(IF($AP$269&lt;=0,0,MIN(MAX(0,$AP$269+$AQ$269-$AR$269),MAX(0,$F$269-$J$269-$O$269-$T$269-$Y$269-$AD$269-$AI$269-$AN$269))),2)</f>
        <v>0</v>
      </c>
      <c r="AT269">
        <f>ROUND(MAX(0,$AP$269+$AQ$269-$AR$269-$AS$269),2)</f>
        <v>0</v>
      </c>
      <c r="AU269">
        <f>$AY$268</f>
        <v>0</v>
      </c>
      <c r="AV269">
        <f>ROUND(IF($AU$269&lt;=0,0,$AU$269*$AU$3/12),2)</f>
        <v>0</v>
      </c>
      <c r="AW269">
        <f>ROUND(IF($AU$269&lt;=0,0,MIN($AU$4,$AU$269+$AV$269)),2)</f>
        <v>0</v>
      </c>
      <c r="AX269">
        <f>ROUND(IF($AU$269&lt;=0,0,MIN(MAX(0,$AU$269+$AV$269-$AW$269),MAX(0,$F$269-$J$269-$O$269-$T$269-$Y$269-$AD$269-$AI$269-$AN$269-$AS$269))),2)</f>
        <v>0</v>
      </c>
      <c r="AY269">
        <f>ROUND(MAX(0,$AU$269+$AV$269-$AW$269-$AX$269),2)</f>
        <v>0</v>
      </c>
      <c r="AZ269">
        <f>$BD$268</f>
        <v>0</v>
      </c>
      <c r="BA269">
        <f>ROUND(IF($AZ$269&lt;=0,0,$AZ$269*$AZ$3/12),2)</f>
        <v>0</v>
      </c>
      <c r="BB269">
        <f>ROUND(IF($AZ$269&lt;=0,0,MIN($AZ$4,$AZ$269+$BA$269)),2)</f>
        <v>0</v>
      </c>
      <c r="BC269">
        <f>ROUND(IF($AZ$269&lt;=0,0,MIN(MAX(0,$AZ$269+$BA$269-$BB$269),MAX(0,$F$269-$J$269-$O$269-$T$269-$Y$269-$AD$269-$AI$269-$AN$269-$AS$269-$AX$269))),2)</f>
        <v>0</v>
      </c>
      <c r="BD269">
        <f>ROUND(MAX(0,$AZ$269+$BA$269-$BB$269-$BC$269),2)</f>
        <v>0</v>
      </c>
    </row>
    <row r="270" spans="1:56">
      <c r="A270">
        <f>ROW()-7</f>
        <v>263</v>
      </c>
      <c r="B270">
        <f>EDATE(StartDate,A270-1)</f>
        <v>0</v>
      </c>
      <c r="C270">
        <f>ROUND(SUM($G$270,$L$270,$Q$270,$V$270,$AA$270,$AF$270,$AK$270,$AP$270,$AU$270,$AZ$270)-SUM($K$270,$P$270,$U$270,$Z$270,$AE$270,$AJ$270,$AO$270,$AT$270,$AY$270,$BD$270),2)</f>
        <v>0</v>
      </c>
      <c r="D270">
        <f>ROUND(SUM($H$270,$M$270,$R$270,$W$270,$AB$270,$AG$270,$AL$270,$AQ$270,$AV$270,$BA$270),2)</f>
        <v>0</v>
      </c>
      <c r="E270">
        <f>ROUND(SUM($K$270,$P$270,$U$270,$Z$270,$AE$270,$AJ$270,$AO$270,$AT$270,$AY$270,$BD$270),2)</f>
        <v>0</v>
      </c>
      <c r="F270">
        <f>ROUND(MAX(MonthlyBudget-SUM($I$270,$N$270,$S$270,$X$270,$AC$270,$AH$270,$AM$270,$AR$270,$AW$270,$BB$270),0),2)</f>
        <v>0</v>
      </c>
      <c r="G270">
        <f>$K$269</f>
        <v>0</v>
      </c>
      <c r="H270">
        <f>ROUND(IF($G$270&lt;=0,0,$G$270*$G$3/12),2)</f>
        <v>0</v>
      </c>
      <c r="I270">
        <f>ROUND(IF($G$270&lt;=0,0,MIN($G$4,$G$270+$H$270)),2)</f>
        <v>0</v>
      </c>
      <c r="J270">
        <f>ROUND(IF($G$270&lt;=0,0,MIN(MAX(0,$G$270+$H$270-$I$270),$F$270)),2)</f>
        <v>0</v>
      </c>
      <c r="K270">
        <f>ROUND(MAX(0,$G$270+$H$270-$I$270-$J$270),2)</f>
        <v>0</v>
      </c>
      <c r="L270">
        <f>$P$269</f>
        <v>0</v>
      </c>
      <c r="M270">
        <f>ROUND(IF($L$270&lt;=0,0,$L$270*$L$3/12),2)</f>
        <v>0</v>
      </c>
      <c r="N270">
        <f>ROUND(IF($L$270&lt;=0,0,MIN($L$4,$L$270+$M$270)),2)</f>
        <v>0</v>
      </c>
      <c r="O270">
        <f>ROUND(IF($L$270&lt;=0,0,MIN(MAX(0,$L$270+$M$270-$N$270),MAX(0,$F$270-$J$270))),2)</f>
        <v>0</v>
      </c>
      <c r="P270">
        <f>ROUND(MAX(0,$L$270+$M$270-$N$270-$O$270),2)</f>
        <v>0</v>
      </c>
      <c r="Q270">
        <f>$U$269</f>
        <v>0</v>
      </c>
      <c r="R270">
        <f>ROUND(IF($Q$270&lt;=0,0,$Q$270*$Q$3/12),2)</f>
        <v>0</v>
      </c>
      <c r="S270">
        <f>ROUND(IF($Q$270&lt;=0,0,MIN($Q$4,$Q$270+$R$270)),2)</f>
        <v>0</v>
      </c>
      <c r="T270">
        <f>ROUND(IF($Q$270&lt;=0,0,MIN(MAX(0,$Q$270+$R$270-$S$270),MAX(0,$F$270-$J$270-$O$270))),2)</f>
        <v>0</v>
      </c>
      <c r="U270">
        <f>ROUND(MAX(0,$Q$270+$R$270-$S$270-$T$270),2)</f>
        <v>0</v>
      </c>
      <c r="V270">
        <f>$Z$269</f>
        <v>0</v>
      </c>
      <c r="W270">
        <f>ROUND(IF($V$270&lt;=0,0,$V$270*$V$3/12),2)</f>
        <v>0</v>
      </c>
      <c r="X270">
        <f>ROUND(IF($V$270&lt;=0,0,MIN($V$4,$V$270+$W$270)),2)</f>
        <v>0</v>
      </c>
      <c r="Y270">
        <f>ROUND(IF($V$270&lt;=0,0,MIN(MAX(0,$V$270+$W$270-$X$270),MAX(0,$F$270-$J$270-$O$270-$T$270))),2)</f>
        <v>0</v>
      </c>
      <c r="Z270">
        <f>ROUND(MAX(0,$V$270+$W$270-$X$270-$Y$270),2)</f>
        <v>0</v>
      </c>
      <c r="AA270">
        <f>$AE$269</f>
        <v>0</v>
      </c>
      <c r="AB270">
        <f>ROUND(IF($AA$270&lt;=0,0,$AA$270*$AA$3/12),2)</f>
        <v>0</v>
      </c>
      <c r="AC270">
        <f>ROUND(IF($AA$270&lt;=0,0,MIN($AA$4,$AA$270+$AB$270)),2)</f>
        <v>0</v>
      </c>
      <c r="AD270">
        <f>ROUND(IF($AA$270&lt;=0,0,MIN(MAX(0,$AA$270+$AB$270-$AC$270),MAX(0,$F$270-$J$270-$O$270-$T$270-$Y$270))),2)</f>
        <v>0</v>
      </c>
      <c r="AE270">
        <f>ROUND(MAX(0,$AA$270+$AB$270-$AC$270-$AD$270),2)</f>
        <v>0</v>
      </c>
      <c r="AF270">
        <f>$AJ$269</f>
        <v>0</v>
      </c>
      <c r="AG270">
        <f>ROUND(IF($AF$270&lt;=0,0,$AF$270*$AF$3/12),2)</f>
        <v>0</v>
      </c>
      <c r="AH270">
        <f>ROUND(IF($AF$270&lt;=0,0,MIN($AF$4,$AF$270+$AG$270)),2)</f>
        <v>0</v>
      </c>
      <c r="AI270">
        <f>ROUND(IF($AF$270&lt;=0,0,MIN(MAX(0,$AF$270+$AG$270-$AH$270),MAX(0,$F$270-$J$270-$O$270-$T$270-$Y$270-$AD$270))),2)</f>
        <v>0</v>
      </c>
      <c r="AJ270">
        <f>ROUND(MAX(0,$AF$270+$AG$270-$AH$270-$AI$270),2)</f>
        <v>0</v>
      </c>
      <c r="AK270">
        <f>$AO$269</f>
        <v>0</v>
      </c>
      <c r="AL270">
        <f>ROUND(IF($AK$270&lt;=0,0,$AK$270*$AK$3/12),2)</f>
        <v>0</v>
      </c>
      <c r="AM270">
        <f>ROUND(IF($AK$270&lt;=0,0,MIN($AK$4,$AK$270+$AL$270)),2)</f>
        <v>0</v>
      </c>
      <c r="AN270">
        <f>ROUND(IF($AK$270&lt;=0,0,MIN(MAX(0,$AK$270+$AL$270-$AM$270),MAX(0,$F$270-$J$270-$O$270-$T$270-$Y$270-$AD$270-$AI$270))),2)</f>
        <v>0</v>
      </c>
      <c r="AO270">
        <f>ROUND(MAX(0,$AK$270+$AL$270-$AM$270-$AN$270),2)</f>
        <v>0</v>
      </c>
      <c r="AP270">
        <f>$AT$269</f>
        <v>0</v>
      </c>
      <c r="AQ270">
        <f>ROUND(IF($AP$270&lt;=0,0,$AP$270*$AP$3/12),2)</f>
        <v>0</v>
      </c>
      <c r="AR270">
        <f>ROUND(IF($AP$270&lt;=0,0,MIN($AP$4,$AP$270+$AQ$270)),2)</f>
        <v>0</v>
      </c>
      <c r="AS270">
        <f>ROUND(IF($AP$270&lt;=0,0,MIN(MAX(0,$AP$270+$AQ$270-$AR$270),MAX(0,$F$270-$J$270-$O$270-$T$270-$Y$270-$AD$270-$AI$270-$AN$270))),2)</f>
        <v>0</v>
      </c>
      <c r="AT270">
        <f>ROUND(MAX(0,$AP$270+$AQ$270-$AR$270-$AS$270),2)</f>
        <v>0</v>
      </c>
      <c r="AU270">
        <f>$AY$269</f>
        <v>0</v>
      </c>
      <c r="AV270">
        <f>ROUND(IF($AU$270&lt;=0,0,$AU$270*$AU$3/12),2)</f>
        <v>0</v>
      </c>
      <c r="AW270">
        <f>ROUND(IF($AU$270&lt;=0,0,MIN($AU$4,$AU$270+$AV$270)),2)</f>
        <v>0</v>
      </c>
      <c r="AX270">
        <f>ROUND(IF($AU$270&lt;=0,0,MIN(MAX(0,$AU$270+$AV$270-$AW$270),MAX(0,$F$270-$J$270-$O$270-$T$270-$Y$270-$AD$270-$AI$270-$AN$270-$AS$270))),2)</f>
        <v>0</v>
      </c>
      <c r="AY270">
        <f>ROUND(MAX(0,$AU$270+$AV$270-$AW$270-$AX$270),2)</f>
        <v>0</v>
      </c>
      <c r="AZ270">
        <f>$BD$269</f>
        <v>0</v>
      </c>
      <c r="BA270">
        <f>ROUND(IF($AZ$270&lt;=0,0,$AZ$270*$AZ$3/12),2)</f>
        <v>0</v>
      </c>
      <c r="BB270">
        <f>ROUND(IF($AZ$270&lt;=0,0,MIN($AZ$4,$AZ$270+$BA$270)),2)</f>
        <v>0</v>
      </c>
      <c r="BC270">
        <f>ROUND(IF($AZ$270&lt;=0,0,MIN(MAX(0,$AZ$270+$BA$270-$BB$270),MAX(0,$F$270-$J$270-$O$270-$T$270-$Y$270-$AD$270-$AI$270-$AN$270-$AS$270-$AX$270))),2)</f>
        <v>0</v>
      </c>
      <c r="BD270">
        <f>ROUND(MAX(0,$AZ$270+$BA$270-$BB$270-$BC$270),2)</f>
        <v>0</v>
      </c>
    </row>
    <row r="271" spans="1:56">
      <c r="A271">
        <f>ROW()-7</f>
        <v>264</v>
      </c>
      <c r="B271">
        <f>EDATE(StartDate,A271-1)</f>
        <v>0</v>
      </c>
      <c r="C271">
        <f>ROUND(SUM($G$271,$L$271,$Q$271,$V$271,$AA$271,$AF$271,$AK$271,$AP$271,$AU$271,$AZ$271)-SUM($K$271,$P$271,$U$271,$Z$271,$AE$271,$AJ$271,$AO$271,$AT$271,$AY$271,$BD$271),2)</f>
        <v>0</v>
      </c>
      <c r="D271">
        <f>ROUND(SUM($H$271,$M$271,$R$271,$W$271,$AB$271,$AG$271,$AL$271,$AQ$271,$AV$271,$BA$271),2)</f>
        <v>0</v>
      </c>
      <c r="E271">
        <f>ROUND(SUM($K$271,$P$271,$U$271,$Z$271,$AE$271,$AJ$271,$AO$271,$AT$271,$AY$271,$BD$271),2)</f>
        <v>0</v>
      </c>
      <c r="F271">
        <f>ROUND(MAX(MonthlyBudget-SUM($I$271,$N$271,$S$271,$X$271,$AC$271,$AH$271,$AM$271,$AR$271,$AW$271,$BB$271),0),2)</f>
        <v>0</v>
      </c>
      <c r="G271">
        <f>$K$270</f>
        <v>0</v>
      </c>
      <c r="H271">
        <f>ROUND(IF($G$271&lt;=0,0,$G$271*$G$3/12),2)</f>
        <v>0</v>
      </c>
      <c r="I271">
        <f>ROUND(IF($G$271&lt;=0,0,MIN($G$4,$G$271+$H$271)),2)</f>
        <v>0</v>
      </c>
      <c r="J271">
        <f>ROUND(IF($G$271&lt;=0,0,MIN(MAX(0,$G$271+$H$271-$I$271),$F$271)),2)</f>
        <v>0</v>
      </c>
      <c r="K271">
        <f>ROUND(MAX(0,$G$271+$H$271-$I$271-$J$271),2)</f>
        <v>0</v>
      </c>
      <c r="L271">
        <f>$P$270</f>
        <v>0</v>
      </c>
      <c r="M271">
        <f>ROUND(IF($L$271&lt;=0,0,$L$271*$L$3/12),2)</f>
        <v>0</v>
      </c>
      <c r="N271">
        <f>ROUND(IF($L$271&lt;=0,0,MIN($L$4,$L$271+$M$271)),2)</f>
        <v>0</v>
      </c>
      <c r="O271">
        <f>ROUND(IF($L$271&lt;=0,0,MIN(MAX(0,$L$271+$M$271-$N$271),MAX(0,$F$271-$J$271))),2)</f>
        <v>0</v>
      </c>
      <c r="P271">
        <f>ROUND(MAX(0,$L$271+$M$271-$N$271-$O$271),2)</f>
        <v>0</v>
      </c>
      <c r="Q271">
        <f>$U$270</f>
        <v>0</v>
      </c>
      <c r="R271">
        <f>ROUND(IF($Q$271&lt;=0,0,$Q$271*$Q$3/12),2)</f>
        <v>0</v>
      </c>
      <c r="S271">
        <f>ROUND(IF($Q$271&lt;=0,0,MIN($Q$4,$Q$271+$R$271)),2)</f>
        <v>0</v>
      </c>
      <c r="T271">
        <f>ROUND(IF($Q$271&lt;=0,0,MIN(MAX(0,$Q$271+$R$271-$S$271),MAX(0,$F$271-$J$271-$O$271))),2)</f>
        <v>0</v>
      </c>
      <c r="U271">
        <f>ROUND(MAX(0,$Q$271+$R$271-$S$271-$T$271),2)</f>
        <v>0</v>
      </c>
      <c r="V271">
        <f>$Z$270</f>
        <v>0</v>
      </c>
      <c r="W271">
        <f>ROUND(IF($V$271&lt;=0,0,$V$271*$V$3/12),2)</f>
        <v>0</v>
      </c>
      <c r="X271">
        <f>ROUND(IF($V$271&lt;=0,0,MIN($V$4,$V$271+$W$271)),2)</f>
        <v>0</v>
      </c>
      <c r="Y271">
        <f>ROUND(IF($V$271&lt;=0,0,MIN(MAX(0,$V$271+$W$271-$X$271),MAX(0,$F$271-$J$271-$O$271-$T$271))),2)</f>
        <v>0</v>
      </c>
      <c r="Z271">
        <f>ROUND(MAX(0,$V$271+$W$271-$X$271-$Y$271),2)</f>
        <v>0</v>
      </c>
      <c r="AA271">
        <f>$AE$270</f>
        <v>0</v>
      </c>
      <c r="AB271">
        <f>ROUND(IF($AA$271&lt;=0,0,$AA$271*$AA$3/12),2)</f>
        <v>0</v>
      </c>
      <c r="AC271">
        <f>ROUND(IF($AA$271&lt;=0,0,MIN($AA$4,$AA$271+$AB$271)),2)</f>
        <v>0</v>
      </c>
      <c r="AD271">
        <f>ROUND(IF($AA$271&lt;=0,0,MIN(MAX(0,$AA$271+$AB$271-$AC$271),MAX(0,$F$271-$J$271-$O$271-$T$271-$Y$271))),2)</f>
        <v>0</v>
      </c>
      <c r="AE271">
        <f>ROUND(MAX(0,$AA$271+$AB$271-$AC$271-$AD$271),2)</f>
        <v>0</v>
      </c>
      <c r="AF271">
        <f>$AJ$270</f>
        <v>0</v>
      </c>
      <c r="AG271">
        <f>ROUND(IF($AF$271&lt;=0,0,$AF$271*$AF$3/12),2)</f>
        <v>0</v>
      </c>
      <c r="AH271">
        <f>ROUND(IF($AF$271&lt;=0,0,MIN($AF$4,$AF$271+$AG$271)),2)</f>
        <v>0</v>
      </c>
      <c r="AI271">
        <f>ROUND(IF($AF$271&lt;=0,0,MIN(MAX(0,$AF$271+$AG$271-$AH$271),MAX(0,$F$271-$J$271-$O$271-$T$271-$Y$271-$AD$271))),2)</f>
        <v>0</v>
      </c>
      <c r="AJ271">
        <f>ROUND(MAX(0,$AF$271+$AG$271-$AH$271-$AI$271),2)</f>
        <v>0</v>
      </c>
      <c r="AK271">
        <f>$AO$270</f>
        <v>0</v>
      </c>
      <c r="AL271">
        <f>ROUND(IF($AK$271&lt;=0,0,$AK$271*$AK$3/12),2)</f>
        <v>0</v>
      </c>
      <c r="AM271">
        <f>ROUND(IF($AK$271&lt;=0,0,MIN($AK$4,$AK$271+$AL$271)),2)</f>
        <v>0</v>
      </c>
      <c r="AN271">
        <f>ROUND(IF($AK$271&lt;=0,0,MIN(MAX(0,$AK$271+$AL$271-$AM$271),MAX(0,$F$271-$J$271-$O$271-$T$271-$Y$271-$AD$271-$AI$271))),2)</f>
        <v>0</v>
      </c>
      <c r="AO271">
        <f>ROUND(MAX(0,$AK$271+$AL$271-$AM$271-$AN$271),2)</f>
        <v>0</v>
      </c>
      <c r="AP271">
        <f>$AT$270</f>
        <v>0</v>
      </c>
      <c r="AQ271">
        <f>ROUND(IF($AP$271&lt;=0,0,$AP$271*$AP$3/12),2)</f>
        <v>0</v>
      </c>
      <c r="AR271">
        <f>ROUND(IF($AP$271&lt;=0,0,MIN($AP$4,$AP$271+$AQ$271)),2)</f>
        <v>0</v>
      </c>
      <c r="AS271">
        <f>ROUND(IF($AP$271&lt;=0,0,MIN(MAX(0,$AP$271+$AQ$271-$AR$271),MAX(0,$F$271-$J$271-$O$271-$T$271-$Y$271-$AD$271-$AI$271-$AN$271))),2)</f>
        <v>0</v>
      </c>
      <c r="AT271">
        <f>ROUND(MAX(0,$AP$271+$AQ$271-$AR$271-$AS$271),2)</f>
        <v>0</v>
      </c>
      <c r="AU271">
        <f>$AY$270</f>
        <v>0</v>
      </c>
      <c r="AV271">
        <f>ROUND(IF($AU$271&lt;=0,0,$AU$271*$AU$3/12),2)</f>
        <v>0</v>
      </c>
      <c r="AW271">
        <f>ROUND(IF($AU$271&lt;=0,0,MIN($AU$4,$AU$271+$AV$271)),2)</f>
        <v>0</v>
      </c>
      <c r="AX271">
        <f>ROUND(IF($AU$271&lt;=0,0,MIN(MAX(0,$AU$271+$AV$271-$AW$271),MAX(0,$F$271-$J$271-$O$271-$T$271-$Y$271-$AD$271-$AI$271-$AN$271-$AS$271))),2)</f>
        <v>0</v>
      </c>
      <c r="AY271">
        <f>ROUND(MAX(0,$AU$271+$AV$271-$AW$271-$AX$271),2)</f>
        <v>0</v>
      </c>
      <c r="AZ271">
        <f>$BD$270</f>
        <v>0</v>
      </c>
      <c r="BA271">
        <f>ROUND(IF($AZ$271&lt;=0,0,$AZ$271*$AZ$3/12),2)</f>
        <v>0</v>
      </c>
      <c r="BB271">
        <f>ROUND(IF($AZ$271&lt;=0,0,MIN($AZ$4,$AZ$271+$BA$271)),2)</f>
        <v>0</v>
      </c>
      <c r="BC271">
        <f>ROUND(IF($AZ$271&lt;=0,0,MIN(MAX(0,$AZ$271+$BA$271-$BB$271),MAX(0,$F$271-$J$271-$O$271-$T$271-$Y$271-$AD$271-$AI$271-$AN$271-$AS$271-$AX$271))),2)</f>
        <v>0</v>
      </c>
      <c r="BD271">
        <f>ROUND(MAX(0,$AZ$271+$BA$271-$BB$271-$BC$271),2)</f>
        <v>0</v>
      </c>
    </row>
    <row r="272" spans="1:56">
      <c r="A272">
        <f>ROW()-7</f>
        <v>265</v>
      </c>
      <c r="B272">
        <f>EDATE(StartDate,A272-1)</f>
        <v>0</v>
      </c>
      <c r="C272">
        <f>ROUND(SUM($G$272,$L$272,$Q$272,$V$272,$AA$272,$AF$272,$AK$272,$AP$272,$AU$272,$AZ$272)-SUM($K$272,$P$272,$U$272,$Z$272,$AE$272,$AJ$272,$AO$272,$AT$272,$AY$272,$BD$272),2)</f>
        <v>0</v>
      </c>
      <c r="D272">
        <f>ROUND(SUM($H$272,$M$272,$R$272,$W$272,$AB$272,$AG$272,$AL$272,$AQ$272,$AV$272,$BA$272),2)</f>
        <v>0</v>
      </c>
      <c r="E272">
        <f>ROUND(SUM($K$272,$P$272,$U$272,$Z$272,$AE$272,$AJ$272,$AO$272,$AT$272,$AY$272,$BD$272),2)</f>
        <v>0</v>
      </c>
      <c r="F272">
        <f>ROUND(MAX(MonthlyBudget-SUM($I$272,$N$272,$S$272,$X$272,$AC$272,$AH$272,$AM$272,$AR$272,$AW$272,$BB$272),0),2)</f>
        <v>0</v>
      </c>
      <c r="G272">
        <f>$K$271</f>
        <v>0</v>
      </c>
      <c r="H272">
        <f>ROUND(IF($G$272&lt;=0,0,$G$272*$G$3/12),2)</f>
        <v>0</v>
      </c>
      <c r="I272">
        <f>ROUND(IF($G$272&lt;=0,0,MIN($G$4,$G$272+$H$272)),2)</f>
        <v>0</v>
      </c>
      <c r="J272">
        <f>ROUND(IF($G$272&lt;=0,0,MIN(MAX(0,$G$272+$H$272-$I$272),$F$272)),2)</f>
        <v>0</v>
      </c>
      <c r="K272">
        <f>ROUND(MAX(0,$G$272+$H$272-$I$272-$J$272),2)</f>
        <v>0</v>
      </c>
      <c r="L272">
        <f>$P$271</f>
        <v>0</v>
      </c>
      <c r="M272">
        <f>ROUND(IF($L$272&lt;=0,0,$L$272*$L$3/12),2)</f>
        <v>0</v>
      </c>
      <c r="N272">
        <f>ROUND(IF($L$272&lt;=0,0,MIN($L$4,$L$272+$M$272)),2)</f>
        <v>0</v>
      </c>
      <c r="O272">
        <f>ROUND(IF($L$272&lt;=0,0,MIN(MAX(0,$L$272+$M$272-$N$272),MAX(0,$F$272-$J$272))),2)</f>
        <v>0</v>
      </c>
      <c r="P272">
        <f>ROUND(MAX(0,$L$272+$M$272-$N$272-$O$272),2)</f>
        <v>0</v>
      </c>
      <c r="Q272">
        <f>$U$271</f>
        <v>0</v>
      </c>
      <c r="R272">
        <f>ROUND(IF($Q$272&lt;=0,0,$Q$272*$Q$3/12),2)</f>
        <v>0</v>
      </c>
      <c r="S272">
        <f>ROUND(IF($Q$272&lt;=0,0,MIN($Q$4,$Q$272+$R$272)),2)</f>
        <v>0</v>
      </c>
      <c r="T272">
        <f>ROUND(IF($Q$272&lt;=0,0,MIN(MAX(0,$Q$272+$R$272-$S$272),MAX(0,$F$272-$J$272-$O$272))),2)</f>
        <v>0</v>
      </c>
      <c r="U272">
        <f>ROUND(MAX(0,$Q$272+$R$272-$S$272-$T$272),2)</f>
        <v>0</v>
      </c>
      <c r="V272">
        <f>$Z$271</f>
        <v>0</v>
      </c>
      <c r="W272">
        <f>ROUND(IF($V$272&lt;=0,0,$V$272*$V$3/12),2)</f>
        <v>0</v>
      </c>
      <c r="X272">
        <f>ROUND(IF($V$272&lt;=0,0,MIN($V$4,$V$272+$W$272)),2)</f>
        <v>0</v>
      </c>
      <c r="Y272">
        <f>ROUND(IF($V$272&lt;=0,0,MIN(MAX(0,$V$272+$W$272-$X$272),MAX(0,$F$272-$J$272-$O$272-$T$272))),2)</f>
        <v>0</v>
      </c>
      <c r="Z272">
        <f>ROUND(MAX(0,$V$272+$W$272-$X$272-$Y$272),2)</f>
        <v>0</v>
      </c>
      <c r="AA272">
        <f>$AE$271</f>
        <v>0</v>
      </c>
      <c r="AB272">
        <f>ROUND(IF($AA$272&lt;=0,0,$AA$272*$AA$3/12),2)</f>
        <v>0</v>
      </c>
      <c r="AC272">
        <f>ROUND(IF($AA$272&lt;=0,0,MIN($AA$4,$AA$272+$AB$272)),2)</f>
        <v>0</v>
      </c>
      <c r="AD272">
        <f>ROUND(IF($AA$272&lt;=0,0,MIN(MAX(0,$AA$272+$AB$272-$AC$272),MAX(0,$F$272-$J$272-$O$272-$T$272-$Y$272))),2)</f>
        <v>0</v>
      </c>
      <c r="AE272">
        <f>ROUND(MAX(0,$AA$272+$AB$272-$AC$272-$AD$272),2)</f>
        <v>0</v>
      </c>
      <c r="AF272">
        <f>$AJ$271</f>
        <v>0</v>
      </c>
      <c r="AG272">
        <f>ROUND(IF($AF$272&lt;=0,0,$AF$272*$AF$3/12),2)</f>
        <v>0</v>
      </c>
      <c r="AH272">
        <f>ROUND(IF($AF$272&lt;=0,0,MIN($AF$4,$AF$272+$AG$272)),2)</f>
        <v>0</v>
      </c>
      <c r="AI272">
        <f>ROUND(IF($AF$272&lt;=0,0,MIN(MAX(0,$AF$272+$AG$272-$AH$272),MAX(0,$F$272-$J$272-$O$272-$T$272-$Y$272-$AD$272))),2)</f>
        <v>0</v>
      </c>
      <c r="AJ272">
        <f>ROUND(MAX(0,$AF$272+$AG$272-$AH$272-$AI$272),2)</f>
        <v>0</v>
      </c>
      <c r="AK272">
        <f>$AO$271</f>
        <v>0</v>
      </c>
      <c r="AL272">
        <f>ROUND(IF($AK$272&lt;=0,0,$AK$272*$AK$3/12),2)</f>
        <v>0</v>
      </c>
      <c r="AM272">
        <f>ROUND(IF($AK$272&lt;=0,0,MIN($AK$4,$AK$272+$AL$272)),2)</f>
        <v>0</v>
      </c>
      <c r="AN272">
        <f>ROUND(IF($AK$272&lt;=0,0,MIN(MAX(0,$AK$272+$AL$272-$AM$272),MAX(0,$F$272-$J$272-$O$272-$T$272-$Y$272-$AD$272-$AI$272))),2)</f>
        <v>0</v>
      </c>
      <c r="AO272">
        <f>ROUND(MAX(0,$AK$272+$AL$272-$AM$272-$AN$272),2)</f>
        <v>0</v>
      </c>
      <c r="AP272">
        <f>$AT$271</f>
        <v>0</v>
      </c>
      <c r="AQ272">
        <f>ROUND(IF($AP$272&lt;=0,0,$AP$272*$AP$3/12),2)</f>
        <v>0</v>
      </c>
      <c r="AR272">
        <f>ROUND(IF($AP$272&lt;=0,0,MIN($AP$4,$AP$272+$AQ$272)),2)</f>
        <v>0</v>
      </c>
      <c r="AS272">
        <f>ROUND(IF($AP$272&lt;=0,0,MIN(MAX(0,$AP$272+$AQ$272-$AR$272),MAX(0,$F$272-$J$272-$O$272-$T$272-$Y$272-$AD$272-$AI$272-$AN$272))),2)</f>
        <v>0</v>
      </c>
      <c r="AT272">
        <f>ROUND(MAX(0,$AP$272+$AQ$272-$AR$272-$AS$272),2)</f>
        <v>0</v>
      </c>
      <c r="AU272">
        <f>$AY$271</f>
        <v>0</v>
      </c>
      <c r="AV272">
        <f>ROUND(IF($AU$272&lt;=0,0,$AU$272*$AU$3/12),2)</f>
        <v>0</v>
      </c>
      <c r="AW272">
        <f>ROUND(IF($AU$272&lt;=0,0,MIN($AU$4,$AU$272+$AV$272)),2)</f>
        <v>0</v>
      </c>
      <c r="AX272">
        <f>ROUND(IF($AU$272&lt;=0,0,MIN(MAX(0,$AU$272+$AV$272-$AW$272),MAX(0,$F$272-$J$272-$O$272-$T$272-$Y$272-$AD$272-$AI$272-$AN$272-$AS$272))),2)</f>
        <v>0</v>
      </c>
      <c r="AY272">
        <f>ROUND(MAX(0,$AU$272+$AV$272-$AW$272-$AX$272),2)</f>
        <v>0</v>
      </c>
      <c r="AZ272">
        <f>$BD$271</f>
        <v>0</v>
      </c>
      <c r="BA272">
        <f>ROUND(IF($AZ$272&lt;=0,0,$AZ$272*$AZ$3/12),2)</f>
        <v>0</v>
      </c>
      <c r="BB272">
        <f>ROUND(IF($AZ$272&lt;=0,0,MIN($AZ$4,$AZ$272+$BA$272)),2)</f>
        <v>0</v>
      </c>
      <c r="BC272">
        <f>ROUND(IF($AZ$272&lt;=0,0,MIN(MAX(0,$AZ$272+$BA$272-$BB$272),MAX(0,$F$272-$J$272-$O$272-$T$272-$Y$272-$AD$272-$AI$272-$AN$272-$AS$272-$AX$272))),2)</f>
        <v>0</v>
      </c>
      <c r="BD272">
        <f>ROUND(MAX(0,$AZ$272+$BA$272-$BB$272-$BC$272),2)</f>
        <v>0</v>
      </c>
    </row>
    <row r="273" spans="1:56">
      <c r="A273">
        <f>ROW()-7</f>
        <v>266</v>
      </c>
      <c r="B273">
        <f>EDATE(StartDate,A273-1)</f>
        <v>0</v>
      </c>
      <c r="C273">
        <f>ROUND(SUM($G$273,$L$273,$Q$273,$V$273,$AA$273,$AF$273,$AK$273,$AP$273,$AU$273,$AZ$273)-SUM($K$273,$P$273,$U$273,$Z$273,$AE$273,$AJ$273,$AO$273,$AT$273,$AY$273,$BD$273),2)</f>
        <v>0</v>
      </c>
      <c r="D273">
        <f>ROUND(SUM($H$273,$M$273,$R$273,$W$273,$AB$273,$AG$273,$AL$273,$AQ$273,$AV$273,$BA$273),2)</f>
        <v>0</v>
      </c>
      <c r="E273">
        <f>ROUND(SUM($K$273,$P$273,$U$273,$Z$273,$AE$273,$AJ$273,$AO$273,$AT$273,$AY$273,$BD$273),2)</f>
        <v>0</v>
      </c>
      <c r="F273">
        <f>ROUND(MAX(MonthlyBudget-SUM($I$273,$N$273,$S$273,$X$273,$AC$273,$AH$273,$AM$273,$AR$273,$AW$273,$BB$273),0),2)</f>
        <v>0</v>
      </c>
      <c r="G273">
        <f>$K$272</f>
        <v>0</v>
      </c>
      <c r="H273">
        <f>ROUND(IF($G$273&lt;=0,0,$G$273*$G$3/12),2)</f>
        <v>0</v>
      </c>
      <c r="I273">
        <f>ROUND(IF($G$273&lt;=0,0,MIN($G$4,$G$273+$H$273)),2)</f>
        <v>0</v>
      </c>
      <c r="J273">
        <f>ROUND(IF($G$273&lt;=0,0,MIN(MAX(0,$G$273+$H$273-$I$273),$F$273)),2)</f>
        <v>0</v>
      </c>
      <c r="K273">
        <f>ROUND(MAX(0,$G$273+$H$273-$I$273-$J$273),2)</f>
        <v>0</v>
      </c>
      <c r="L273">
        <f>$P$272</f>
        <v>0</v>
      </c>
      <c r="M273">
        <f>ROUND(IF($L$273&lt;=0,0,$L$273*$L$3/12),2)</f>
        <v>0</v>
      </c>
      <c r="N273">
        <f>ROUND(IF($L$273&lt;=0,0,MIN($L$4,$L$273+$M$273)),2)</f>
        <v>0</v>
      </c>
      <c r="O273">
        <f>ROUND(IF($L$273&lt;=0,0,MIN(MAX(0,$L$273+$M$273-$N$273),MAX(0,$F$273-$J$273))),2)</f>
        <v>0</v>
      </c>
      <c r="P273">
        <f>ROUND(MAX(0,$L$273+$M$273-$N$273-$O$273),2)</f>
        <v>0</v>
      </c>
      <c r="Q273">
        <f>$U$272</f>
        <v>0</v>
      </c>
      <c r="R273">
        <f>ROUND(IF($Q$273&lt;=0,0,$Q$273*$Q$3/12),2)</f>
        <v>0</v>
      </c>
      <c r="S273">
        <f>ROUND(IF($Q$273&lt;=0,0,MIN($Q$4,$Q$273+$R$273)),2)</f>
        <v>0</v>
      </c>
      <c r="T273">
        <f>ROUND(IF($Q$273&lt;=0,0,MIN(MAX(0,$Q$273+$R$273-$S$273),MAX(0,$F$273-$J$273-$O$273))),2)</f>
        <v>0</v>
      </c>
      <c r="U273">
        <f>ROUND(MAX(0,$Q$273+$R$273-$S$273-$T$273),2)</f>
        <v>0</v>
      </c>
      <c r="V273">
        <f>$Z$272</f>
        <v>0</v>
      </c>
      <c r="W273">
        <f>ROUND(IF($V$273&lt;=0,0,$V$273*$V$3/12),2)</f>
        <v>0</v>
      </c>
      <c r="X273">
        <f>ROUND(IF($V$273&lt;=0,0,MIN($V$4,$V$273+$W$273)),2)</f>
        <v>0</v>
      </c>
      <c r="Y273">
        <f>ROUND(IF($V$273&lt;=0,0,MIN(MAX(0,$V$273+$W$273-$X$273),MAX(0,$F$273-$J$273-$O$273-$T$273))),2)</f>
        <v>0</v>
      </c>
      <c r="Z273">
        <f>ROUND(MAX(0,$V$273+$W$273-$X$273-$Y$273),2)</f>
        <v>0</v>
      </c>
      <c r="AA273">
        <f>$AE$272</f>
        <v>0</v>
      </c>
      <c r="AB273">
        <f>ROUND(IF($AA$273&lt;=0,0,$AA$273*$AA$3/12),2)</f>
        <v>0</v>
      </c>
      <c r="AC273">
        <f>ROUND(IF($AA$273&lt;=0,0,MIN($AA$4,$AA$273+$AB$273)),2)</f>
        <v>0</v>
      </c>
      <c r="AD273">
        <f>ROUND(IF($AA$273&lt;=0,0,MIN(MAX(0,$AA$273+$AB$273-$AC$273),MAX(0,$F$273-$J$273-$O$273-$T$273-$Y$273))),2)</f>
        <v>0</v>
      </c>
      <c r="AE273">
        <f>ROUND(MAX(0,$AA$273+$AB$273-$AC$273-$AD$273),2)</f>
        <v>0</v>
      </c>
      <c r="AF273">
        <f>$AJ$272</f>
        <v>0</v>
      </c>
      <c r="AG273">
        <f>ROUND(IF($AF$273&lt;=0,0,$AF$273*$AF$3/12),2)</f>
        <v>0</v>
      </c>
      <c r="AH273">
        <f>ROUND(IF($AF$273&lt;=0,0,MIN($AF$4,$AF$273+$AG$273)),2)</f>
        <v>0</v>
      </c>
      <c r="AI273">
        <f>ROUND(IF($AF$273&lt;=0,0,MIN(MAX(0,$AF$273+$AG$273-$AH$273),MAX(0,$F$273-$J$273-$O$273-$T$273-$Y$273-$AD$273))),2)</f>
        <v>0</v>
      </c>
      <c r="AJ273">
        <f>ROUND(MAX(0,$AF$273+$AG$273-$AH$273-$AI$273),2)</f>
        <v>0</v>
      </c>
      <c r="AK273">
        <f>$AO$272</f>
        <v>0</v>
      </c>
      <c r="AL273">
        <f>ROUND(IF($AK$273&lt;=0,0,$AK$273*$AK$3/12),2)</f>
        <v>0</v>
      </c>
      <c r="AM273">
        <f>ROUND(IF($AK$273&lt;=0,0,MIN($AK$4,$AK$273+$AL$273)),2)</f>
        <v>0</v>
      </c>
      <c r="AN273">
        <f>ROUND(IF($AK$273&lt;=0,0,MIN(MAX(0,$AK$273+$AL$273-$AM$273),MAX(0,$F$273-$J$273-$O$273-$T$273-$Y$273-$AD$273-$AI$273))),2)</f>
        <v>0</v>
      </c>
      <c r="AO273">
        <f>ROUND(MAX(0,$AK$273+$AL$273-$AM$273-$AN$273),2)</f>
        <v>0</v>
      </c>
      <c r="AP273">
        <f>$AT$272</f>
        <v>0</v>
      </c>
      <c r="AQ273">
        <f>ROUND(IF($AP$273&lt;=0,0,$AP$273*$AP$3/12),2)</f>
        <v>0</v>
      </c>
      <c r="AR273">
        <f>ROUND(IF($AP$273&lt;=0,0,MIN($AP$4,$AP$273+$AQ$273)),2)</f>
        <v>0</v>
      </c>
      <c r="AS273">
        <f>ROUND(IF($AP$273&lt;=0,0,MIN(MAX(0,$AP$273+$AQ$273-$AR$273),MAX(0,$F$273-$J$273-$O$273-$T$273-$Y$273-$AD$273-$AI$273-$AN$273))),2)</f>
        <v>0</v>
      </c>
      <c r="AT273">
        <f>ROUND(MAX(0,$AP$273+$AQ$273-$AR$273-$AS$273),2)</f>
        <v>0</v>
      </c>
      <c r="AU273">
        <f>$AY$272</f>
        <v>0</v>
      </c>
      <c r="AV273">
        <f>ROUND(IF($AU$273&lt;=0,0,$AU$273*$AU$3/12),2)</f>
        <v>0</v>
      </c>
      <c r="AW273">
        <f>ROUND(IF($AU$273&lt;=0,0,MIN($AU$4,$AU$273+$AV$273)),2)</f>
        <v>0</v>
      </c>
      <c r="AX273">
        <f>ROUND(IF($AU$273&lt;=0,0,MIN(MAX(0,$AU$273+$AV$273-$AW$273),MAX(0,$F$273-$J$273-$O$273-$T$273-$Y$273-$AD$273-$AI$273-$AN$273-$AS$273))),2)</f>
        <v>0</v>
      </c>
      <c r="AY273">
        <f>ROUND(MAX(0,$AU$273+$AV$273-$AW$273-$AX$273),2)</f>
        <v>0</v>
      </c>
      <c r="AZ273">
        <f>$BD$272</f>
        <v>0</v>
      </c>
      <c r="BA273">
        <f>ROUND(IF($AZ$273&lt;=0,0,$AZ$273*$AZ$3/12),2)</f>
        <v>0</v>
      </c>
      <c r="BB273">
        <f>ROUND(IF($AZ$273&lt;=0,0,MIN($AZ$4,$AZ$273+$BA$273)),2)</f>
        <v>0</v>
      </c>
      <c r="BC273">
        <f>ROUND(IF($AZ$273&lt;=0,0,MIN(MAX(0,$AZ$273+$BA$273-$BB$273),MAX(0,$F$273-$J$273-$O$273-$T$273-$Y$273-$AD$273-$AI$273-$AN$273-$AS$273-$AX$273))),2)</f>
        <v>0</v>
      </c>
      <c r="BD273">
        <f>ROUND(MAX(0,$AZ$273+$BA$273-$BB$273-$BC$273),2)</f>
        <v>0</v>
      </c>
    </row>
    <row r="274" spans="1:56">
      <c r="A274">
        <f>ROW()-7</f>
        <v>267</v>
      </c>
      <c r="B274">
        <f>EDATE(StartDate,A274-1)</f>
        <v>0</v>
      </c>
      <c r="C274">
        <f>ROUND(SUM($G$274,$L$274,$Q$274,$V$274,$AA$274,$AF$274,$AK$274,$AP$274,$AU$274,$AZ$274)-SUM($K$274,$P$274,$U$274,$Z$274,$AE$274,$AJ$274,$AO$274,$AT$274,$AY$274,$BD$274),2)</f>
        <v>0</v>
      </c>
      <c r="D274">
        <f>ROUND(SUM($H$274,$M$274,$R$274,$W$274,$AB$274,$AG$274,$AL$274,$AQ$274,$AV$274,$BA$274),2)</f>
        <v>0</v>
      </c>
      <c r="E274">
        <f>ROUND(SUM($K$274,$P$274,$U$274,$Z$274,$AE$274,$AJ$274,$AO$274,$AT$274,$AY$274,$BD$274),2)</f>
        <v>0</v>
      </c>
      <c r="F274">
        <f>ROUND(MAX(MonthlyBudget-SUM($I$274,$N$274,$S$274,$X$274,$AC$274,$AH$274,$AM$274,$AR$274,$AW$274,$BB$274),0),2)</f>
        <v>0</v>
      </c>
      <c r="G274">
        <f>$K$273</f>
        <v>0</v>
      </c>
      <c r="H274">
        <f>ROUND(IF($G$274&lt;=0,0,$G$274*$G$3/12),2)</f>
        <v>0</v>
      </c>
      <c r="I274">
        <f>ROUND(IF($G$274&lt;=0,0,MIN($G$4,$G$274+$H$274)),2)</f>
        <v>0</v>
      </c>
      <c r="J274">
        <f>ROUND(IF($G$274&lt;=0,0,MIN(MAX(0,$G$274+$H$274-$I$274),$F$274)),2)</f>
        <v>0</v>
      </c>
      <c r="K274">
        <f>ROUND(MAX(0,$G$274+$H$274-$I$274-$J$274),2)</f>
        <v>0</v>
      </c>
      <c r="L274">
        <f>$P$273</f>
        <v>0</v>
      </c>
      <c r="M274">
        <f>ROUND(IF($L$274&lt;=0,0,$L$274*$L$3/12),2)</f>
        <v>0</v>
      </c>
      <c r="N274">
        <f>ROUND(IF($L$274&lt;=0,0,MIN($L$4,$L$274+$M$274)),2)</f>
        <v>0</v>
      </c>
      <c r="O274">
        <f>ROUND(IF($L$274&lt;=0,0,MIN(MAX(0,$L$274+$M$274-$N$274),MAX(0,$F$274-$J$274))),2)</f>
        <v>0</v>
      </c>
      <c r="P274">
        <f>ROUND(MAX(0,$L$274+$M$274-$N$274-$O$274),2)</f>
        <v>0</v>
      </c>
      <c r="Q274">
        <f>$U$273</f>
        <v>0</v>
      </c>
      <c r="R274">
        <f>ROUND(IF($Q$274&lt;=0,0,$Q$274*$Q$3/12),2)</f>
        <v>0</v>
      </c>
      <c r="S274">
        <f>ROUND(IF($Q$274&lt;=0,0,MIN($Q$4,$Q$274+$R$274)),2)</f>
        <v>0</v>
      </c>
      <c r="T274">
        <f>ROUND(IF($Q$274&lt;=0,0,MIN(MAX(0,$Q$274+$R$274-$S$274),MAX(0,$F$274-$J$274-$O$274))),2)</f>
        <v>0</v>
      </c>
      <c r="U274">
        <f>ROUND(MAX(0,$Q$274+$R$274-$S$274-$T$274),2)</f>
        <v>0</v>
      </c>
      <c r="V274">
        <f>$Z$273</f>
        <v>0</v>
      </c>
      <c r="W274">
        <f>ROUND(IF($V$274&lt;=0,0,$V$274*$V$3/12),2)</f>
        <v>0</v>
      </c>
      <c r="X274">
        <f>ROUND(IF($V$274&lt;=0,0,MIN($V$4,$V$274+$W$274)),2)</f>
        <v>0</v>
      </c>
      <c r="Y274">
        <f>ROUND(IF($V$274&lt;=0,0,MIN(MAX(0,$V$274+$W$274-$X$274),MAX(0,$F$274-$J$274-$O$274-$T$274))),2)</f>
        <v>0</v>
      </c>
      <c r="Z274">
        <f>ROUND(MAX(0,$V$274+$W$274-$X$274-$Y$274),2)</f>
        <v>0</v>
      </c>
      <c r="AA274">
        <f>$AE$273</f>
        <v>0</v>
      </c>
      <c r="AB274">
        <f>ROUND(IF($AA$274&lt;=0,0,$AA$274*$AA$3/12),2)</f>
        <v>0</v>
      </c>
      <c r="AC274">
        <f>ROUND(IF($AA$274&lt;=0,0,MIN($AA$4,$AA$274+$AB$274)),2)</f>
        <v>0</v>
      </c>
      <c r="AD274">
        <f>ROUND(IF($AA$274&lt;=0,0,MIN(MAX(0,$AA$274+$AB$274-$AC$274),MAX(0,$F$274-$J$274-$O$274-$T$274-$Y$274))),2)</f>
        <v>0</v>
      </c>
      <c r="AE274">
        <f>ROUND(MAX(0,$AA$274+$AB$274-$AC$274-$AD$274),2)</f>
        <v>0</v>
      </c>
      <c r="AF274">
        <f>$AJ$273</f>
        <v>0</v>
      </c>
      <c r="AG274">
        <f>ROUND(IF($AF$274&lt;=0,0,$AF$274*$AF$3/12),2)</f>
        <v>0</v>
      </c>
      <c r="AH274">
        <f>ROUND(IF($AF$274&lt;=0,0,MIN($AF$4,$AF$274+$AG$274)),2)</f>
        <v>0</v>
      </c>
      <c r="AI274">
        <f>ROUND(IF($AF$274&lt;=0,0,MIN(MAX(0,$AF$274+$AG$274-$AH$274),MAX(0,$F$274-$J$274-$O$274-$T$274-$Y$274-$AD$274))),2)</f>
        <v>0</v>
      </c>
      <c r="AJ274">
        <f>ROUND(MAX(0,$AF$274+$AG$274-$AH$274-$AI$274),2)</f>
        <v>0</v>
      </c>
      <c r="AK274">
        <f>$AO$273</f>
        <v>0</v>
      </c>
      <c r="AL274">
        <f>ROUND(IF($AK$274&lt;=0,0,$AK$274*$AK$3/12),2)</f>
        <v>0</v>
      </c>
      <c r="AM274">
        <f>ROUND(IF($AK$274&lt;=0,0,MIN($AK$4,$AK$274+$AL$274)),2)</f>
        <v>0</v>
      </c>
      <c r="AN274">
        <f>ROUND(IF($AK$274&lt;=0,0,MIN(MAX(0,$AK$274+$AL$274-$AM$274),MAX(0,$F$274-$J$274-$O$274-$T$274-$Y$274-$AD$274-$AI$274))),2)</f>
        <v>0</v>
      </c>
      <c r="AO274">
        <f>ROUND(MAX(0,$AK$274+$AL$274-$AM$274-$AN$274),2)</f>
        <v>0</v>
      </c>
      <c r="AP274">
        <f>$AT$273</f>
        <v>0</v>
      </c>
      <c r="AQ274">
        <f>ROUND(IF($AP$274&lt;=0,0,$AP$274*$AP$3/12),2)</f>
        <v>0</v>
      </c>
      <c r="AR274">
        <f>ROUND(IF($AP$274&lt;=0,0,MIN($AP$4,$AP$274+$AQ$274)),2)</f>
        <v>0</v>
      </c>
      <c r="AS274">
        <f>ROUND(IF($AP$274&lt;=0,0,MIN(MAX(0,$AP$274+$AQ$274-$AR$274),MAX(0,$F$274-$J$274-$O$274-$T$274-$Y$274-$AD$274-$AI$274-$AN$274))),2)</f>
        <v>0</v>
      </c>
      <c r="AT274">
        <f>ROUND(MAX(0,$AP$274+$AQ$274-$AR$274-$AS$274),2)</f>
        <v>0</v>
      </c>
      <c r="AU274">
        <f>$AY$273</f>
        <v>0</v>
      </c>
      <c r="AV274">
        <f>ROUND(IF($AU$274&lt;=0,0,$AU$274*$AU$3/12),2)</f>
        <v>0</v>
      </c>
      <c r="AW274">
        <f>ROUND(IF($AU$274&lt;=0,0,MIN($AU$4,$AU$274+$AV$274)),2)</f>
        <v>0</v>
      </c>
      <c r="AX274">
        <f>ROUND(IF($AU$274&lt;=0,0,MIN(MAX(0,$AU$274+$AV$274-$AW$274),MAX(0,$F$274-$J$274-$O$274-$T$274-$Y$274-$AD$274-$AI$274-$AN$274-$AS$274))),2)</f>
        <v>0</v>
      </c>
      <c r="AY274">
        <f>ROUND(MAX(0,$AU$274+$AV$274-$AW$274-$AX$274),2)</f>
        <v>0</v>
      </c>
      <c r="AZ274">
        <f>$BD$273</f>
        <v>0</v>
      </c>
      <c r="BA274">
        <f>ROUND(IF($AZ$274&lt;=0,0,$AZ$274*$AZ$3/12),2)</f>
        <v>0</v>
      </c>
      <c r="BB274">
        <f>ROUND(IF($AZ$274&lt;=0,0,MIN($AZ$4,$AZ$274+$BA$274)),2)</f>
        <v>0</v>
      </c>
      <c r="BC274">
        <f>ROUND(IF($AZ$274&lt;=0,0,MIN(MAX(0,$AZ$274+$BA$274-$BB$274),MAX(0,$F$274-$J$274-$O$274-$T$274-$Y$274-$AD$274-$AI$274-$AN$274-$AS$274-$AX$274))),2)</f>
        <v>0</v>
      </c>
      <c r="BD274">
        <f>ROUND(MAX(0,$AZ$274+$BA$274-$BB$274-$BC$274),2)</f>
        <v>0</v>
      </c>
    </row>
    <row r="275" spans="1:56">
      <c r="A275">
        <f>ROW()-7</f>
        <v>268</v>
      </c>
      <c r="B275">
        <f>EDATE(StartDate,A275-1)</f>
        <v>0</v>
      </c>
      <c r="C275">
        <f>ROUND(SUM($G$275,$L$275,$Q$275,$V$275,$AA$275,$AF$275,$AK$275,$AP$275,$AU$275,$AZ$275)-SUM($K$275,$P$275,$U$275,$Z$275,$AE$275,$AJ$275,$AO$275,$AT$275,$AY$275,$BD$275),2)</f>
        <v>0</v>
      </c>
      <c r="D275">
        <f>ROUND(SUM($H$275,$M$275,$R$275,$W$275,$AB$275,$AG$275,$AL$275,$AQ$275,$AV$275,$BA$275),2)</f>
        <v>0</v>
      </c>
      <c r="E275">
        <f>ROUND(SUM($K$275,$P$275,$U$275,$Z$275,$AE$275,$AJ$275,$AO$275,$AT$275,$AY$275,$BD$275),2)</f>
        <v>0</v>
      </c>
      <c r="F275">
        <f>ROUND(MAX(MonthlyBudget-SUM($I$275,$N$275,$S$275,$X$275,$AC$275,$AH$275,$AM$275,$AR$275,$AW$275,$BB$275),0),2)</f>
        <v>0</v>
      </c>
      <c r="G275">
        <f>$K$274</f>
        <v>0</v>
      </c>
      <c r="H275">
        <f>ROUND(IF($G$275&lt;=0,0,$G$275*$G$3/12),2)</f>
        <v>0</v>
      </c>
      <c r="I275">
        <f>ROUND(IF($G$275&lt;=0,0,MIN($G$4,$G$275+$H$275)),2)</f>
        <v>0</v>
      </c>
      <c r="J275">
        <f>ROUND(IF($G$275&lt;=0,0,MIN(MAX(0,$G$275+$H$275-$I$275),$F$275)),2)</f>
        <v>0</v>
      </c>
      <c r="K275">
        <f>ROUND(MAX(0,$G$275+$H$275-$I$275-$J$275),2)</f>
        <v>0</v>
      </c>
      <c r="L275">
        <f>$P$274</f>
        <v>0</v>
      </c>
      <c r="M275">
        <f>ROUND(IF($L$275&lt;=0,0,$L$275*$L$3/12),2)</f>
        <v>0</v>
      </c>
      <c r="N275">
        <f>ROUND(IF($L$275&lt;=0,0,MIN($L$4,$L$275+$M$275)),2)</f>
        <v>0</v>
      </c>
      <c r="O275">
        <f>ROUND(IF($L$275&lt;=0,0,MIN(MAX(0,$L$275+$M$275-$N$275),MAX(0,$F$275-$J$275))),2)</f>
        <v>0</v>
      </c>
      <c r="P275">
        <f>ROUND(MAX(0,$L$275+$M$275-$N$275-$O$275),2)</f>
        <v>0</v>
      </c>
      <c r="Q275">
        <f>$U$274</f>
        <v>0</v>
      </c>
      <c r="R275">
        <f>ROUND(IF($Q$275&lt;=0,0,$Q$275*$Q$3/12),2)</f>
        <v>0</v>
      </c>
      <c r="S275">
        <f>ROUND(IF($Q$275&lt;=0,0,MIN($Q$4,$Q$275+$R$275)),2)</f>
        <v>0</v>
      </c>
      <c r="T275">
        <f>ROUND(IF($Q$275&lt;=0,0,MIN(MAX(0,$Q$275+$R$275-$S$275),MAX(0,$F$275-$J$275-$O$275))),2)</f>
        <v>0</v>
      </c>
      <c r="U275">
        <f>ROUND(MAX(0,$Q$275+$R$275-$S$275-$T$275),2)</f>
        <v>0</v>
      </c>
      <c r="V275">
        <f>$Z$274</f>
        <v>0</v>
      </c>
      <c r="W275">
        <f>ROUND(IF($V$275&lt;=0,0,$V$275*$V$3/12),2)</f>
        <v>0</v>
      </c>
      <c r="X275">
        <f>ROUND(IF($V$275&lt;=0,0,MIN($V$4,$V$275+$W$275)),2)</f>
        <v>0</v>
      </c>
      <c r="Y275">
        <f>ROUND(IF($V$275&lt;=0,0,MIN(MAX(0,$V$275+$W$275-$X$275),MAX(0,$F$275-$J$275-$O$275-$T$275))),2)</f>
        <v>0</v>
      </c>
      <c r="Z275">
        <f>ROUND(MAX(0,$V$275+$W$275-$X$275-$Y$275),2)</f>
        <v>0</v>
      </c>
      <c r="AA275">
        <f>$AE$274</f>
        <v>0</v>
      </c>
      <c r="AB275">
        <f>ROUND(IF($AA$275&lt;=0,0,$AA$275*$AA$3/12),2)</f>
        <v>0</v>
      </c>
      <c r="AC275">
        <f>ROUND(IF($AA$275&lt;=0,0,MIN($AA$4,$AA$275+$AB$275)),2)</f>
        <v>0</v>
      </c>
      <c r="AD275">
        <f>ROUND(IF($AA$275&lt;=0,0,MIN(MAX(0,$AA$275+$AB$275-$AC$275),MAX(0,$F$275-$J$275-$O$275-$T$275-$Y$275))),2)</f>
        <v>0</v>
      </c>
      <c r="AE275">
        <f>ROUND(MAX(0,$AA$275+$AB$275-$AC$275-$AD$275),2)</f>
        <v>0</v>
      </c>
      <c r="AF275">
        <f>$AJ$274</f>
        <v>0</v>
      </c>
      <c r="AG275">
        <f>ROUND(IF($AF$275&lt;=0,0,$AF$275*$AF$3/12),2)</f>
        <v>0</v>
      </c>
      <c r="AH275">
        <f>ROUND(IF($AF$275&lt;=0,0,MIN($AF$4,$AF$275+$AG$275)),2)</f>
        <v>0</v>
      </c>
      <c r="AI275">
        <f>ROUND(IF($AF$275&lt;=0,0,MIN(MAX(0,$AF$275+$AG$275-$AH$275),MAX(0,$F$275-$J$275-$O$275-$T$275-$Y$275-$AD$275))),2)</f>
        <v>0</v>
      </c>
      <c r="AJ275">
        <f>ROUND(MAX(0,$AF$275+$AG$275-$AH$275-$AI$275),2)</f>
        <v>0</v>
      </c>
      <c r="AK275">
        <f>$AO$274</f>
        <v>0</v>
      </c>
      <c r="AL275">
        <f>ROUND(IF($AK$275&lt;=0,0,$AK$275*$AK$3/12),2)</f>
        <v>0</v>
      </c>
      <c r="AM275">
        <f>ROUND(IF($AK$275&lt;=0,0,MIN($AK$4,$AK$275+$AL$275)),2)</f>
        <v>0</v>
      </c>
      <c r="AN275">
        <f>ROUND(IF($AK$275&lt;=0,0,MIN(MAX(0,$AK$275+$AL$275-$AM$275),MAX(0,$F$275-$J$275-$O$275-$T$275-$Y$275-$AD$275-$AI$275))),2)</f>
        <v>0</v>
      </c>
      <c r="AO275">
        <f>ROUND(MAX(0,$AK$275+$AL$275-$AM$275-$AN$275),2)</f>
        <v>0</v>
      </c>
      <c r="AP275">
        <f>$AT$274</f>
        <v>0</v>
      </c>
      <c r="AQ275">
        <f>ROUND(IF($AP$275&lt;=0,0,$AP$275*$AP$3/12),2)</f>
        <v>0</v>
      </c>
      <c r="AR275">
        <f>ROUND(IF($AP$275&lt;=0,0,MIN($AP$4,$AP$275+$AQ$275)),2)</f>
        <v>0</v>
      </c>
      <c r="AS275">
        <f>ROUND(IF($AP$275&lt;=0,0,MIN(MAX(0,$AP$275+$AQ$275-$AR$275),MAX(0,$F$275-$J$275-$O$275-$T$275-$Y$275-$AD$275-$AI$275-$AN$275))),2)</f>
        <v>0</v>
      </c>
      <c r="AT275">
        <f>ROUND(MAX(0,$AP$275+$AQ$275-$AR$275-$AS$275),2)</f>
        <v>0</v>
      </c>
      <c r="AU275">
        <f>$AY$274</f>
        <v>0</v>
      </c>
      <c r="AV275">
        <f>ROUND(IF($AU$275&lt;=0,0,$AU$275*$AU$3/12),2)</f>
        <v>0</v>
      </c>
      <c r="AW275">
        <f>ROUND(IF($AU$275&lt;=0,0,MIN($AU$4,$AU$275+$AV$275)),2)</f>
        <v>0</v>
      </c>
      <c r="AX275">
        <f>ROUND(IF($AU$275&lt;=0,0,MIN(MAX(0,$AU$275+$AV$275-$AW$275),MAX(0,$F$275-$J$275-$O$275-$T$275-$Y$275-$AD$275-$AI$275-$AN$275-$AS$275))),2)</f>
        <v>0</v>
      </c>
      <c r="AY275">
        <f>ROUND(MAX(0,$AU$275+$AV$275-$AW$275-$AX$275),2)</f>
        <v>0</v>
      </c>
      <c r="AZ275">
        <f>$BD$274</f>
        <v>0</v>
      </c>
      <c r="BA275">
        <f>ROUND(IF($AZ$275&lt;=0,0,$AZ$275*$AZ$3/12),2)</f>
        <v>0</v>
      </c>
      <c r="BB275">
        <f>ROUND(IF($AZ$275&lt;=0,0,MIN($AZ$4,$AZ$275+$BA$275)),2)</f>
        <v>0</v>
      </c>
      <c r="BC275">
        <f>ROUND(IF($AZ$275&lt;=0,0,MIN(MAX(0,$AZ$275+$BA$275-$BB$275),MAX(0,$F$275-$J$275-$O$275-$T$275-$Y$275-$AD$275-$AI$275-$AN$275-$AS$275-$AX$275))),2)</f>
        <v>0</v>
      </c>
      <c r="BD275">
        <f>ROUND(MAX(0,$AZ$275+$BA$275-$BB$275-$BC$275),2)</f>
        <v>0</v>
      </c>
    </row>
    <row r="276" spans="1:56">
      <c r="A276">
        <f>ROW()-7</f>
        <v>269</v>
      </c>
      <c r="B276">
        <f>EDATE(StartDate,A276-1)</f>
        <v>0</v>
      </c>
      <c r="C276">
        <f>ROUND(SUM($G$276,$L$276,$Q$276,$V$276,$AA$276,$AF$276,$AK$276,$AP$276,$AU$276,$AZ$276)-SUM($K$276,$P$276,$U$276,$Z$276,$AE$276,$AJ$276,$AO$276,$AT$276,$AY$276,$BD$276),2)</f>
        <v>0</v>
      </c>
      <c r="D276">
        <f>ROUND(SUM($H$276,$M$276,$R$276,$W$276,$AB$276,$AG$276,$AL$276,$AQ$276,$AV$276,$BA$276),2)</f>
        <v>0</v>
      </c>
      <c r="E276">
        <f>ROUND(SUM($K$276,$P$276,$U$276,$Z$276,$AE$276,$AJ$276,$AO$276,$AT$276,$AY$276,$BD$276),2)</f>
        <v>0</v>
      </c>
      <c r="F276">
        <f>ROUND(MAX(MonthlyBudget-SUM($I$276,$N$276,$S$276,$X$276,$AC$276,$AH$276,$AM$276,$AR$276,$AW$276,$BB$276),0),2)</f>
        <v>0</v>
      </c>
      <c r="G276">
        <f>$K$275</f>
        <v>0</v>
      </c>
      <c r="H276">
        <f>ROUND(IF($G$276&lt;=0,0,$G$276*$G$3/12),2)</f>
        <v>0</v>
      </c>
      <c r="I276">
        <f>ROUND(IF($G$276&lt;=0,0,MIN($G$4,$G$276+$H$276)),2)</f>
        <v>0</v>
      </c>
      <c r="J276">
        <f>ROUND(IF($G$276&lt;=0,0,MIN(MAX(0,$G$276+$H$276-$I$276),$F$276)),2)</f>
        <v>0</v>
      </c>
      <c r="K276">
        <f>ROUND(MAX(0,$G$276+$H$276-$I$276-$J$276),2)</f>
        <v>0</v>
      </c>
      <c r="L276">
        <f>$P$275</f>
        <v>0</v>
      </c>
      <c r="M276">
        <f>ROUND(IF($L$276&lt;=0,0,$L$276*$L$3/12),2)</f>
        <v>0</v>
      </c>
      <c r="N276">
        <f>ROUND(IF($L$276&lt;=0,0,MIN($L$4,$L$276+$M$276)),2)</f>
        <v>0</v>
      </c>
      <c r="O276">
        <f>ROUND(IF($L$276&lt;=0,0,MIN(MAX(0,$L$276+$M$276-$N$276),MAX(0,$F$276-$J$276))),2)</f>
        <v>0</v>
      </c>
      <c r="P276">
        <f>ROUND(MAX(0,$L$276+$M$276-$N$276-$O$276),2)</f>
        <v>0</v>
      </c>
      <c r="Q276">
        <f>$U$275</f>
        <v>0</v>
      </c>
      <c r="R276">
        <f>ROUND(IF($Q$276&lt;=0,0,$Q$276*$Q$3/12),2)</f>
        <v>0</v>
      </c>
      <c r="S276">
        <f>ROUND(IF($Q$276&lt;=0,0,MIN($Q$4,$Q$276+$R$276)),2)</f>
        <v>0</v>
      </c>
      <c r="T276">
        <f>ROUND(IF($Q$276&lt;=0,0,MIN(MAX(0,$Q$276+$R$276-$S$276),MAX(0,$F$276-$J$276-$O$276))),2)</f>
        <v>0</v>
      </c>
      <c r="U276">
        <f>ROUND(MAX(0,$Q$276+$R$276-$S$276-$T$276),2)</f>
        <v>0</v>
      </c>
      <c r="V276">
        <f>$Z$275</f>
        <v>0</v>
      </c>
      <c r="W276">
        <f>ROUND(IF($V$276&lt;=0,0,$V$276*$V$3/12),2)</f>
        <v>0</v>
      </c>
      <c r="X276">
        <f>ROUND(IF($V$276&lt;=0,0,MIN($V$4,$V$276+$W$276)),2)</f>
        <v>0</v>
      </c>
      <c r="Y276">
        <f>ROUND(IF($V$276&lt;=0,0,MIN(MAX(0,$V$276+$W$276-$X$276),MAX(0,$F$276-$J$276-$O$276-$T$276))),2)</f>
        <v>0</v>
      </c>
      <c r="Z276">
        <f>ROUND(MAX(0,$V$276+$W$276-$X$276-$Y$276),2)</f>
        <v>0</v>
      </c>
      <c r="AA276">
        <f>$AE$275</f>
        <v>0</v>
      </c>
      <c r="AB276">
        <f>ROUND(IF($AA$276&lt;=0,0,$AA$276*$AA$3/12),2)</f>
        <v>0</v>
      </c>
      <c r="AC276">
        <f>ROUND(IF($AA$276&lt;=0,0,MIN($AA$4,$AA$276+$AB$276)),2)</f>
        <v>0</v>
      </c>
      <c r="AD276">
        <f>ROUND(IF($AA$276&lt;=0,0,MIN(MAX(0,$AA$276+$AB$276-$AC$276),MAX(0,$F$276-$J$276-$O$276-$T$276-$Y$276))),2)</f>
        <v>0</v>
      </c>
      <c r="AE276">
        <f>ROUND(MAX(0,$AA$276+$AB$276-$AC$276-$AD$276),2)</f>
        <v>0</v>
      </c>
      <c r="AF276">
        <f>$AJ$275</f>
        <v>0</v>
      </c>
      <c r="AG276">
        <f>ROUND(IF($AF$276&lt;=0,0,$AF$276*$AF$3/12),2)</f>
        <v>0</v>
      </c>
      <c r="AH276">
        <f>ROUND(IF($AF$276&lt;=0,0,MIN($AF$4,$AF$276+$AG$276)),2)</f>
        <v>0</v>
      </c>
      <c r="AI276">
        <f>ROUND(IF($AF$276&lt;=0,0,MIN(MAX(0,$AF$276+$AG$276-$AH$276),MAX(0,$F$276-$J$276-$O$276-$T$276-$Y$276-$AD$276))),2)</f>
        <v>0</v>
      </c>
      <c r="AJ276">
        <f>ROUND(MAX(0,$AF$276+$AG$276-$AH$276-$AI$276),2)</f>
        <v>0</v>
      </c>
      <c r="AK276">
        <f>$AO$275</f>
        <v>0</v>
      </c>
      <c r="AL276">
        <f>ROUND(IF($AK$276&lt;=0,0,$AK$276*$AK$3/12),2)</f>
        <v>0</v>
      </c>
      <c r="AM276">
        <f>ROUND(IF($AK$276&lt;=0,0,MIN($AK$4,$AK$276+$AL$276)),2)</f>
        <v>0</v>
      </c>
      <c r="AN276">
        <f>ROUND(IF($AK$276&lt;=0,0,MIN(MAX(0,$AK$276+$AL$276-$AM$276),MAX(0,$F$276-$J$276-$O$276-$T$276-$Y$276-$AD$276-$AI$276))),2)</f>
        <v>0</v>
      </c>
      <c r="AO276">
        <f>ROUND(MAX(0,$AK$276+$AL$276-$AM$276-$AN$276),2)</f>
        <v>0</v>
      </c>
      <c r="AP276">
        <f>$AT$275</f>
        <v>0</v>
      </c>
      <c r="AQ276">
        <f>ROUND(IF($AP$276&lt;=0,0,$AP$276*$AP$3/12),2)</f>
        <v>0</v>
      </c>
      <c r="AR276">
        <f>ROUND(IF($AP$276&lt;=0,0,MIN($AP$4,$AP$276+$AQ$276)),2)</f>
        <v>0</v>
      </c>
      <c r="AS276">
        <f>ROUND(IF($AP$276&lt;=0,0,MIN(MAX(0,$AP$276+$AQ$276-$AR$276),MAX(0,$F$276-$J$276-$O$276-$T$276-$Y$276-$AD$276-$AI$276-$AN$276))),2)</f>
        <v>0</v>
      </c>
      <c r="AT276">
        <f>ROUND(MAX(0,$AP$276+$AQ$276-$AR$276-$AS$276),2)</f>
        <v>0</v>
      </c>
      <c r="AU276">
        <f>$AY$275</f>
        <v>0</v>
      </c>
      <c r="AV276">
        <f>ROUND(IF($AU$276&lt;=0,0,$AU$276*$AU$3/12),2)</f>
        <v>0</v>
      </c>
      <c r="AW276">
        <f>ROUND(IF($AU$276&lt;=0,0,MIN($AU$4,$AU$276+$AV$276)),2)</f>
        <v>0</v>
      </c>
      <c r="AX276">
        <f>ROUND(IF($AU$276&lt;=0,0,MIN(MAX(0,$AU$276+$AV$276-$AW$276),MAX(0,$F$276-$J$276-$O$276-$T$276-$Y$276-$AD$276-$AI$276-$AN$276-$AS$276))),2)</f>
        <v>0</v>
      </c>
      <c r="AY276">
        <f>ROUND(MAX(0,$AU$276+$AV$276-$AW$276-$AX$276),2)</f>
        <v>0</v>
      </c>
      <c r="AZ276">
        <f>$BD$275</f>
        <v>0</v>
      </c>
      <c r="BA276">
        <f>ROUND(IF($AZ$276&lt;=0,0,$AZ$276*$AZ$3/12),2)</f>
        <v>0</v>
      </c>
      <c r="BB276">
        <f>ROUND(IF($AZ$276&lt;=0,0,MIN($AZ$4,$AZ$276+$BA$276)),2)</f>
        <v>0</v>
      </c>
      <c r="BC276">
        <f>ROUND(IF($AZ$276&lt;=0,0,MIN(MAX(0,$AZ$276+$BA$276-$BB$276),MAX(0,$F$276-$J$276-$O$276-$T$276-$Y$276-$AD$276-$AI$276-$AN$276-$AS$276-$AX$276))),2)</f>
        <v>0</v>
      </c>
      <c r="BD276">
        <f>ROUND(MAX(0,$AZ$276+$BA$276-$BB$276-$BC$276),2)</f>
        <v>0</v>
      </c>
    </row>
    <row r="277" spans="1:56">
      <c r="A277">
        <f>ROW()-7</f>
        <v>270</v>
      </c>
      <c r="B277">
        <f>EDATE(StartDate,A277-1)</f>
        <v>0</v>
      </c>
      <c r="C277">
        <f>ROUND(SUM($G$277,$L$277,$Q$277,$V$277,$AA$277,$AF$277,$AK$277,$AP$277,$AU$277,$AZ$277)-SUM($K$277,$P$277,$U$277,$Z$277,$AE$277,$AJ$277,$AO$277,$AT$277,$AY$277,$BD$277),2)</f>
        <v>0</v>
      </c>
      <c r="D277">
        <f>ROUND(SUM($H$277,$M$277,$R$277,$W$277,$AB$277,$AG$277,$AL$277,$AQ$277,$AV$277,$BA$277),2)</f>
        <v>0</v>
      </c>
      <c r="E277">
        <f>ROUND(SUM($K$277,$P$277,$U$277,$Z$277,$AE$277,$AJ$277,$AO$277,$AT$277,$AY$277,$BD$277),2)</f>
        <v>0</v>
      </c>
      <c r="F277">
        <f>ROUND(MAX(MonthlyBudget-SUM($I$277,$N$277,$S$277,$X$277,$AC$277,$AH$277,$AM$277,$AR$277,$AW$277,$BB$277),0),2)</f>
        <v>0</v>
      </c>
      <c r="G277">
        <f>$K$276</f>
        <v>0</v>
      </c>
      <c r="H277">
        <f>ROUND(IF($G$277&lt;=0,0,$G$277*$G$3/12),2)</f>
        <v>0</v>
      </c>
      <c r="I277">
        <f>ROUND(IF($G$277&lt;=0,0,MIN($G$4,$G$277+$H$277)),2)</f>
        <v>0</v>
      </c>
      <c r="J277">
        <f>ROUND(IF($G$277&lt;=0,0,MIN(MAX(0,$G$277+$H$277-$I$277),$F$277)),2)</f>
        <v>0</v>
      </c>
      <c r="K277">
        <f>ROUND(MAX(0,$G$277+$H$277-$I$277-$J$277),2)</f>
        <v>0</v>
      </c>
      <c r="L277">
        <f>$P$276</f>
        <v>0</v>
      </c>
      <c r="M277">
        <f>ROUND(IF($L$277&lt;=0,0,$L$277*$L$3/12),2)</f>
        <v>0</v>
      </c>
      <c r="N277">
        <f>ROUND(IF($L$277&lt;=0,0,MIN($L$4,$L$277+$M$277)),2)</f>
        <v>0</v>
      </c>
      <c r="O277">
        <f>ROUND(IF($L$277&lt;=0,0,MIN(MAX(0,$L$277+$M$277-$N$277),MAX(0,$F$277-$J$277))),2)</f>
        <v>0</v>
      </c>
      <c r="P277">
        <f>ROUND(MAX(0,$L$277+$M$277-$N$277-$O$277),2)</f>
        <v>0</v>
      </c>
      <c r="Q277">
        <f>$U$276</f>
        <v>0</v>
      </c>
      <c r="R277">
        <f>ROUND(IF($Q$277&lt;=0,0,$Q$277*$Q$3/12),2)</f>
        <v>0</v>
      </c>
      <c r="S277">
        <f>ROUND(IF($Q$277&lt;=0,0,MIN($Q$4,$Q$277+$R$277)),2)</f>
        <v>0</v>
      </c>
      <c r="T277">
        <f>ROUND(IF($Q$277&lt;=0,0,MIN(MAX(0,$Q$277+$R$277-$S$277),MAX(0,$F$277-$J$277-$O$277))),2)</f>
        <v>0</v>
      </c>
      <c r="U277">
        <f>ROUND(MAX(0,$Q$277+$R$277-$S$277-$T$277),2)</f>
        <v>0</v>
      </c>
      <c r="V277">
        <f>$Z$276</f>
        <v>0</v>
      </c>
      <c r="W277">
        <f>ROUND(IF($V$277&lt;=0,0,$V$277*$V$3/12),2)</f>
        <v>0</v>
      </c>
      <c r="X277">
        <f>ROUND(IF($V$277&lt;=0,0,MIN($V$4,$V$277+$W$277)),2)</f>
        <v>0</v>
      </c>
      <c r="Y277">
        <f>ROUND(IF($V$277&lt;=0,0,MIN(MAX(0,$V$277+$W$277-$X$277),MAX(0,$F$277-$J$277-$O$277-$T$277))),2)</f>
        <v>0</v>
      </c>
      <c r="Z277">
        <f>ROUND(MAX(0,$V$277+$W$277-$X$277-$Y$277),2)</f>
        <v>0</v>
      </c>
      <c r="AA277">
        <f>$AE$276</f>
        <v>0</v>
      </c>
      <c r="AB277">
        <f>ROUND(IF($AA$277&lt;=0,0,$AA$277*$AA$3/12),2)</f>
        <v>0</v>
      </c>
      <c r="AC277">
        <f>ROUND(IF($AA$277&lt;=0,0,MIN($AA$4,$AA$277+$AB$277)),2)</f>
        <v>0</v>
      </c>
      <c r="AD277">
        <f>ROUND(IF($AA$277&lt;=0,0,MIN(MAX(0,$AA$277+$AB$277-$AC$277),MAX(0,$F$277-$J$277-$O$277-$T$277-$Y$277))),2)</f>
        <v>0</v>
      </c>
      <c r="AE277">
        <f>ROUND(MAX(0,$AA$277+$AB$277-$AC$277-$AD$277),2)</f>
        <v>0</v>
      </c>
      <c r="AF277">
        <f>$AJ$276</f>
        <v>0</v>
      </c>
      <c r="AG277">
        <f>ROUND(IF($AF$277&lt;=0,0,$AF$277*$AF$3/12),2)</f>
        <v>0</v>
      </c>
      <c r="AH277">
        <f>ROUND(IF($AF$277&lt;=0,0,MIN($AF$4,$AF$277+$AG$277)),2)</f>
        <v>0</v>
      </c>
      <c r="AI277">
        <f>ROUND(IF($AF$277&lt;=0,0,MIN(MAX(0,$AF$277+$AG$277-$AH$277),MAX(0,$F$277-$J$277-$O$277-$T$277-$Y$277-$AD$277))),2)</f>
        <v>0</v>
      </c>
      <c r="AJ277">
        <f>ROUND(MAX(0,$AF$277+$AG$277-$AH$277-$AI$277),2)</f>
        <v>0</v>
      </c>
      <c r="AK277">
        <f>$AO$276</f>
        <v>0</v>
      </c>
      <c r="AL277">
        <f>ROUND(IF($AK$277&lt;=0,0,$AK$277*$AK$3/12),2)</f>
        <v>0</v>
      </c>
      <c r="AM277">
        <f>ROUND(IF($AK$277&lt;=0,0,MIN($AK$4,$AK$277+$AL$277)),2)</f>
        <v>0</v>
      </c>
      <c r="AN277">
        <f>ROUND(IF($AK$277&lt;=0,0,MIN(MAX(0,$AK$277+$AL$277-$AM$277),MAX(0,$F$277-$J$277-$O$277-$T$277-$Y$277-$AD$277-$AI$277))),2)</f>
        <v>0</v>
      </c>
      <c r="AO277">
        <f>ROUND(MAX(0,$AK$277+$AL$277-$AM$277-$AN$277),2)</f>
        <v>0</v>
      </c>
      <c r="AP277">
        <f>$AT$276</f>
        <v>0</v>
      </c>
      <c r="AQ277">
        <f>ROUND(IF($AP$277&lt;=0,0,$AP$277*$AP$3/12),2)</f>
        <v>0</v>
      </c>
      <c r="AR277">
        <f>ROUND(IF($AP$277&lt;=0,0,MIN($AP$4,$AP$277+$AQ$277)),2)</f>
        <v>0</v>
      </c>
      <c r="AS277">
        <f>ROUND(IF($AP$277&lt;=0,0,MIN(MAX(0,$AP$277+$AQ$277-$AR$277),MAX(0,$F$277-$J$277-$O$277-$T$277-$Y$277-$AD$277-$AI$277-$AN$277))),2)</f>
        <v>0</v>
      </c>
      <c r="AT277">
        <f>ROUND(MAX(0,$AP$277+$AQ$277-$AR$277-$AS$277),2)</f>
        <v>0</v>
      </c>
      <c r="AU277">
        <f>$AY$276</f>
        <v>0</v>
      </c>
      <c r="AV277">
        <f>ROUND(IF($AU$277&lt;=0,0,$AU$277*$AU$3/12),2)</f>
        <v>0</v>
      </c>
      <c r="AW277">
        <f>ROUND(IF($AU$277&lt;=0,0,MIN($AU$4,$AU$277+$AV$277)),2)</f>
        <v>0</v>
      </c>
      <c r="AX277">
        <f>ROUND(IF($AU$277&lt;=0,0,MIN(MAX(0,$AU$277+$AV$277-$AW$277),MAX(0,$F$277-$J$277-$O$277-$T$277-$Y$277-$AD$277-$AI$277-$AN$277-$AS$277))),2)</f>
        <v>0</v>
      </c>
      <c r="AY277">
        <f>ROUND(MAX(0,$AU$277+$AV$277-$AW$277-$AX$277),2)</f>
        <v>0</v>
      </c>
      <c r="AZ277">
        <f>$BD$276</f>
        <v>0</v>
      </c>
      <c r="BA277">
        <f>ROUND(IF($AZ$277&lt;=0,0,$AZ$277*$AZ$3/12),2)</f>
        <v>0</v>
      </c>
      <c r="BB277">
        <f>ROUND(IF($AZ$277&lt;=0,0,MIN($AZ$4,$AZ$277+$BA$277)),2)</f>
        <v>0</v>
      </c>
      <c r="BC277">
        <f>ROUND(IF($AZ$277&lt;=0,0,MIN(MAX(0,$AZ$277+$BA$277-$BB$277),MAX(0,$F$277-$J$277-$O$277-$T$277-$Y$277-$AD$277-$AI$277-$AN$277-$AS$277-$AX$277))),2)</f>
        <v>0</v>
      </c>
      <c r="BD277">
        <f>ROUND(MAX(0,$AZ$277+$BA$277-$BB$277-$BC$277),2)</f>
        <v>0</v>
      </c>
    </row>
    <row r="278" spans="1:56">
      <c r="A278">
        <f>ROW()-7</f>
        <v>271</v>
      </c>
      <c r="B278">
        <f>EDATE(StartDate,A278-1)</f>
        <v>0</v>
      </c>
      <c r="C278">
        <f>ROUND(SUM($G$278,$L$278,$Q$278,$V$278,$AA$278,$AF$278,$AK$278,$AP$278,$AU$278,$AZ$278)-SUM($K$278,$P$278,$U$278,$Z$278,$AE$278,$AJ$278,$AO$278,$AT$278,$AY$278,$BD$278),2)</f>
        <v>0</v>
      </c>
      <c r="D278">
        <f>ROUND(SUM($H$278,$M$278,$R$278,$W$278,$AB$278,$AG$278,$AL$278,$AQ$278,$AV$278,$BA$278),2)</f>
        <v>0</v>
      </c>
      <c r="E278">
        <f>ROUND(SUM($K$278,$P$278,$U$278,$Z$278,$AE$278,$AJ$278,$AO$278,$AT$278,$AY$278,$BD$278),2)</f>
        <v>0</v>
      </c>
      <c r="F278">
        <f>ROUND(MAX(MonthlyBudget-SUM($I$278,$N$278,$S$278,$X$278,$AC$278,$AH$278,$AM$278,$AR$278,$AW$278,$BB$278),0),2)</f>
        <v>0</v>
      </c>
      <c r="G278">
        <f>$K$277</f>
        <v>0</v>
      </c>
      <c r="H278">
        <f>ROUND(IF($G$278&lt;=0,0,$G$278*$G$3/12),2)</f>
        <v>0</v>
      </c>
      <c r="I278">
        <f>ROUND(IF($G$278&lt;=0,0,MIN($G$4,$G$278+$H$278)),2)</f>
        <v>0</v>
      </c>
      <c r="J278">
        <f>ROUND(IF($G$278&lt;=0,0,MIN(MAX(0,$G$278+$H$278-$I$278),$F$278)),2)</f>
        <v>0</v>
      </c>
      <c r="K278">
        <f>ROUND(MAX(0,$G$278+$H$278-$I$278-$J$278),2)</f>
        <v>0</v>
      </c>
      <c r="L278">
        <f>$P$277</f>
        <v>0</v>
      </c>
      <c r="M278">
        <f>ROUND(IF($L$278&lt;=0,0,$L$278*$L$3/12),2)</f>
        <v>0</v>
      </c>
      <c r="N278">
        <f>ROUND(IF($L$278&lt;=0,0,MIN($L$4,$L$278+$M$278)),2)</f>
        <v>0</v>
      </c>
      <c r="O278">
        <f>ROUND(IF($L$278&lt;=0,0,MIN(MAX(0,$L$278+$M$278-$N$278),MAX(0,$F$278-$J$278))),2)</f>
        <v>0</v>
      </c>
      <c r="P278">
        <f>ROUND(MAX(0,$L$278+$M$278-$N$278-$O$278),2)</f>
        <v>0</v>
      </c>
      <c r="Q278">
        <f>$U$277</f>
        <v>0</v>
      </c>
      <c r="R278">
        <f>ROUND(IF($Q$278&lt;=0,0,$Q$278*$Q$3/12),2)</f>
        <v>0</v>
      </c>
      <c r="S278">
        <f>ROUND(IF($Q$278&lt;=0,0,MIN($Q$4,$Q$278+$R$278)),2)</f>
        <v>0</v>
      </c>
      <c r="T278">
        <f>ROUND(IF($Q$278&lt;=0,0,MIN(MAX(0,$Q$278+$R$278-$S$278),MAX(0,$F$278-$J$278-$O$278))),2)</f>
        <v>0</v>
      </c>
      <c r="U278">
        <f>ROUND(MAX(0,$Q$278+$R$278-$S$278-$T$278),2)</f>
        <v>0</v>
      </c>
      <c r="V278">
        <f>$Z$277</f>
        <v>0</v>
      </c>
      <c r="W278">
        <f>ROUND(IF($V$278&lt;=0,0,$V$278*$V$3/12),2)</f>
        <v>0</v>
      </c>
      <c r="X278">
        <f>ROUND(IF($V$278&lt;=0,0,MIN($V$4,$V$278+$W$278)),2)</f>
        <v>0</v>
      </c>
      <c r="Y278">
        <f>ROUND(IF($V$278&lt;=0,0,MIN(MAX(0,$V$278+$W$278-$X$278),MAX(0,$F$278-$J$278-$O$278-$T$278))),2)</f>
        <v>0</v>
      </c>
      <c r="Z278">
        <f>ROUND(MAX(0,$V$278+$W$278-$X$278-$Y$278),2)</f>
        <v>0</v>
      </c>
      <c r="AA278">
        <f>$AE$277</f>
        <v>0</v>
      </c>
      <c r="AB278">
        <f>ROUND(IF($AA$278&lt;=0,0,$AA$278*$AA$3/12),2)</f>
        <v>0</v>
      </c>
      <c r="AC278">
        <f>ROUND(IF($AA$278&lt;=0,0,MIN($AA$4,$AA$278+$AB$278)),2)</f>
        <v>0</v>
      </c>
      <c r="AD278">
        <f>ROUND(IF($AA$278&lt;=0,0,MIN(MAX(0,$AA$278+$AB$278-$AC$278),MAX(0,$F$278-$J$278-$O$278-$T$278-$Y$278))),2)</f>
        <v>0</v>
      </c>
      <c r="AE278">
        <f>ROUND(MAX(0,$AA$278+$AB$278-$AC$278-$AD$278),2)</f>
        <v>0</v>
      </c>
      <c r="AF278">
        <f>$AJ$277</f>
        <v>0</v>
      </c>
      <c r="AG278">
        <f>ROUND(IF($AF$278&lt;=0,0,$AF$278*$AF$3/12),2)</f>
        <v>0</v>
      </c>
      <c r="AH278">
        <f>ROUND(IF($AF$278&lt;=0,0,MIN($AF$4,$AF$278+$AG$278)),2)</f>
        <v>0</v>
      </c>
      <c r="AI278">
        <f>ROUND(IF($AF$278&lt;=0,0,MIN(MAX(0,$AF$278+$AG$278-$AH$278),MAX(0,$F$278-$J$278-$O$278-$T$278-$Y$278-$AD$278))),2)</f>
        <v>0</v>
      </c>
      <c r="AJ278">
        <f>ROUND(MAX(0,$AF$278+$AG$278-$AH$278-$AI$278),2)</f>
        <v>0</v>
      </c>
      <c r="AK278">
        <f>$AO$277</f>
        <v>0</v>
      </c>
      <c r="AL278">
        <f>ROUND(IF($AK$278&lt;=0,0,$AK$278*$AK$3/12),2)</f>
        <v>0</v>
      </c>
      <c r="AM278">
        <f>ROUND(IF($AK$278&lt;=0,0,MIN($AK$4,$AK$278+$AL$278)),2)</f>
        <v>0</v>
      </c>
      <c r="AN278">
        <f>ROUND(IF($AK$278&lt;=0,0,MIN(MAX(0,$AK$278+$AL$278-$AM$278),MAX(0,$F$278-$J$278-$O$278-$T$278-$Y$278-$AD$278-$AI$278))),2)</f>
        <v>0</v>
      </c>
      <c r="AO278">
        <f>ROUND(MAX(0,$AK$278+$AL$278-$AM$278-$AN$278),2)</f>
        <v>0</v>
      </c>
      <c r="AP278">
        <f>$AT$277</f>
        <v>0</v>
      </c>
      <c r="AQ278">
        <f>ROUND(IF($AP$278&lt;=0,0,$AP$278*$AP$3/12),2)</f>
        <v>0</v>
      </c>
      <c r="AR278">
        <f>ROUND(IF($AP$278&lt;=0,0,MIN($AP$4,$AP$278+$AQ$278)),2)</f>
        <v>0</v>
      </c>
      <c r="AS278">
        <f>ROUND(IF($AP$278&lt;=0,0,MIN(MAX(0,$AP$278+$AQ$278-$AR$278),MAX(0,$F$278-$J$278-$O$278-$T$278-$Y$278-$AD$278-$AI$278-$AN$278))),2)</f>
        <v>0</v>
      </c>
      <c r="AT278">
        <f>ROUND(MAX(0,$AP$278+$AQ$278-$AR$278-$AS$278),2)</f>
        <v>0</v>
      </c>
      <c r="AU278">
        <f>$AY$277</f>
        <v>0</v>
      </c>
      <c r="AV278">
        <f>ROUND(IF($AU$278&lt;=0,0,$AU$278*$AU$3/12),2)</f>
        <v>0</v>
      </c>
      <c r="AW278">
        <f>ROUND(IF($AU$278&lt;=0,0,MIN($AU$4,$AU$278+$AV$278)),2)</f>
        <v>0</v>
      </c>
      <c r="AX278">
        <f>ROUND(IF($AU$278&lt;=0,0,MIN(MAX(0,$AU$278+$AV$278-$AW$278),MAX(0,$F$278-$J$278-$O$278-$T$278-$Y$278-$AD$278-$AI$278-$AN$278-$AS$278))),2)</f>
        <v>0</v>
      </c>
      <c r="AY278">
        <f>ROUND(MAX(0,$AU$278+$AV$278-$AW$278-$AX$278),2)</f>
        <v>0</v>
      </c>
      <c r="AZ278">
        <f>$BD$277</f>
        <v>0</v>
      </c>
      <c r="BA278">
        <f>ROUND(IF($AZ$278&lt;=0,0,$AZ$278*$AZ$3/12),2)</f>
        <v>0</v>
      </c>
      <c r="BB278">
        <f>ROUND(IF($AZ$278&lt;=0,0,MIN($AZ$4,$AZ$278+$BA$278)),2)</f>
        <v>0</v>
      </c>
      <c r="BC278">
        <f>ROUND(IF($AZ$278&lt;=0,0,MIN(MAX(0,$AZ$278+$BA$278-$BB$278),MAX(0,$F$278-$J$278-$O$278-$T$278-$Y$278-$AD$278-$AI$278-$AN$278-$AS$278-$AX$278))),2)</f>
        <v>0</v>
      </c>
      <c r="BD278">
        <f>ROUND(MAX(0,$AZ$278+$BA$278-$BB$278-$BC$278),2)</f>
        <v>0</v>
      </c>
    </row>
    <row r="279" spans="1:56">
      <c r="A279">
        <f>ROW()-7</f>
        <v>272</v>
      </c>
      <c r="B279">
        <f>EDATE(StartDate,A279-1)</f>
        <v>0</v>
      </c>
      <c r="C279">
        <f>ROUND(SUM($G$279,$L$279,$Q$279,$V$279,$AA$279,$AF$279,$AK$279,$AP$279,$AU$279,$AZ$279)-SUM($K$279,$P$279,$U$279,$Z$279,$AE$279,$AJ$279,$AO$279,$AT$279,$AY$279,$BD$279),2)</f>
        <v>0</v>
      </c>
      <c r="D279">
        <f>ROUND(SUM($H$279,$M$279,$R$279,$W$279,$AB$279,$AG$279,$AL$279,$AQ$279,$AV$279,$BA$279),2)</f>
        <v>0</v>
      </c>
      <c r="E279">
        <f>ROUND(SUM($K$279,$P$279,$U$279,$Z$279,$AE$279,$AJ$279,$AO$279,$AT$279,$AY$279,$BD$279),2)</f>
        <v>0</v>
      </c>
      <c r="F279">
        <f>ROUND(MAX(MonthlyBudget-SUM($I$279,$N$279,$S$279,$X$279,$AC$279,$AH$279,$AM$279,$AR$279,$AW$279,$BB$279),0),2)</f>
        <v>0</v>
      </c>
      <c r="G279">
        <f>$K$278</f>
        <v>0</v>
      </c>
      <c r="H279">
        <f>ROUND(IF($G$279&lt;=0,0,$G$279*$G$3/12),2)</f>
        <v>0</v>
      </c>
      <c r="I279">
        <f>ROUND(IF($G$279&lt;=0,0,MIN($G$4,$G$279+$H$279)),2)</f>
        <v>0</v>
      </c>
      <c r="J279">
        <f>ROUND(IF($G$279&lt;=0,0,MIN(MAX(0,$G$279+$H$279-$I$279),$F$279)),2)</f>
        <v>0</v>
      </c>
      <c r="K279">
        <f>ROUND(MAX(0,$G$279+$H$279-$I$279-$J$279),2)</f>
        <v>0</v>
      </c>
      <c r="L279">
        <f>$P$278</f>
        <v>0</v>
      </c>
      <c r="M279">
        <f>ROUND(IF($L$279&lt;=0,0,$L$279*$L$3/12),2)</f>
        <v>0</v>
      </c>
      <c r="N279">
        <f>ROUND(IF($L$279&lt;=0,0,MIN($L$4,$L$279+$M$279)),2)</f>
        <v>0</v>
      </c>
      <c r="O279">
        <f>ROUND(IF($L$279&lt;=0,0,MIN(MAX(0,$L$279+$M$279-$N$279),MAX(0,$F$279-$J$279))),2)</f>
        <v>0</v>
      </c>
      <c r="P279">
        <f>ROUND(MAX(0,$L$279+$M$279-$N$279-$O$279),2)</f>
        <v>0</v>
      </c>
      <c r="Q279">
        <f>$U$278</f>
        <v>0</v>
      </c>
      <c r="R279">
        <f>ROUND(IF($Q$279&lt;=0,0,$Q$279*$Q$3/12),2)</f>
        <v>0</v>
      </c>
      <c r="S279">
        <f>ROUND(IF($Q$279&lt;=0,0,MIN($Q$4,$Q$279+$R$279)),2)</f>
        <v>0</v>
      </c>
      <c r="T279">
        <f>ROUND(IF($Q$279&lt;=0,0,MIN(MAX(0,$Q$279+$R$279-$S$279),MAX(0,$F$279-$J$279-$O$279))),2)</f>
        <v>0</v>
      </c>
      <c r="U279">
        <f>ROUND(MAX(0,$Q$279+$R$279-$S$279-$T$279),2)</f>
        <v>0</v>
      </c>
      <c r="V279">
        <f>$Z$278</f>
        <v>0</v>
      </c>
      <c r="W279">
        <f>ROUND(IF($V$279&lt;=0,0,$V$279*$V$3/12),2)</f>
        <v>0</v>
      </c>
      <c r="X279">
        <f>ROUND(IF($V$279&lt;=0,0,MIN($V$4,$V$279+$W$279)),2)</f>
        <v>0</v>
      </c>
      <c r="Y279">
        <f>ROUND(IF($V$279&lt;=0,0,MIN(MAX(0,$V$279+$W$279-$X$279),MAX(0,$F$279-$J$279-$O$279-$T$279))),2)</f>
        <v>0</v>
      </c>
      <c r="Z279">
        <f>ROUND(MAX(0,$V$279+$W$279-$X$279-$Y$279),2)</f>
        <v>0</v>
      </c>
      <c r="AA279">
        <f>$AE$278</f>
        <v>0</v>
      </c>
      <c r="AB279">
        <f>ROUND(IF($AA$279&lt;=0,0,$AA$279*$AA$3/12),2)</f>
        <v>0</v>
      </c>
      <c r="AC279">
        <f>ROUND(IF($AA$279&lt;=0,0,MIN($AA$4,$AA$279+$AB$279)),2)</f>
        <v>0</v>
      </c>
      <c r="AD279">
        <f>ROUND(IF($AA$279&lt;=0,0,MIN(MAX(0,$AA$279+$AB$279-$AC$279),MAX(0,$F$279-$J$279-$O$279-$T$279-$Y$279))),2)</f>
        <v>0</v>
      </c>
      <c r="AE279">
        <f>ROUND(MAX(0,$AA$279+$AB$279-$AC$279-$AD$279),2)</f>
        <v>0</v>
      </c>
      <c r="AF279">
        <f>$AJ$278</f>
        <v>0</v>
      </c>
      <c r="AG279">
        <f>ROUND(IF($AF$279&lt;=0,0,$AF$279*$AF$3/12),2)</f>
        <v>0</v>
      </c>
      <c r="AH279">
        <f>ROUND(IF($AF$279&lt;=0,0,MIN($AF$4,$AF$279+$AG$279)),2)</f>
        <v>0</v>
      </c>
      <c r="AI279">
        <f>ROUND(IF($AF$279&lt;=0,0,MIN(MAX(0,$AF$279+$AG$279-$AH$279),MAX(0,$F$279-$J$279-$O$279-$T$279-$Y$279-$AD$279))),2)</f>
        <v>0</v>
      </c>
      <c r="AJ279">
        <f>ROUND(MAX(0,$AF$279+$AG$279-$AH$279-$AI$279),2)</f>
        <v>0</v>
      </c>
      <c r="AK279">
        <f>$AO$278</f>
        <v>0</v>
      </c>
      <c r="AL279">
        <f>ROUND(IF($AK$279&lt;=0,0,$AK$279*$AK$3/12),2)</f>
        <v>0</v>
      </c>
      <c r="AM279">
        <f>ROUND(IF($AK$279&lt;=0,0,MIN($AK$4,$AK$279+$AL$279)),2)</f>
        <v>0</v>
      </c>
      <c r="AN279">
        <f>ROUND(IF($AK$279&lt;=0,0,MIN(MAX(0,$AK$279+$AL$279-$AM$279),MAX(0,$F$279-$J$279-$O$279-$T$279-$Y$279-$AD$279-$AI$279))),2)</f>
        <v>0</v>
      </c>
      <c r="AO279">
        <f>ROUND(MAX(0,$AK$279+$AL$279-$AM$279-$AN$279),2)</f>
        <v>0</v>
      </c>
      <c r="AP279">
        <f>$AT$278</f>
        <v>0</v>
      </c>
      <c r="AQ279">
        <f>ROUND(IF($AP$279&lt;=0,0,$AP$279*$AP$3/12),2)</f>
        <v>0</v>
      </c>
      <c r="AR279">
        <f>ROUND(IF($AP$279&lt;=0,0,MIN($AP$4,$AP$279+$AQ$279)),2)</f>
        <v>0</v>
      </c>
      <c r="AS279">
        <f>ROUND(IF($AP$279&lt;=0,0,MIN(MAX(0,$AP$279+$AQ$279-$AR$279),MAX(0,$F$279-$J$279-$O$279-$T$279-$Y$279-$AD$279-$AI$279-$AN$279))),2)</f>
        <v>0</v>
      </c>
      <c r="AT279">
        <f>ROUND(MAX(0,$AP$279+$AQ$279-$AR$279-$AS$279),2)</f>
        <v>0</v>
      </c>
      <c r="AU279">
        <f>$AY$278</f>
        <v>0</v>
      </c>
      <c r="AV279">
        <f>ROUND(IF($AU$279&lt;=0,0,$AU$279*$AU$3/12),2)</f>
        <v>0</v>
      </c>
      <c r="AW279">
        <f>ROUND(IF($AU$279&lt;=0,0,MIN($AU$4,$AU$279+$AV$279)),2)</f>
        <v>0</v>
      </c>
      <c r="AX279">
        <f>ROUND(IF($AU$279&lt;=0,0,MIN(MAX(0,$AU$279+$AV$279-$AW$279),MAX(0,$F$279-$J$279-$O$279-$T$279-$Y$279-$AD$279-$AI$279-$AN$279-$AS$279))),2)</f>
        <v>0</v>
      </c>
      <c r="AY279">
        <f>ROUND(MAX(0,$AU$279+$AV$279-$AW$279-$AX$279),2)</f>
        <v>0</v>
      </c>
      <c r="AZ279">
        <f>$BD$278</f>
        <v>0</v>
      </c>
      <c r="BA279">
        <f>ROUND(IF($AZ$279&lt;=0,0,$AZ$279*$AZ$3/12),2)</f>
        <v>0</v>
      </c>
      <c r="BB279">
        <f>ROUND(IF($AZ$279&lt;=0,0,MIN($AZ$4,$AZ$279+$BA$279)),2)</f>
        <v>0</v>
      </c>
      <c r="BC279">
        <f>ROUND(IF($AZ$279&lt;=0,0,MIN(MAX(0,$AZ$279+$BA$279-$BB$279),MAX(0,$F$279-$J$279-$O$279-$T$279-$Y$279-$AD$279-$AI$279-$AN$279-$AS$279-$AX$279))),2)</f>
        <v>0</v>
      </c>
      <c r="BD279">
        <f>ROUND(MAX(0,$AZ$279+$BA$279-$BB$279-$BC$279),2)</f>
        <v>0</v>
      </c>
    </row>
    <row r="280" spans="1:56">
      <c r="A280">
        <f>ROW()-7</f>
        <v>273</v>
      </c>
      <c r="B280">
        <f>EDATE(StartDate,A280-1)</f>
        <v>0</v>
      </c>
      <c r="C280">
        <f>ROUND(SUM($G$280,$L$280,$Q$280,$V$280,$AA$280,$AF$280,$AK$280,$AP$280,$AU$280,$AZ$280)-SUM($K$280,$P$280,$U$280,$Z$280,$AE$280,$AJ$280,$AO$280,$AT$280,$AY$280,$BD$280),2)</f>
        <v>0</v>
      </c>
      <c r="D280">
        <f>ROUND(SUM($H$280,$M$280,$R$280,$W$280,$AB$280,$AG$280,$AL$280,$AQ$280,$AV$280,$BA$280),2)</f>
        <v>0</v>
      </c>
      <c r="E280">
        <f>ROUND(SUM($K$280,$P$280,$U$280,$Z$280,$AE$280,$AJ$280,$AO$280,$AT$280,$AY$280,$BD$280),2)</f>
        <v>0</v>
      </c>
      <c r="F280">
        <f>ROUND(MAX(MonthlyBudget-SUM($I$280,$N$280,$S$280,$X$280,$AC$280,$AH$280,$AM$280,$AR$280,$AW$280,$BB$280),0),2)</f>
        <v>0</v>
      </c>
      <c r="G280">
        <f>$K$279</f>
        <v>0</v>
      </c>
      <c r="H280">
        <f>ROUND(IF($G$280&lt;=0,0,$G$280*$G$3/12),2)</f>
        <v>0</v>
      </c>
      <c r="I280">
        <f>ROUND(IF($G$280&lt;=0,0,MIN($G$4,$G$280+$H$280)),2)</f>
        <v>0</v>
      </c>
      <c r="J280">
        <f>ROUND(IF($G$280&lt;=0,0,MIN(MAX(0,$G$280+$H$280-$I$280),$F$280)),2)</f>
        <v>0</v>
      </c>
      <c r="K280">
        <f>ROUND(MAX(0,$G$280+$H$280-$I$280-$J$280),2)</f>
        <v>0</v>
      </c>
      <c r="L280">
        <f>$P$279</f>
        <v>0</v>
      </c>
      <c r="M280">
        <f>ROUND(IF($L$280&lt;=0,0,$L$280*$L$3/12),2)</f>
        <v>0</v>
      </c>
      <c r="N280">
        <f>ROUND(IF($L$280&lt;=0,0,MIN($L$4,$L$280+$M$280)),2)</f>
        <v>0</v>
      </c>
      <c r="O280">
        <f>ROUND(IF($L$280&lt;=0,0,MIN(MAX(0,$L$280+$M$280-$N$280),MAX(0,$F$280-$J$280))),2)</f>
        <v>0</v>
      </c>
      <c r="P280">
        <f>ROUND(MAX(0,$L$280+$M$280-$N$280-$O$280),2)</f>
        <v>0</v>
      </c>
      <c r="Q280">
        <f>$U$279</f>
        <v>0</v>
      </c>
      <c r="R280">
        <f>ROUND(IF($Q$280&lt;=0,0,$Q$280*$Q$3/12),2)</f>
        <v>0</v>
      </c>
      <c r="S280">
        <f>ROUND(IF($Q$280&lt;=0,0,MIN($Q$4,$Q$280+$R$280)),2)</f>
        <v>0</v>
      </c>
      <c r="T280">
        <f>ROUND(IF($Q$280&lt;=0,0,MIN(MAX(0,$Q$280+$R$280-$S$280),MAX(0,$F$280-$J$280-$O$280))),2)</f>
        <v>0</v>
      </c>
      <c r="U280">
        <f>ROUND(MAX(0,$Q$280+$R$280-$S$280-$T$280),2)</f>
        <v>0</v>
      </c>
      <c r="V280">
        <f>$Z$279</f>
        <v>0</v>
      </c>
      <c r="W280">
        <f>ROUND(IF($V$280&lt;=0,0,$V$280*$V$3/12),2)</f>
        <v>0</v>
      </c>
      <c r="X280">
        <f>ROUND(IF($V$280&lt;=0,0,MIN($V$4,$V$280+$W$280)),2)</f>
        <v>0</v>
      </c>
      <c r="Y280">
        <f>ROUND(IF($V$280&lt;=0,0,MIN(MAX(0,$V$280+$W$280-$X$280),MAX(0,$F$280-$J$280-$O$280-$T$280))),2)</f>
        <v>0</v>
      </c>
      <c r="Z280">
        <f>ROUND(MAX(0,$V$280+$W$280-$X$280-$Y$280),2)</f>
        <v>0</v>
      </c>
      <c r="AA280">
        <f>$AE$279</f>
        <v>0</v>
      </c>
      <c r="AB280">
        <f>ROUND(IF($AA$280&lt;=0,0,$AA$280*$AA$3/12),2)</f>
        <v>0</v>
      </c>
      <c r="AC280">
        <f>ROUND(IF($AA$280&lt;=0,0,MIN($AA$4,$AA$280+$AB$280)),2)</f>
        <v>0</v>
      </c>
      <c r="AD280">
        <f>ROUND(IF($AA$280&lt;=0,0,MIN(MAX(0,$AA$280+$AB$280-$AC$280),MAX(0,$F$280-$J$280-$O$280-$T$280-$Y$280))),2)</f>
        <v>0</v>
      </c>
      <c r="AE280">
        <f>ROUND(MAX(0,$AA$280+$AB$280-$AC$280-$AD$280),2)</f>
        <v>0</v>
      </c>
      <c r="AF280">
        <f>$AJ$279</f>
        <v>0</v>
      </c>
      <c r="AG280">
        <f>ROUND(IF($AF$280&lt;=0,0,$AF$280*$AF$3/12),2)</f>
        <v>0</v>
      </c>
      <c r="AH280">
        <f>ROUND(IF($AF$280&lt;=0,0,MIN($AF$4,$AF$280+$AG$280)),2)</f>
        <v>0</v>
      </c>
      <c r="AI280">
        <f>ROUND(IF($AF$280&lt;=0,0,MIN(MAX(0,$AF$280+$AG$280-$AH$280),MAX(0,$F$280-$J$280-$O$280-$T$280-$Y$280-$AD$280))),2)</f>
        <v>0</v>
      </c>
      <c r="AJ280">
        <f>ROUND(MAX(0,$AF$280+$AG$280-$AH$280-$AI$280),2)</f>
        <v>0</v>
      </c>
      <c r="AK280">
        <f>$AO$279</f>
        <v>0</v>
      </c>
      <c r="AL280">
        <f>ROUND(IF($AK$280&lt;=0,0,$AK$280*$AK$3/12),2)</f>
        <v>0</v>
      </c>
      <c r="AM280">
        <f>ROUND(IF($AK$280&lt;=0,0,MIN($AK$4,$AK$280+$AL$280)),2)</f>
        <v>0</v>
      </c>
      <c r="AN280">
        <f>ROUND(IF($AK$280&lt;=0,0,MIN(MAX(0,$AK$280+$AL$280-$AM$280),MAX(0,$F$280-$J$280-$O$280-$T$280-$Y$280-$AD$280-$AI$280))),2)</f>
        <v>0</v>
      </c>
      <c r="AO280">
        <f>ROUND(MAX(0,$AK$280+$AL$280-$AM$280-$AN$280),2)</f>
        <v>0</v>
      </c>
      <c r="AP280">
        <f>$AT$279</f>
        <v>0</v>
      </c>
      <c r="AQ280">
        <f>ROUND(IF($AP$280&lt;=0,0,$AP$280*$AP$3/12),2)</f>
        <v>0</v>
      </c>
      <c r="AR280">
        <f>ROUND(IF($AP$280&lt;=0,0,MIN($AP$4,$AP$280+$AQ$280)),2)</f>
        <v>0</v>
      </c>
      <c r="AS280">
        <f>ROUND(IF($AP$280&lt;=0,0,MIN(MAX(0,$AP$280+$AQ$280-$AR$280),MAX(0,$F$280-$J$280-$O$280-$T$280-$Y$280-$AD$280-$AI$280-$AN$280))),2)</f>
        <v>0</v>
      </c>
      <c r="AT280">
        <f>ROUND(MAX(0,$AP$280+$AQ$280-$AR$280-$AS$280),2)</f>
        <v>0</v>
      </c>
      <c r="AU280">
        <f>$AY$279</f>
        <v>0</v>
      </c>
      <c r="AV280">
        <f>ROUND(IF($AU$280&lt;=0,0,$AU$280*$AU$3/12),2)</f>
        <v>0</v>
      </c>
      <c r="AW280">
        <f>ROUND(IF($AU$280&lt;=0,0,MIN($AU$4,$AU$280+$AV$280)),2)</f>
        <v>0</v>
      </c>
      <c r="AX280">
        <f>ROUND(IF($AU$280&lt;=0,0,MIN(MAX(0,$AU$280+$AV$280-$AW$280),MAX(0,$F$280-$J$280-$O$280-$T$280-$Y$280-$AD$280-$AI$280-$AN$280-$AS$280))),2)</f>
        <v>0</v>
      </c>
      <c r="AY280">
        <f>ROUND(MAX(0,$AU$280+$AV$280-$AW$280-$AX$280),2)</f>
        <v>0</v>
      </c>
      <c r="AZ280">
        <f>$BD$279</f>
        <v>0</v>
      </c>
      <c r="BA280">
        <f>ROUND(IF($AZ$280&lt;=0,0,$AZ$280*$AZ$3/12),2)</f>
        <v>0</v>
      </c>
      <c r="BB280">
        <f>ROUND(IF($AZ$280&lt;=0,0,MIN($AZ$4,$AZ$280+$BA$280)),2)</f>
        <v>0</v>
      </c>
      <c r="BC280">
        <f>ROUND(IF($AZ$280&lt;=0,0,MIN(MAX(0,$AZ$280+$BA$280-$BB$280),MAX(0,$F$280-$J$280-$O$280-$T$280-$Y$280-$AD$280-$AI$280-$AN$280-$AS$280-$AX$280))),2)</f>
        <v>0</v>
      </c>
      <c r="BD280">
        <f>ROUND(MAX(0,$AZ$280+$BA$280-$BB$280-$BC$280),2)</f>
        <v>0</v>
      </c>
    </row>
    <row r="281" spans="1:56">
      <c r="A281">
        <f>ROW()-7</f>
        <v>274</v>
      </c>
      <c r="B281">
        <f>EDATE(StartDate,A281-1)</f>
        <v>0</v>
      </c>
      <c r="C281">
        <f>ROUND(SUM($G$281,$L$281,$Q$281,$V$281,$AA$281,$AF$281,$AK$281,$AP$281,$AU$281,$AZ$281)-SUM($K$281,$P$281,$U$281,$Z$281,$AE$281,$AJ$281,$AO$281,$AT$281,$AY$281,$BD$281),2)</f>
        <v>0</v>
      </c>
      <c r="D281">
        <f>ROUND(SUM($H$281,$M$281,$R$281,$W$281,$AB$281,$AG$281,$AL$281,$AQ$281,$AV$281,$BA$281),2)</f>
        <v>0</v>
      </c>
      <c r="E281">
        <f>ROUND(SUM($K$281,$P$281,$U$281,$Z$281,$AE$281,$AJ$281,$AO$281,$AT$281,$AY$281,$BD$281),2)</f>
        <v>0</v>
      </c>
      <c r="F281">
        <f>ROUND(MAX(MonthlyBudget-SUM($I$281,$N$281,$S$281,$X$281,$AC$281,$AH$281,$AM$281,$AR$281,$AW$281,$BB$281),0),2)</f>
        <v>0</v>
      </c>
      <c r="G281">
        <f>$K$280</f>
        <v>0</v>
      </c>
      <c r="H281">
        <f>ROUND(IF($G$281&lt;=0,0,$G$281*$G$3/12),2)</f>
        <v>0</v>
      </c>
      <c r="I281">
        <f>ROUND(IF($G$281&lt;=0,0,MIN($G$4,$G$281+$H$281)),2)</f>
        <v>0</v>
      </c>
      <c r="J281">
        <f>ROUND(IF($G$281&lt;=0,0,MIN(MAX(0,$G$281+$H$281-$I$281),$F$281)),2)</f>
        <v>0</v>
      </c>
      <c r="K281">
        <f>ROUND(MAX(0,$G$281+$H$281-$I$281-$J$281),2)</f>
        <v>0</v>
      </c>
      <c r="L281">
        <f>$P$280</f>
        <v>0</v>
      </c>
      <c r="M281">
        <f>ROUND(IF($L$281&lt;=0,0,$L$281*$L$3/12),2)</f>
        <v>0</v>
      </c>
      <c r="N281">
        <f>ROUND(IF($L$281&lt;=0,0,MIN($L$4,$L$281+$M$281)),2)</f>
        <v>0</v>
      </c>
      <c r="O281">
        <f>ROUND(IF($L$281&lt;=0,0,MIN(MAX(0,$L$281+$M$281-$N$281),MAX(0,$F$281-$J$281))),2)</f>
        <v>0</v>
      </c>
      <c r="P281">
        <f>ROUND(MAX(0,$L$281+$M$281-$N$281-$O$281),2)</f>
        <v>0</v>
      </c>
      <c r="Q281">
        <f>$U$280</f>
        <v>0</v>
      </c>
      <c r="R281">
        <f>ROUND(IF($Q$281&lt;=0,0,$Q$281*$Q$3/12),2)</f>
        <v>0</v>
      </c>
      <c r="S281">
        <f>ROUND(IF($Q$281&lt;=0,0,MIN($Q$4,$Q$281+$R$281)),2)</f>
        <v>0</v>
      </c>
      <c r="T281">
        <f>ROUND(IF($Q$281&lt;=0,0,MIN(MAX(0,$Q$281+$R$281-$S$281),MAX(0,$F$281-$J$281-$O$281))),2)</f>
        <v>0</v>
      </c>
      <c r="U281">
        <f>ROUND(MAX(0,$Q$281+$R$281-$S$281-$T$281),2)</f>
        <v>0</v>
      </c>
      <c r="V281">
        <f>$Z$280</f>
        <v>0</v>
      </c>
      <c r="W281">
        <f>ROUND(IF($V$281&lt;=0,0,$V$281*$V$3/12),2)</f>
        <v>0</v>
      </c>
      <c r="X281">
        <f>ROUND(IF($V$281&lt;=0,0,MIN($V$4,$V$281+$W$281)),2)</f>
        <v>0</v>
      </c>
      <c r="Y281">
        <f>ROUND(IF($V$281&lt;=0,0,MIN(MAX(0,$V$281+$W$281-$X$281),MAX(0,$F$281-$J$281-$O$281-$T$281))),2)</f>
        <v>0</v>
      </c>
      <c r="Z281">
        <f>ROUND(MAX(0,$V$281+$W$281-$X$281-$Y$281),2)</f>
        <v>0</v>
      </c>
      <c r="AA281">
        <f>$AE$280</f>
        <v>0</v>
      </c>
      <c r="AB281">
        <f>ROUND(IF($AA$281&lt;=0,0,$AA$281*$AA$3/12),2)</f>
        <v>0</v>
      </c>
      <c r="AC281">
        <f>ROUND(IF($AA$281&lt;=0,0,MIN($AA$4,$AA$281+$AB$281)),2)</f>
        <v>0</v>
      </c>
      <c r="AD281">
        <f>ROUND(IF($AA$281&lt;=0,0,MIN(MAX(0,$AA$281+$AB$281-$AC$281),MAX(0,$F$281-$J$281-$O$281-$T$281-$Y$281))),2)</f>
        <v>0</v>
      </c>
      <c r="AE281">
        <f>ROUND(MAX(0,$AA$281+$AB$281-$AC$281-$AD$281),2)</f>
        <v>0</v>
      </c>
      <c r="AF281">
        <f>$AJ$280</f>
        <v>0</v>
      </c>
      <c r="AG281">
        <f>ROUND(IF($AF$281&lt;=0,0,$AF$281*$AF$3/12),2)</f>
        <v>0</v>
      </c>
      <c r="AH281">
        <f>ROUND(IF($AF$281&lt;=0,0,MIN($AF$4,$AF$281+$AG$281)),2)</f>
        <v>0</v>
      </c>
      <c r="AI281">
        <f>ROUND(IF($AF$281&lt;=0,0,MIN(MAX(0,$AF$281+$AG$281-$AH$281),MAX(0,$F$281-$J$281-$O$281-$T$281-$Y$281-$AD$281))),2)</f>
        <v>0</v>
      </c>
      <c r="AJ281">
        <f>ROUND(MAX(0,$AF$281+$AG$281-$AH$281-$AI$281),2)</f>
        <v>0</v>
      </c>
      <c r="AK281">
        <f>$AO$280</f>
        <v>0</v>
      </c>
      <c r="AL281">
        <f>ROUND(IF($AK$281&lt;=0,0,$AK$281*$AK$3/12),2)</f>
        <v>0</v>
      </c>
      <c r="AM281">
        <f>ROUND(IF($AK$281&lt;=0,0,MIN($AK$4,$AK$281+$AL$281)),2)</f>
        <v>0</v>
      </c>
      <c r="AN281">
        <f>ROUND(IF($AK$281&lt;=0,0,MIN(MAX(0,$AK$281+$AL$281-$AM$281),MAX(0,$F$281-$J$281-$O$281-$T$281-$Y$281-$AD$281-$AI$281))),2)</f>
        <v>0</v>
      </c>
      <c r="AO281">
        <f>ROUND(MAX(0,$AK$281+$AL$281-$AM$281-$AN$281),2)</f>
        <v>0</v>
      </c>
      <c r="AP281">
        <f>$AT$280</f>
        <v>0</v>
      </c>
      <c r="AQ281">
        <f>ROUND(IF($AP$281&lt;=0,0,$AP$281*$AP$3/12),2)</f>
        <v>0</v>
      </c>
      <c r="AR281">
        <f>ROUND(IF($AP$281&lt;=0,0,MIN($AP$4,$AP$281+$AQ$281)),2)</f>
        <v>0</v>
      </c>
      <c r="AS281">
        <f>ROUND(IF($AP$281&lt;=0,0,MIN(MAX(0,$AP$281+$AQ$281-$AR$281),MAX(0,$F$281-$J$281-$O$281-$T$281-$Y$281-$AD$281-$AI$281-$AN$281))),2)</f>
        <v>0</v>
      </c>
      <c r="AT281">
        <f>ROUND(MAX(0,$AP$281+$AQ$281-$AR$281-$AS$281),2)</f>
        <v>0</v>
      </c>
      <c r="AU281">
        <f>$AY$280</f>
        <v>0</v>
      </c>
      <c r="AV281">
        <f>ROUND(IF($AU$281&lt;=0,0,$AU$281*$AU$3/12),2)</f>
        <v>0</v>
      </c>
      <c r="AW281">
        <f>ROUND(IF($AU$281&lt;=0,0,MIN($AU$4,$AU$281+$AV$281)),2)</f>
        <v>0</v>
      </c>
      <c r="AX281">
        <f>ROUND(IF($AU$281&lt;=0,0,MIN(MAX(0,$AU$281+$AV$281-$AW$281),MAX(0,$F$281-$J$281-$O$281-$T$281-$Y$281-$AD$281-$AI$281-$AN$281-$AS$281))),2)</f>
        <v>0</v>
      </c>
      <c r="AY281">
        <f>ROUND(MAX(0,$AU$281+$AV$281-$AW$281-$AX$281),2)</f>
        <v>0</v>
      </c>
      <c r="AZ281">
        <f>$BD$280</f>
        <v>0</v>
      </c>
      <c r="BA281">
        <f>ROUND(IF($AZ$281&lt;=0,0,$AZ$281*$AZ$3/12),2)</f>
        <v>0</v>
      </c>
      <c r="BB281">
        <f>ROUND(IF($AZ$281&lt;=0,0,MIN($AZ$4,$AZ$281+$BA$281)),2)</f>
        <v>0</v>
      </c>
      <c r="BC281">
        <f>ROUND(IF($AZ$281&lt;=0,0,MIN(MAX(0,$AZ$281+$BA$281-$BB$281),MAX(0,$F$281-$J$281-$O$281-$T$281-$Y$281-$AD$281-$AI$281-$AN$281-$AS$281-$AX$281))),2)</f>
        <v>0</v>
      </c>
      <c r="BD281">
        <f>ROUND(MAX(0,$AZ$281+$BA$281-$BB$281-$BC$281),2)</f>
        <v>0</v>
      </c>
    </row>
    <row r="282" spans="1:56">
      <c r="A282">
        <f>ROW()-7</f>
        <v>275</v>
      </c>
      <c r="B282">
        <f>EDATE(StartDate,A282-1)</f>
        <v>0</v>
      </c>
      <c r="C282">
        <f>ROUND(SUM($G$282,$L$282,$Q$282,$V$282,$AA$282,$AF$282,$AK$282,$AP$282,$AU$282,$AZ$282)-SUM($K$282,$P$282,$U$282,$Z$282,$AE$282,$AJ$282,$AO$282,$AT$282,$AY$282,$BD$282),2)</f>
        <v>0</v>
      </c>
      <c r="D282">
        <f>ROUND(SUM($H$282,$M$282,$R$282,$W$282,$AB$282,$AG$282,$AL$282,$AQ$282,$AV$282,$BA$282),2)</f>
        <v>0</v>
      </c>
      <c r="E282">
        <f>ROUND(SUM($K$282,$P$282,$U$282,$Z$282,$AE$282,$AJ$282,$AO$282,$AT$282,$AY$282,$BD$282),2)</f>
        <v>0</v>
      </c>
      <c r="F282">
        <f>ROUND(MAX(MonthlyBudget-SUM($I$282,$N$282,$S$282,$X$282,$AC$282,$AH$282,$AM$282,$AR$282,$AW$282,$BB$282),0),2)</f>
        <v>0</v>
      </c>
      <c r="G282">
        <f>$K$281</f>
        <v>0</v>
      </c>
      <c r="H282">
        <f>ROUND(IF($G$282&lt;=0,0,$G$282*$G$3/12),2)</f>
        <v>0</v>
      </c>
      <c r="I282">
        <f>ROUND(IF($G$282&lt;=0,0,MIN($G$4,$G$282+$H$282)),2)</f>
        <v>0</v>
      </c>
      <c r="J282">
        <f>ROUND(IF($G$282&lt;=0,0,MIN(MAX(0,$G$282+$H$282-$I$282),$F$282)),2)</f>
        <v>0</v>
      </c>
      <c r="K282">
        <f>ROUND(MAX(0,$G$282+$H$282-$I$282-$J$282),2)</f>
        <v>0</v>
      </c>
      <c r="L282">
        <f>$P$281</f>
        <v>0</v>
      </c>
      <c r="M282">
        <f>ROUND(IF($L$282&lt;=0,0,$L$282*$L$3/12),2)</f>
        <v>0</v>
      </c>
      <c r="N282">
        <f>ROUND(IF($L$282&lt;=0,0,MIN($L$4,$L$282+$M$282)),2)</f>
        <v>0</v>
      </c>
      <c r="O282">
        <f>ROUND(IF($L$282&lt;=0,0,MIN(MAX(0,$L$282+$M$282-$N$282),MAX(0,$F$282-$J$282))),2)</f>
        <v>0</v>
      </c>
      <c r="P282">
        <f>ROUND(MAX(0,$L$282+$M$282-$N$282-$O$282),2)</f>
        <v>0</v>
      </c>
      <c r="Q282">
        <f>$U$281</f>
        <v>0</v>
      </c>
      <c r="R282">
        <f>ROUND(IF($Q$282&lt;=0,0,$Q$282*$Q$3/12),2)</f>
        <v>0</v>
      </c>
      <c r="S282">
        <f>ROUND(IF($Q$282&lt;=0,0,MIN($Q$4,$Q$282+$R$282)),2)</f>
        <v>0</v>
      </c>
      <c r="T282">
        <f>ROUND(IF($Q$282&lt;=0,0,MIN(MAX(0,$Q$282+$R$282-$S$282),MAX(0,$F$282-$J$282-$O$282))),2)</f>
        <v>0</v>
      </c>
      <c r="U282">
        <f>ROUND(MAX(0,$Q$282+$R$282-$S$282-$T$282),2)</f>
        <v>0</v>
      </c>
      <c r="V282">
        <f>$Z$281</f>
        <v>0</v>
      </c>
      <c r="W282">
        <f>ROUND(IF($V$282&lt;=0,0,$V$282*$V$3/12),2)</f>
        <v>0</v>
      </c>
      <c r="X282">
        <f>ROUND(IF($V$282&lt;=0,0,MIN($V$4,$V$282+$W$282)),2)</f>
        <v>0</v>
      </c>
      <c r="Y282">
        <f>ROUND(IF($V$282&lt;=0,0,MIN(MAX(0,$V$282+$W$282-$X$282),MAX(0,$F$282-$J$282-$O$282-$T$282))),2)</f>
        <v>0</v>
      </c>
      <c r="Z282">
        <f>ROUND(MAX(0,$V$282+$W$282-$X$282-$Y$282),2)</f>
        <v>0</v>
      </c>
      <c r="AA282">
        <f>$AE$281</f>
        <v>0</v>
      </c>
      <c r="AB282">
        <f>ROUND(IF($AA$282&lt;=0,0,$AA$282*$AA$3/12),2)</f>
        <v>0</v>
      </c>
      <c r="AC282">
        <f>ROUND(IF($AA$282&lt;=0,0,MIN($AA$4,$AA$282+$AB$282)),2)</f>
        <v>0</v>
      </c>
      <c r="AD282">
        <f>ROUND(IF($AA$282&lt;=0,0,MIN(MAX(0,$AA$282+$AB$282-$AC$282),MAX(0,$F$282-$J$282-$O$282-$T$282-$Y$282))),2)</f>
        <v>0</v>
      </c>
      <c r="AE282">
        <f>ROUND(MAX(0,$AA$282+$AB$282-$AC$282-$AD$282),2)</f>
        <v>0</v>
      </c>
      <c r="AF282">
        <f>$AJ$281</f>
        <v>0</v>
      </c>
      <c r="AG282">
        <f>ROUND(IF($AF$282&lt;=0,0,$AF$282*$AF$3/12),2)</f>
        <v>0</v>
      </c>
      <c r="AH282">
        <f>ROUND(IF($AF$282&lt;=0,0,MIN($AF$4,$AF$282+$AG$282)),2)</f>
        <v>0</v>
      </c>
      <c r="AI282">
        <f>ROUND(IF($AF$282&lt;=0,0,MIN(MAX(0,$AF$282+$AG$282-$AH$282),MAX(0,$F$282-$J$282-$O$282-$T$282-$Y$282-$AD$282))),2)</f>
        <v>0</v>
      </c>
      <c r="AJ282">
        <f>ROUND(MAX(0,$AF$282+$AG$282-$AH$282-$AI$282),2)</f>
        <v>0</v>
      </c>
      <c r="AK282">
        <f>$AO$281</f>
        <v>0</v>
      </c>
      <c r="AL282">
        <f>ROUND(IF($AK$282&lt;=0,0,$AK$282*$AK$3/12),2)</f>
        <v>0</v>
      </c>
      <c r="AM282">
        <f>ROUND(IF($AK$282&lt;=0,0,MIN($AK$4,$AK$282+$AL$282)),2)</f>
        <v>0</v>
      </c>
      <c r="AN282">
        <f>ROUND(IF($AK$282&lt;=0,0,MIN(MAX(0,$AK$282+$AL$282-$AM$282),MAX(0,$F$282-$J$282-$O$282-$T$282-$Y$282-$AD$282-$AI$282))),2)</f>
        <v>0</v>
      </c>
      <c r="AO282">
        <f>ROUND(MAX(0,$AK$282+$AL$282-$AM$282-$AN$282),2)</f>
        <v>0</v>
      </c>
      <c r="AP282">
        <f>$AT$281</f>
        <v>0</v>
      </c>
      <c r="AQ282">
        <f>ROUND(IF($AP$282&lt;=0,0,$AP$282*$AP$3/12),2)</f>
        <v>0</v>
      </c>
      <c r="AR282">
        <f>ROUND(IF($AP$282&lt;=0,0,MIN($AP$4,$AP$282+$AQ$282)),2)</f>
        <v>0</v>
      </c>
      <c r="AS282">
        <f>ROUND(IF($AP$282&lt;=0,0,MIN(MAX(0,$AP$282+$AQ$282-$AR$282),MAX(0,$F$282-$J$282-$O$282-$T$282-$Y$282-$AD$282-$AI$282-$AN$282))),2)</f>
        <v>0</v>
      </c>
      <c r="AT282">
        <f>ROUND(MAX(0,$AP$282+$AQ$282-$AR$282-$AS$282),2)</f>
        <v>0</v>
      </c>
      <c r="AU282">
        <f>$AY$281</f>
        <v>0</v>
      </c>
      <c r="AV282">
        <f>ROUND(IF($AU$282&lt;=0,0,$AU$282*$AU$3/12),2)</f>
        <v>0</v>
      </c>
      <c r="AW282">
        <f>ROUND(IF($AU$282&lt;=0,0,MIN($AU$4,$AU$282+$AV$282)),2)</f>
        <v>0</v>
      </c>
      <c r="AX282">
        <f>ROUND(IF($AU$282&lt;=0,0,MIN(MAX(0,$AU$282+$AV$282-$AW$282),MAX(0,$F$282-$J$282-$O$282-$T$282-$Y$282-$AD$282-$AI$282-$AN$282-$AS$282))),2)</f>
        <v>0</v>
      </c>
      <c r="AY282">
        <f>ROUND(MAX(0,$AU$282+$AV$282-$AW$282-$AX$282),2)</f>
        <v>0</v>
      </c>
      <c r="AZ282">
        <f>$BD$281</f>
        <v>0</v>
      </c>
      <c r="BA282">
        <f>ROUND(IF($AZ$282&lt;=0,0,$AZ$282*$AZ$3/12),2)</f>
        <v>0</v>
      </c>
      <c r="BB282">
        <f>ROUND(IF($AZ$282&lt;=0,0,MIN($AZ$4,$AZ$282+$BA$282)),2)</f>
        <v>0</v>
      </c>
      <c r="BC282">
        <f>ROUND(IF($AZ$282&lt;=0,0,MIN(MAX(0,$AZ$282+$BA$282-$BB$282),MAX(0,$F$282-$J$282-$O$282-$T$282-$Y$282-$AD$282-$AI$282-$AN$282-$AS$282-$AX$282))),2)</f>
        <v>0</v>
      </c>
      <c r="BD282">
        <f>ROUND(MAX(0,$AZ$282+$BA$282-$BB$282-$BC$282),2)</f>
        <v>0</v>
      </c>
    </row>
    <row r="283" spans="1:56">
      <c r="A283">
        <f>ROW()-7</f>
        <v>276</v>
      </c>
      <c r="B283">
        <f>EDATE(StartDate,A283-1)</f>
        <v>0</v>
      </c>
      <c r="C283">
        <f>ROUND(SUM($G$283,$L$283,$Q$283,$V$283,$AA$283,$AF$283,$AK$283,$AP$283,$AU$283,$AZ$283)-SUM($K$283,$P$283,$U$283,$Z$283,$AE$283,$AJ$283,$AO$283,$AT$283,$AY$283,$BD$283),2)</f>
        <v>0</v>
      </c>
      <c r="D283">
        <f>ROUND(SUM($H$283,$M$283,$R$283,$W$283,$AB$283,$AG$283,$AL$283,$AQ$283,$AV$283,$BA$283),2)</f>
        <v>0</v>
      </c>
      <c r="E283">
        <f>ROUND(SUM($K$283,$P$283,$U$283,$Z$283,$AE$283,$AJ$283,$AO$283,$AT$283,$AY$283,$BD$283),2)</f>
        <v>0</v>
      </c>
      <c r="F283">
        <f>ROUND(MAX(MonthlyBudget-SUM($I$283,$N$283,$S$283,$X$283,$AC$283,$AH$283,$AM$283,$AR$283,$AW$283,$BB$283),0),2)</f>
        <v>0</v>
      </c>
      <c r="G283">
        <f>$K$282</f>
        <v>0</v>
      </c>
      <c r="H283">
        <f>ROUND(IF($G$283&lt;=0,0,$G$283*$G$3/12),2)</f>
        <v>0</v>
      </c>
      <c r="I283">
        <f>ROUND(IF($G$283&lt;=0,0,MIN($G$4,$G$283+$H$283)),2)</f>
        <v>0</v>
      </c>
      <c r="J283">
        <f>ROUND(IF($G$283&lt;=0,0,MIN(MAX(0,$G$283+$H$283-$I$283),$F$283)),2)</f>
        <v>0</v>
      </c>
      <c r="K283">
        <f>ROUND(MAX(0,$G$283+$H$283-$I$283-$J$283),2)</f>
        <v>0</v>
      </c>
      <c r="L283">
        <f>$P$282</f>
        <v>0</v>
      </c>
      <c r="M283">
        <f>ROUND(IF($L$283&lt;=0,0,$L$283*$L$3/12),2)</f>
        <v>0</v>
      </c>
      <c r="N283">
        <f>ROUND(IF($L$283&lt;=0,0,MIN($L$4,$L$283+$M$283)),2)</f>
        <v>0</v>
      </c>
      <c r="O283">
        <f>ROUND(IF($L$283&lt;=0,0,MIN(MAX(0,$L$283+$M$283-$N$283),MAX(0,$F$283-$J$283))),2)</f>
        <v>0</v>
      </c>
      <c r="P283">
        <f>ROUND(MAX(0,$L$283+$M$283-$N$283-$O$283),2)</f>
        <v>0</v>
      </c>
      <c r="Q283">
        <f>$U$282</f>
        <v>0</v>
      </c>
      <c r="R283">
        <f>ROUND(IF($Q$283&lt;=0,0,$Q$283*$Q$3/12),2)</f>
        <v>0</v>
      </c>
      <c r="S283">
        <f>ROUND(IF($Q$283&lt;=0,0,MIN($Q$4,$Q$283+$R$283)),2)</f>
        <v>0</v>
      </c>
      <c r="T283">
        <f>ROUND(IF($Q$283&lt;=0,0,MIN(MAX(0,$Q$283+$R$283-$S$283),MAX(0,$F$283-$J$283-$O$283))),2)</f>
        <v>0</v>
      </c>
      <c r="U283">
        <f>ROUND(MAX(0,$Q$283+$R$283-$S$283-$T$283),2)</f>
        <v>0</v>
      </c>
      <c r="V283">
        <f>$Z$282</f>
        <v>0</v>
      </c>
      <c r="W283">
        <f>ROUND(IF($V$283&lt;=0,0,$V$283*$V$3/12),2)</f>
        <v>0</v>
      </c>
      <c r="X283">
        <f>ROUND(IF($V$283&lt;=0,0,MIN($V$4,$V$283+$W$283)),2)</f>
        <v>0</v>
      </c>
      <c r="Y283">
        <f>ROUND(IF($V$283&lt;=0,0,MIN(MAX(0,$V$283+$W$283-$X$283),MAX(0,$F$283-$J$283-$O$283-$T$283))),2)</f>
        <v>0</v>
      </c>
      <c r="Z283">
        <f>ROUND(MAX(0,$V$283+$W$283-$X$283-$Y$283),2)</f>
        <v>0</v>
      </c>
      <c r="AA283">
        <f>$AE$282</f>
        <v>0</v>
      </c>
      <c r="AB283">
        <f>ROUND(IF($AA$283&lt;=0,0,$AA$283*$AA$3/12),2)</f>
        <v>0</v>
      </c>
      <c r="AC283">
        <f>ROUND(IF($AA$283&lt;=0,0,MIN($AA$4,$AA$283+$AB$283)),2)</f>
        <v>0</v>
      </c>
      <c r="AD283">
        <f>ROUND(IF($AA$283&lt;=0,0,MIN(MAX(0,$AA$283+$AB$283-$AC$283),MAX(0,$F$283-$J$283-$O$283-$T$283-$Y$283))),2)</f>
        <v>0</v>
      </c>
      <c r="AE283">
        <f>ROUND(MAX(0,$AA$283+$AB$283-$AC$283-$AD$283),2)</f>
        <v>0</v>
      </c>
      <c r="AF283">
        <f>$AJ$282</f>
        <v>0</v>
      </c>
      <c r="AG283">
        <f>ROUND(IF($AF$283&lt;=0,0,$AF$283*$AF$3/12),2)</f>
        <v>0</v>
      </c>
      <c r="AH283">
        <f>ROUND(IF($AF$283&lt;=0,0,MIN($AF$4,$AF$283+$AG$283)),2)</f>
        <v>0</v>
      </c>
      <c r="AI283">
        <f>ROUND(IF($AF$283&lt;=0,0,MIN(MAX(0,$AF$283+$AG$283-$AH$283),MAX(0,$F$283-$J$283-$O$283-$T$283-$Y$283-$AD$283))),2)</f>
        <v>0</v>
      </c>
      <c r="AJ283">
        <f>ROUND(MAX(0,$AF$283+$AG$283-$AH$283-$AI$283),2)</f>
        <v>0</v>
      </c>
      <c r="AK283">
        <f>$AO$282</f>
        <v>0</v>
      </c>
      <c r="AL283">
        <f>ROUND(IF($AK$283&lt;=0,0,$AK$283*$AK$3/12),2)</f>
        <v>0</v>
      </c>
      <c r="AM283">
        <f>ROUND(IF($AK$283&lt;=0,0,MIN($AK$4,$AK$283+$AL$283)),2)</f>
        <v>0</v>
      </c>
      <c r="AN283">
        <f>ROUND(IF($AK$283&lt;=0,0,MIN(MAX(0,$AK$283+$AL$283-$AM$283),MAX(0,$F$283-$J$283-$O$283-$T$283-$Y$283-$AD$283-$AI$283))),2)</f>
        <v>0</v>
      </c>
      <c r="AO283">
        <f>ROUND(MAX(0,$AK$283+$AL$283-$AM$283-$AN$283),2)</f>
        <v>0</v>
      </c>
      <c r="AP283">
        <f>$AT$282</f>
        <v>0</v>
      </c>
      <c r="AQ283">
        <f>ROUND(IF($AP$283&lt;=0,0,$AP$283*$AP$3/12),2)</f>
        <v>0</v>
      </c>
      <c r="AR283">
        <f>ROUND(IF($AP$283&lt;=0,0,MIN($AP$4,$AP$283+$AQ$283)),2)</f>
        <v>0</v>
      </c>
      <c r="AS283">
        <f>ROUND(IF($AP$283&lt;=0,0,MIN(MAX(0,$AP$283+$AQ$283-$AR$283),MAX(0,$F$283-$J$283-$O$283-$T$283-$Y$283-$AD$283-$AI$283-$AN$283))),2)</f>
        <v>0</v>
      </c>
      <c r="AT283">
        <f>ROUND(MAX(0,$AP$283+$AQ$283-$AR$283-$AS$283),2)</f>
        <v>0</v>
      </c>
      <c r="AU283">
        <f>$AY$282</f>
        <v>0</v>
      </c>
      <c r="AV283">
        <f>ROUND(IF($AU$283&lt;=0,0,$AU$283*$AU$3/12),2)</f>
        <v>0</v>
      </c>
      <c r="AW283">
        <f>ROUND(IF($AU$283&lt;=0,0,MIN($AU$4,$AU$283+$AV$283)),2)</f>
        <v>0</v>
      </c>
      <c r="AX283">
        <f>ROUND(IF($AU$283&lt;=0,0,MIN(MAX(0,$AU$283+$AV$283-$AW$283),MAX(0,$F$283-$J$283-$O$283-$T$283-$Y$283-$AD$283-$AI$283-$AN$283-$AS$283))),2)</f>
        <v>0</v>
      </c>
      <c r="AY283">
        <f>ROUND(MAX(0,$AU$283+$AV$283-$AW$283-$AX$283),2)</f>
        <v>0</v>
      </c>
      <c r="AZ283">
        <f>$BD$282</f>
        <v>0</v>
      </c>
      <c r="BA283">
        <f>ROUND(IF($AZ$283&lt;=0,0,$AZ$283*$AZ$3/12),2)</f>
        <v>0</v>
      </c>
      <c r="BB283">
        <f>ROUND(IF($AZ$283&lt;=0,0,MIN($AZ$4,$AZ$283+$BA$283)),2)</f>
        <v>0</v>
      </c>
      <c r="BC283">
        <f>ROUND(IF($AZ$283&lt;=0,0,MIN(MAX(0,$AZ$283+$BA$283-$BB$283),MAX(0,$F$283-$J$283-$O$283-$T$283-$Y$283-$AD$283-$AI$283-$AN$283-$AS$283-$AX$283))),2)</f>
        <v>0</v>
      </c>
      <c r="BD283">
        <f>ROUND(MAX(0,$AZ$283+$BA$283-$BB$283-$BC$283),2)</f>
        <v>0</v>
      </c>
    </row>
    <row r="284" spans="1:56">
      <c r="A284">
        <f>ROW()-7</f>
        <v>277</v>
      </c>
      <c r="B284">
        <f>EDATE(StartDate,A284-1)</f>
        <v>0</v>
      </c>
      <c r="C284">
        <f>ROUND(SUM($G$284,$L$284,$Q$284,$V$284,$AA$284,$AF$284,$AK$284,$AP$284,$AU$284,$AZ$284)-SUM($K$284,$P$284,$U$284,$Z$284,$AE$284,$AJ$284,$AO$284,$AT$284,$AY$284,$BD$284),2)</f>
        <v>0</v>
      </c>
      <c r="D284">
        <f>ROUND(SUM($H$284,$M$284,$R$284,$W$284,$AB$284,$AG$284,$AL$284,$AQ$284,$AV$284,$BA$284),2)</f>
        <v>0</v>
      </c>
      <c r="E284">
        <f>ROUND(SUM($K$284,$P$284,$U$284,$Z$284,$AE$284,$AJ$284,$AO$284,$AT$284,$AY$284,$BD$284),2)</f>
        <v>0</v>
      </c>
      <c r="F284">
        <f>ROUND(MAX(MonthlyBudget-SUM($I$284,$N$284,$S$284,$X$284,$AC$284,$AH$284,$AM$284,$AR$284,$AW$284,$BB$284),0),2)</f>
        <v>0</v>
      </c>
      <c r="G284">
        <f>$K$283</f>
        <v>0</v>
      </c>
      <c r="H284">
        <f>ROUND(IF($G$284&lt;=0,0,$G$284*$G$3/12),2)</f>
        <v>0</v>
      </c>
      <c r="I284">
        <f>ROUND(IF($G$284&lt;=0,0,MIN($G$4,$G$284+$H$284)),2)</f>
        <v>0</v>
      </c>
      <c r="J284">
        <f>ROUND(IF($G$284&lt;=0,0,MIN(MAX(0,$G$284+$H$284-$I$284),$F$284)),2)</f>
        <v>0</v>
      </c>
      <c r="K284">
        <f>ROUND(MAX(0,$G$284+$H$284-$I$284-$J$284),2)</f>
        <v>0</v>
      </c>
      <c r="L284">
        <f>$P$283</f>
        <v>0</v>
      </c>
      <c r="M284">
        <f>ROUND(IF($L$284&lt;=0,0,$L$284*$L$3/12),2)</f>
        <v>0</v>
      </c>
      <c r="N284">
        <f>ROUND(IF($L$284&lt;=0,0,MIN($L$4,$L$284+$M$284)),2)</f>
        <v>0</v>
      </c>
      <c r="O284">
        <f>ROUND(IF($L$284&lt;=0,0,MIN(MAX(0,$L$284+$M$284-$N$284),MAX(0,$F$284-$J$284))),2)</f>
        <v>0</v>
      </c>
      <c r="P284">
        <f>ROUND(MAX(0,$L$284+$M$284-$N$284-$O$284),2)</f>
        <v>0</v>
      </c>
      <c r="Q284">
        <f>$U$283</f>
        <v>0</v>
      </c>
      <c r="R284">
        <f>ROUND(IF($Q$284&lt;=0,0,$Q$284*$Q$3/12),2)</f>
        <v>0</v>
      </c>
      <c r="S284">
        <f>ROUND(IF($Q$284&lt;=0,0,MIN($Q$4,$Q$284+$R$284)),2)</f>
        <v>0</v>
      </c>
      <c r="T284">
        <f>ROUND(IF($Q$284&lt;=0,0,MIN(MAX(0,$Q$284+$R$284-$S$284),MAX(0,$F$284-$J$284-$O$284))),2)</f>
        <v>0</v>
      </c>
      <c r="U284">
        <f>ROUND(MAX(0,$Q$284+$R$284-$S$284-$T$284),2)</f>
        <v>0</v>
      </c>
      <c r="V284">
        <f>$Z$283</f>
        <v>0</v>
      </c>
      <c r="W284">
        <f>ROUND(IF($V$284&lt;=0,0,$V$284*$V$3/12),2)</f>
        <v>0</v>
      </c>
      <c r="X284">
        <f>ROUND(IF($V$284&lt;=0,0,MIN($V$4,$V$284+$W$284)),2)</f>
        <v>0</v>
      </c>
      <c r="Y284">
        <f>ROUND(IF($V$284&lt;=0,0,MIN(MAX(0,$V$284+$W$284-$X$284),MAX(0,$F$284-$J$284-$O$284-$T$284))),2)</f>
        <v>0</v>
      </c>
      <c r="Z284">
        <f>ROUND(MAX(0,$V$284+$W$284-$X$284-$Y$284),2)</f>
        <v>0</v>
      </c>
      <c r="AA284">
        <f>$AE$283</f>
        <v>0</v>
      </c>
      <c r="AB284">
        <f>ROUND(IF($AA$284&lt;=0,0,$AA$284*$AA$3/12),2)</f>
        <v>0</v>
      </c>
      <c r="AC284">
        <f>ROUND(IF($AA$284&lt;=0,0,MIN($AA$4,$AA$284+$AB$284)),2)</f>
        <v>0</v>
      </c>
      <c r="AD284">
        <f>ROUND(IF($AA$284&lt;=0,0,MIN(MAX(0,$AA$284+$AB$284-$AC$284),MAX(0,$F$284-$J$284-$O$284-$T$284-$Y$284))),2)</f>
        <v>0</v>
      </c>
      <c r="AE284">
        <f>ROUND(MAX(0,$AA$284+$AB$284-$AC$284-$AD$284),2)</f>
        <v>0</v>
      </c>
      <c r="AF284">
        <f>$AJ$283</f>
        <v>0</v>
      </c>
      <c r="AG284">
        <f>ROUND(IF($AF$284&lt;=0,0,$AF$284*$AF$3/12),2)</f>
        <v>0</v>
      </c>
      <c r="AH284">
        <f>ROUND(IF($AF$284&lt;=0,0,MIN($AF$4,$AF$284+$AG$284)),2)</f>
        <v>0</v>
      </c>
      <c r="AI284">
        <f>ROUND(IF($AF$284&lt;=0,0,MIN(MAX(0,$AF$284+$AG$284-$AH$284),MAX(0,$F$284-$J$284-$O$284-$T$284-$Y$284-$AD$284))),2)</f>
        <v>0</v>
      </c>
      <c r="AJ284">
        <f>ROUND(MAX(0,$AF$284+$AG$284-$AH$284-$AI$284),2)</f>
        <v>0</v>
      </c>
      <c r="AK284">
        <f>$AO$283</f>
        <v>0</v>
      </c>
      <c r="AL284">
        <f>ROUND(IF($AK$284&lt;=0,0,$AK$284*$AK$3/12),2)</f>
        <v>0</v>
      </c>
      <c r="AM284">
        <f>ROUND(IF($AK$284&lt;=0,0,MIN($AK$4,$AK$284+$AL$284)),2)</f>
        <v>0</v>
      </c>
      <c r="AN284">
        <f>ROUND(IF($AK$284&lt;=0,0,MIN(MAX(0,$AK$284+$AL$284-$AM$284),MAX(0,$F$284-$J$284-$O$284-$T$284-$Y$284-$AD$284-$AI$284))),2)</f>
        <v>0</v>
      </c>
      <c r="AO284">
        <f>ROUND(MAX(0,$AK$284+$AL$284-$AM$284-$AN$284),2)</f>
        <v>0</v>
      </c>
      <c r="AP284">
        <f>$AT$283</f>
        <v>0</v>
      </c>
      <c r="AQ284">
        <f>ROUND(IF($AP$284&lt;=0,0,$AP$284*$AP$3/12),2)</f>
        <v>0</v>
      </c>
      <c r="AR284">
        <f>ROUND(IF($AP$284&lt;=0,0,MIN($AP$4,$AP$284+$AQ$284)),2)</f>
        <v>0</v>
      </c>
      <c r="AS284">
        <f>ROUND(IF($AP$284&lt;=0,0,MIN(MAX(0,$AP$284+$AQ$284-$AR$284),MAX(0,$F$284-$J$284-$O$284-$T$284-$Y$284-$AD$284-$AI$284-$AN$284))),2)</f>
        <v>0</v>
      </c>
      <c r="AT284">
        <f>ROUND(MAX(0,$AP$284+$AQ$284-$AR$284-$AS$284),2)</f>
        <v>0</v>
      </c>
      <c r="AU284">
        <f>$AY$283</f>
        <v>0</v>
      </c>
      <c r="AV284">
        <f>ROUND(IF($AU$284&lt;=0,0,$AU$284*$AU$3/12),2)</f>
        <v>0</v>
      </c>
      <c r="AW284">
        <f>ROUND(IF($AU$284&lt;=0,0,MIN($AU$4,$AU$284+$AV$284)),2)</f>
        <v>0</v>
      </c>
      <c r="AX284">
        <f>ROUND(IF($AU$284&lt;=0,0,MIN(MAX(0,$AU$284+$AV$284-$AW$284),MAX(0,$F$284-$J$284-$O$284-$T$284-$Y$284-$AD$284-$AI$284-$AN$284-$AS$284))),2)</f>
        <v>0</v>
      </c>
      <c r="AY284">
        <f>ROUND(MAX(0,$AU$284+$AV$284-$AW$284-$AX$284),2)</f>
        <v>0</v>
      </c>
      <c r="AZ284">
        <f>$BD$283</f>
        <v>0</v>
      </c>
      <c r="BA284">
        <f>ROUND(IF($AZ$284&lt;=0,0,$AZ$284*$AZ$3/12),2)</f>
        <v>0</v>
      </c>
      <c r="BB284">
        <f>ROUND(IF($AZ$284&lt;=0,0,MIN($AZ$4,$AZ$284+$BA$284)),2)</f>
        <v>0</v>
      </c>
      <c r="BC284">
        <f>ROUND(IF($AZ$284&lt;=0,0,MIN(MAX(0,$AZ$284+$BA$284-$BB$284),MAX(0,$F$284-$J$284-$O$284-$T$284-$Y$284-$AD$284-$AI$284-$AN$284-$AS$284-$AX$284))),2)</f>
        <v>0</v>
      </c>
      <c r="BD284">
        <f>ROUND(MAX(0,$AZ$284+$BA$284-$BB$284-$BC$284),2)</f>
        <v>0</v>
      </c>
    </row>
    <row r="285" spans="1:56">
      <c r="A285">
        <f>ROW()-7</f>
        <v>278</v>
      </c>
      <c r="B285">
        <f>EDATE(StartDate,A285-1)</f>
        <v>0</v>
      </c>
      <c r="C285">
        <f>ROUND(SUM($G$285,$L$285,$Q$285,$V$285,$AA$285,$AF$285,$AK$285,$AP$285,$AU$285,$AZ$285)-SUM($K$285,$P$285,$U$285,$Z$285,$AE$285,$AJ$285,$AO$285,$AT$285,$AY$285,$BD$285),2)</f>
        <v>0</v>
      </c>
      <c r="D285">
        <f>ROUND(SUM($H$285,$M$285,$R$285,$W$285,$AB$285,$AG$285,$AL$285,$AQ$285,$AV$285,$BA$285),2)</f>
        <v>0</v>
      </c>
      <c r="E285">
        <f>ROUND(SUM($K$285,$P$285,$U$285,$Z$285,$AE$285,$AJ$285,$AO$285,$AT$285,$AY$285,$BD$285),2)</f>
        <v>0</v>
      </c>
      <c r="F285">
        <f>ROUND(MAX(MonthlyBudget-SUM($I$285,$N$285,$S$285,$X$285,$AC$285,$AH$285,$AM$285,$AR$285,$AW$285,$BB$285),0),2)</f>
        <v>0</v>
      </c>
      <c r="G285">
        <f>$K$284</f>
        <v>0</v>
      </c>
      <c r="H285">
        <f>ROUND(IF($G$285&lt;=0,0,$G$285*$G$3/12),2)</f>
        <v>0</v>
      </c>
      <c r="I285">
        <f>ROUND(IF($G$285&lt;=0,0,MIN($G$4,$G$285+$H$285)),2)</f>
        <v>0</v>
      </c>
      <c r="J285">
        <f>ROUND(IF($G$285&lt;=0,0,MIN(MAX(0,$G$285+$H$285-$I$285),$F$285)),2)</f>
        <v>0</v>
      </c>
      <c r="K285">
        <f>ROUND(MAX(0,$G$285+$H$285-$I$285-$J$285),2)</f>
        <v>0</v>
      </c>
      <c r="L285">
        <f>$P$284</f>
        <v>0</v>
      </c>
      <c r="M285">
        <f>ROUND(IF($L$285&lt;=0,0,$L$285*$L$3/12),2)</f>
        <v>0</v>
      </c>
      <c r="N285">
        <f>ROUND(IF($L$285&lt;=0,0,MIN($L$4,$L$285+$M$285)),2)</f>
        <v>0</v>
      </c>
      <c r="O285">
        <f>ROUND(IF($L$285&lt;=0,0,MIN(MAX(0,$L$285+$M$285-$N$285),MAX(0,$F$285-$J$285))),2)</f>
        <v>0</v>
      </c>
      <c r="P285">
        <f>ROUND(MAX(0,$L$285+$M$285-$N$285-$O$285),2)</f>
        <v>0</v>
      </c>
      <c r="Q285">
        <f>$U$284</f>
        <v>0</v>
      </c>
      <c r="R285">
        <f>ROUND(IF($Q$285&lt;=0,0,$Q$285*$Q$3/12),2)</f>
        <v>0</v>
      </c>
      <c r="S285">
        <f>ROUND(IF($Q$285&lt;=0,0,MIN($Q$4,$Q$285+$R$285)),2)</f>
        <v>0</v>
      </c>
      <c r="T285">
        <f>ROUND(IF($Q$285&lt;=0,0,MIN(MAX(0,$Q$285+$R$285-$S$285),MAX(0,$F$285-$J$285-$O$285))),2)</f>
        <v>0</v>
      </c>
      <c r="U285">
        <f>ROUND(MAX(0,$Q$285+$R$285-$S$285-$T$285),2)</f>
        <v>0</v>
      </c>
      <c r="V285">
        <f>$Z$284</f>
        <v>0</v>
      </c>
      <c r="W285">
        <f>ROUND(IF($V$285&lt;=0,0,$V$285*$V$3/12),2)</f>
        <v>0</v>
      </c>
      <c r="X285">
        <f>ROUND(IF($V$285&lt;=0,0,MIN($V$4,$V$285+$W$285)),2)</f>
        <v>0</v>
      </c>
      <c r="Y285">
        <f>ROUND(IF($V$285&lt;=0,0,MIN(MAX(0,$V$285+$W$285-$X$285),MAX(0,$F$285-$J$285-$O$285-$T$285))),2)</f>
        <v>0</v>
      </c>
      <c r="Z285">
        <f>ROUND(MAX(0,$V$285+$W$285-$X$285-$Y$285),2)</f>
        <v>0</v>
      </c>
      <c r="AA285">
        <f>$AE$284</f>
        <v>0</v>
      </c>
      <c r="AB285">
        <f>ROUND(IF($AA$285&lt;=0,0,$AA$285*$AA$3/12),2)</f>
        <v>0</v>
      </c>
      <c r="AC285">
        <f>ROUND(IF($AA$285&lt;=0,0,MIN($AA$4,$AA$285+$AB$285)),2)</f>
        <v>0</v>
      </c>
      <c r="AD285">
        <f>ROUND(IF($AA$285&lt;=0,0,MIN(MAX(0,$AA$285+$AB$285-$AC$285),MAX(0,$F$285-$J$285-$O$285-$T$285-$Y$285))),2)</f>
        <v>0</v>
      </c>
      <c r="AE285">
        <f>ROUND(MAX(0,$AA$285+$AB$285-$AC$285-$AD$285),2)</f>
        <v>0</v>
      </c>
      <c r="AF285">
        <f>$AJ$284</f>
        <v>0</v>
      </c>
      <c r="AG285">
        <f>ROUND(IF($AF$285&lt;=0,0,$AF$285*$AF$3/12),2)</f>
        <v>0</v>
      </c>
      <c r="AH285">
        <f>ROUND(IF($AF$285&lt;=0,0,MIN($AF$4,$AF$285+$AG$285)),2)</f>
        <v>0</v>
      </c>
      <c r="AI285">
        <f>ROUND(IF($AF$285&lt;=0,0,MIN(MAX(0,$AF$285+$AG$285-$AH$285),MAX(0,$F$285-$J$285-$O$285-$T$285-$Y$285-$AD$285))),2)</f>
        <v>0</v>
      </c>
      <c r="AJ285">
        <f>ROUND(MAX(0,$AF$285+$AG$285-$AH$285-$AI$285),2)</f>
        <v>0</v>
      </c>
      <c r="AK285">
        <f>$AO$284</f>
        <v>0</v>
      </c>
      <c r="AL285">
        <f>ROUND(IF($AK$285&lt;=0,0,$AK$285*$AK$3/12),2)</f>
        <v>0</v>
      </c>
      <c r="AM285">
        <f>ROUND(IF($AK$285&lt;=0,0,MIN($AK$4,$AK$285+$AL$285)),2)</f>
        <v>0</v>
      </c>
      <c r="AN285">
        <f>ROUND(IF($AK$285&lt;=0,0,MIN(MAX(0,$AK$285+$AL$285-$AM$285),MAX(0,$F$285-$J$285-$O$285-$T$285-$Y$285-$AD$285-$AI$285))),2)</f>
        <v>0</v>
      </c>
      <c r="AO285">
        <f>ROUND(MAX(0,$AK$285+$AL$285-$AM$285-$AN$285),2)</f>
        <v>0</v>
      </c>
      <c r="AP285">
        <f>$AT$284</f>
        <v>0</v>
      </c>
      <c r="AQ285">
        <f>ROUND(IF($AP$285&lt;=0,0,$AP$285*$AP$3/12),2)</f>
        <v>0</v>
      </c>
      <c r="AR285">
        <f>ROUND(IF($AP$285&lt;=0,0,MIN($AP$4,$AP$285+$AQ$285)),2)</f>
        <v>0</v>
      </c>
      <c r="AS285">
        <f>ROUND(IF($AP$285&lt;=0,0,MIN(MAX(0,$AP$285+$AQ$285-$AR$285),MAX(0,$F$285-$J$285-$O$285-$T$285-$Y$285-$AD$285-$AI$285-$AN$285))),2)</f>
        <v>0</v>
      </c>
      <c r="AT285">
        <f>ROUND(MAX(0,$AP$285+$AQ$285-$AR$285-$AS$285),2)</f>
        <v>0</v>
      </c>
      <c r="AU285">
        <f>$AY$284</f>
        <v>0</v>
      </c>
      <c r="AV285">
        <f>ROUND(IF($AU$285&lt;=0,0,$AU$285*$AU$3/12),2)</f>
        <v>0</v>
      </c>
      <c r="AW285">
        <f>ROUND(IF($AU$285&lt;=0,0,MIN($AU$4,$AU$285+$AV$285)),2)</f>
        <v>0</v>
      </c>
      <c r="AX285">
        <f>ROUND(IF($AU$285&lt;=0,0,MIN(MAX(0,$AU$285+$AV$285-$AW$285),MAX(0,$F$285-$J$285-$O$285-$T$285-$Y$285-$AD$285-$AI$285-$AN$285-$AS$285))),2)</f>
        <v>0</v>
      </c>
      <c r="AY285">
        <f>ROUND(MAX(0,$AU$285+$AV$285-$AW$285-$AX$285),2)</f>
        <v>0</v>
      </c>
      <c r="AZ285">
        <f>$BD$284</f>
        <v>0</v>
      </c>
      <c r="BA285">
        <f>ROUND(IF($AZ$285&lt;=0,0,$AZ$285*$AZ$3/12),2)</f>
        <v>0</v>
      </c>
      <c r="BB285">
        <f>ROUND(IF($AZ$285&lt;=0,0,MIN($AZ$4,$AZ$285+$BA$285)),2)</f>
        <v>0</v>
      </c>
      <c r="BC285">
        <f>ROUND(IF($AZ$285&lt;=0,0,MIN(MAX(0,$AZ$285+$BA$285-$BB$285),MAX(0,$F$285-$J$285-$O$285-$T$285-$Y$285-$AD$285-$AI$285-$AN$285-$AS$285-$AX$285))),2)</f>
        <v>0</v>
      </c>
      <c r="BD285">
        <f>ROUND(MAX(0,$AZ$285+$BA$285-$BB$285-$BC$285),2)</f>
        <v>0</v>
      </c>
    </row>
    <row r="286" spans="1:56">
      <c r="A286">
        <f>ROW()-7</f>
        <v>279</v>
      </c>
      <c r="B286">
        <f>EDATE(StartDate,A286-1)</f>
        <v>0</v>
      </c>
      <c r="C286">
        <f>ROUND(SUM($G$286,$L$286,$Q$286,$V$286,$AA$286,$AF$286,$AK$286,$AP$286,$AU$286,$AZ$286)-SUM($K$286,$P$286,$U$286,$Z$286,$AE$286,$AJ$286,$AO$286,$AT$286,$AY$286,$BD$286),2)</f>
        <v>0</v>
      </c>
      <c r="D286">
        <f>ROUND(SUM($H$286,$M$286,$R$286,$W$286,$AB$286,$AG$286,$AL$286,$AQ$286,$AV$286,$BA$286),2)</f>
        <v>0</v>
      </c>
      <c r="E286">
        <f>ROUND(SUM($K$286,$P$286,$U$286,$Z$286,$AE$286,$AJ$286,$AO$286,$AT$286,$AY$286,$BD$286),2)</f>
        <v>0</v>
      </c>
      <c r="F286">
        <f>ROUND(MAX(MonthlyBudget-SUM($I$286,$N$286,$S$286,$X$286,$AC$286,$AH$286,$AM$286,$AR$286,$AW$286,$BB$286),0),2)</f>
        <v>0</v>
      </c>
      <c r="G286">
        <f>$K$285</f>
        <v>0</v>
      </c>
      <c r="H286">
        <f>ROUND(IF($G$286&lt;=0,0,$G$286*$G$3/12),2)</f>
        <v>0</v>
      </c>
      <c r="I286">
        <f>ROUND(IF($G$286&lt;=0,0,MIN($G$4,$G$286+$H$286)),2)</f>
        <v>0</v>
      </c>
      <c r="J286">
        <f>ROUND(IF($G$286&lt;=0,0,MIN(MAX(0,$G$286+$H$286-$I$286),$F$286)),2)</f>
        <v>0</v>
      </c>
      <c r="K286">
        <f>ROUND(MAX(0,$G$286+$H$286-$I$286-$J$286),2)</f>
        <v>0</v>
      </c>
      <c r="L286">
        <f>$P$285</f>
        <v>0</v>
      </c>
      <c r="M286">
        <f>ROUND(IF($L$286&lt;=0,0,$L$286*$L$3/12),2)</f>
        <v>0</v>
      </c>
      <c r="N286">
        <f>ROUND(IF($L$286&lt;=0,0,MIN($L$4,$L$286+$M$286)),2)</f>
        <v>0</v>
      </c>
      <c r="O286">
        <f>ROUND(IF($L$286&lt;=0,0,MIN(MAX(0,$L$286+$M$286-$N$286),MAX(0,$F$286-$J$286))),2)</f>
        <v>0</v>
      </c>
      <c r="P286">
        <f>ROUND(MAX(0,$L$286+$M$286-$N$286-$O$286),2)</f>
        <v>0</v>
      </c>
      <c r="Q286">
        <f>$U$285</f>
        <v>0</v>
      </c>
      <c r="R286">
        <f>ROUND(IF($Q$286&lt;=0,0,$Q$286*$Q$3/12),2)</f>
        <v>0</v>
      </c>
      <c r="S286">
        <f>ROUND(IF($Q$286&lt;=0,0,MIN($Q$4,$Q$286+$R$286)),2)</f>
        <v>0</v>
      </c>
      <c r="T286">
        <f>ROUND(IF($Q$286&lt;=0,0,MIN(MAX(0,$Q$286+$R$286-$S$286),MAX(0,$F$286-$J$286-$O$286))),2)</f>
        <v>0</v>
      </c>
      <c r="U286">
        <f>ROUND(MAX(0,$Q$286+$R$286-$S$286-$T$286),2)</f>
        <v>0</v>
      </c>
      <c r="V286">
        <f>$Z$285</f>
        <v>0</v>
      </c>
      <c r="W286">
        <f>ROUND(IF($V$286&lt;=0,0,$V$286*$V$3/12),2)</f>
        <v>0</v>
      </c>
      <c r="X286">
        <f>ROUND(IF($V$286&lt;=0,0,MIN($V$4,$V$286+$W$286)),2)</f>
        <v>0</v>
      </c>
      <c r="Y286">
        <f>ROUND(IF($V$286&lt;=0,0,MIN(MAX(0,$V$286+$W$286-$X$286),MAX(0,$F$286-$J$286-$O$286-$T$286))),2)</f>
        <v>0</v>
      </c>
      <c r="Z286">
        <f>ROUND(MAX(0,$V$286+$W$286-$X$286-$Y$286),2)</f>
        <v>0</v>
      </c>
      <c r="AA286">
        <f>$AE$285</f>
        <v>0</v>
      </c>
      <c r="AB286">
        <f>ROUND(IF($AA$286&lt;=0,0,$AA$286*$AA$3/12),2)</f>
        <v>0</v>
      </c>
      <c r="AC286">
        <f>ROUND(IF($AA$286&lt;=0,0,MIN($AA$4,$AA$286+$AB$286)),2)</f>
        <v>0</v>
      </c>
      <c r="AD286">
        <f>ROUND(IF($AA$286&lt;=0,0,MIN(MAX(0,$AA$286+$AB$286-$AC$286),MAX(0,$F$286-$J$286-$O$286-$T$286-$Y$286))),2)</f>
        <v>0</v>
      </c>
      <c r="AE286">
        <f>ROUND(MAX(0,$AA$286+$AB$286-$AC$286-$AD$286),2)</f>
        <v>0</v>
      </c>
      <c r="AF286">
        <f>$AJ$285</f>
        <v>0</v>
      </c>
      <c r="AG286">
        <f>ROUND(IF($AF$286&lt;=0,0,$AF$286*$AF$3/12),2)</f>
        <v>0</v>
      </c>
      <c r="AH286">
        <f>ROUND(IF($AF$286&lt;=0,0,MIN($AF$4,$AF$286+$AG$286)),2)</f>
        <v>0</v>
      </c>
      <c r="AI286">
        <f>ROUND(IF($AF$286&lt;=0,0,MIN(MAX(0,$AF$286+$AG$286-$AH$286),MAX(0,$F$286-$J$286-$O$286-$T$286-$Y$286-$AD$286))),2)</f>
        <v>0</v>
      </c>
      <c r="AJ286">
        <f>ROUND(MAX(0,$AF$286+$AG$286-$AH$286-$AI$286),2)</f>
        <v>0</v>
      </c>
      <c r="AK286">
        <f>$AO$285</f>
        <v>0</v>
      </c>
      <c r="AL286">
        <f>ROUND(IF($AK$286&lt;=0,0,$AK$286*$AK$3/12),2)</f>
        <v>0</v>
      </c>
      <c r="AM286">
        <f>ROUND(IF($AK$286&lt;=0,0,MIN($AK$4,$AK$286+$AL$286)),2)</f>
        <v>0</v>
      </c>
      <c r="AN286">
        <f>ROUND(IF($AK$286&lt;=0,0,MIN(MAX(0,$AK$286+$AL$286-$AM$286),MAX(0,$F$286-$J$286-$O$286-$T$286-$Y$286-$AD$286-$AI$286))),2)</f>
        <v>0</v>
      </c>
      <c r="AO286">
        <f>ROUND(MAX(0,$AK$286+$AL$286-$AM$286-$AN$286),2)</f>
        <v>0</v>
      </c>
      <c r="AP286">
        <f>$AT$285</f>
        <v>0</v>
      </c>
      <c r="AQ286">
        <f>ROUND(IF($AP$286&lt;=0,0,$AP$286*$AP$3/12),2)</f>
        <v>0</v>
      </c>
      <c r="AR286">
        <f>ROUND(IF($AP$286&lt;=0,0,MIN($AP$4,$AP$286+$AQ$286)),2)</f>
        <v>0</v>
      </c>
      <c r="AS286">
        <f>ROUND(IF($AP$286&lt;=0,0,MIN(MAX(0,$AP$286+$AQ$286-$AR$286),MAX(0,$F$286-$J$286-$O$286-$T$286-$Y$286-$AD$286-$AI$286-$AN$286))),2)</f>
        <v>0</v>
      </c>
      <c r="AT286">
        <f>ROUND(MAX(0,$AP$286+$AQ$286-$AR$286-$AS$286),2)</f>
        <v>0</v>
      </c>
      <c r="AU286">
        <f>$AY$285</f>
        <v>0</v>
      </c>
      <c r="AV286">
        <f>ROUND(IF($AU$286&lt;=0,0,$AU$286*$AU$3/12),2)</f>
        <v>0</v>
      </c>
      <c r="AW286">
        <f>ROUND(IF($AU$286&lt;=0,0,MIN($AU$4,$AU$286+$AV$286)),2)</f>
        <v>0</v>
      </c>
      <c r="AX286">
        <f>ROUND(IF($AU$286&lt;=0,0,MIN(MAX(0,$AU$286+$AV$286-$AW$286),MAX(0,$F$286-$J$286-$O$286-$T$286-$Y$286-$AD$286-$AI$286-$AN$286-$AS$286))),2)</f>
        <v>0</v>
      </c>
      <c r="AY286">
        <f>ROUND(MAX(0,$AU$286+$AV$286-$AW$286-$AX$286),2)</f>
        <v>0</v>
      </c>
      <c r="AZ286">
        <f>$BD$285</f>
        <v>0</v>
      </c>
      <c r="BA286">
        <f>ROUND(IF($AZ$286&lt;=0,0,$AZ$286*$AZ$3/12),2)</f>
        <v>0</v>
      </c>
      <c r="BB286">
        <f>ROUND(IF($AZ$286&lt;=0,0,MIN($AZ$4,$AZ$286+$BA$286)),2)</f>
        <v>0</v>
      </c>
      <c r="BC286">
        <f>ROUND(IF($AZ$286&lt;=0,0,MIN(MAX(0,$AZ$286+$BA$286-$BB$286),MAX(0,$F$286-$J$286-$O$286-$T$286-$Y$286-$AD$286-$AI$286-$AN$286-$AS$286-$AX$286))),2)</f>
        <v>0</v>
      </c>
      <c r="BD286">
        <f>ROUND(MAX(0,$AZ$286+$BA$286-$BB$286-$BC$286),2)</f>
        <v>0</v>
      </c>
    </row>
    <row r="287" spans="1:56">
      <c r="A287">
        <f>ROW()-7</f>
        <v>280</v>
      </c>
      <c r="B287">
        <f>EDATE(StartDate,A287-1)</f>
        <v>0</v>
      </c>
      <c r="C287">
        <f>ROUND(SUM($G$287,$L$287,$Q$287,$V$287,$AA$287,$AF$287,$AK$287,$AP$287,$AU$287,$AZ$287)-SUM($K$287,$P$287,$U$287,$Z$287,$AE$287,$AJ$287,$AO$287,$AT$287,$AY$287,$BD$287),2)</f>
        <v>0</v>
      </c>
      <c r="D287">
        <f>ROUND(SUM($H$287,$M$287,$R$287,$W$287,$AB$287,$AG$287,$AL$287,$AQ$287,$AV$287,$BA$287),2)</f>
        <v>0</v>
      </c>
      <c r="E287">
        <f>ROUND(SUM($K$287,$P$287,$U$287,$Z$287,$AE$287,$AJ$287,$AO$287,$AT$287,$AY$287,$BD$287),2)</f>
        <v>0</v>
      </c>
      <c r="F287">
        <f>ROUND(MAX(MonthlyBudget-SUM($I$287,$N$287,$S$287,$X$287,$AC$287,$AH$287,$AM$287,$AR$287,$AW$287,$BB$287),0),2)</f>
        <v>0</v>
      </c>
      <c r="G287">
        <f>$K$286</f>
        <v>0</v>
      </c>
      <c r="H287">
        <f>ROUND(IF($G$287&lt;=0,0,$G$287*$G$3/12),2)</f>
        <v>0</v>
      </c>
      <c r="I287">
        <f>ROUND(IF($G$287&lt;=0,0,MIN($G$4,$G$287+$H$287)),2)</f>
        <v>0</v>
      </c>
      <c r="J287">
        <f>ROUND(IF($G$287&lt;=0,0,MIN(MAX(0,$G$287+$H$287-$I$287),$F$287)),2)</f>
        <v>0</v>
      </c>
      <c r="K287">
        <f>ROUND(MAX(0,$G$287+$H$287-$I$287-$J$287),2)</f>
        <v>0</v>
      </c>
      <c r="L287">
        <f>$P$286</f>
        <v>0</v>
      </c>
      <c r="M287">
        <f>ROUND(IF($L$287&lt;=0,0,$L$287*$L$3/12),2)</f>
        <v>0</v>
      </c>
      <c r="N287">
        <f>ROUND(IF($L$287&lt;=0,0,MIN($L$4,$L$287+$M$287)),2)</f>
        <v>0</v>
      </c>
      <c r="O287">
        <f>ROUND(IF($L$287&lt;=0,0,MIN(MAX(0,$L$287+$M$287-$N$287),MAX(0,$F$287-$J$287))),2)</f>
        <v>0</v>
      </c>
      <c r="P287">
        <f>ROUND(MAX(0,$L$287+$M$287-$N$287-$O$287),2)</f>
        <v>0</v>
      </c>
      <c r="Q287">
        <f>$U$286</f>
        <v>0</v>
      </c>
      <c r="R287">
        <f>ROUND(IF($Q$287&lt;=0,0,$Q$287*$Q$3/12),2)</f>
        <v>0</v>
      </c>
      <c r="S287">
        <f>ROUND(IF($Q$287&lt;=0,0,MIN($Q$4,$Q$287+$R$287)),2)</f>
        <v>0</v>
      </c>
      <c r="T287">
        <f>ROUND(IF($Q$287&lt;=0,0,MIN(MAX(0,$Q$287+$R$287-$S$287),MAX(0,$F$287-$J$287-$O$287))),2)</f>
        <v>0</v>
      </c>
      <c r="U287">
        <f>ROUND(MAX(0,$Q$287+$R$287-$S$287-$T$287),2)</f>
        <v>0</v>
      </c>
      <c r="V287">
        <f>$Z$286</f>
        <v>0</v>
      </c>
      <c r="W287">
        <f>ROUND(IF($V$287&lt;=0,0,$V$287*$V$3/12),2)</f>
        <v>0</v>
      </c>
      <c r="X287">
        <f>ROUND(IF($V$287&lt;=0,0,MIN($V$4,$V$287+$W$287)),2)</f>
        <v>0</v>
      </c>
      <c r="Y287">
        <f>ROUND(IF($V$287&lt;=0,0,MIN(MAX(0,$V$287+$W$287-$X$287),MAX(0,$F$287-$J$287-$O$287-$T$287))),2)</f>
        <v>0</v>
      </c>
      <c r="Z287">
        <f>ROUND(MAX(0,$V$287+$W$287-$X$287-$Y$287),2)</f>
        <v>0</v>
      </c>
      <c r="AA287">
        <f>$AE$286</f>
        <v>0</v>
      </c>
      <c r="AB287">
        <f>ROUND(IF($AA$287&lt;=0,0,$AA$287*$AA$3/12),2)</f>
        <v>0</v>
      </c>
      <c r="AC287">
        <f>ROUND(IF($AA$287&lt;=0,0,MIN($AA$4,$AA$287+$AB$287)),2)</f>
        <v>0</v>
      </c>
      <c r="AD287">
        <f>ROUND(IF($AA$287&lt;=0,0,MIN(MAX(0,$AA$287+$AB$287-$AC$287),MAX(0,$F$287-$J$287-$O$287-$T$287-$Y$287))),2)</f>
        <v>0</v>
      </c>
      <c r="AE287">
        <f>ROUND(MAX(0,$AA$287+$AB$287-$AC$287-$AD$287),2)</f>
        <v>0</v>
      </c>
      <c r="AF287">
        <f>$AJ$286</f>
        <v>0</v>
      </c>
      <c r="AG287">
        <f>ROUND(IF($AF$287&lt;=0,0,$AF$287*$AF$3/12),2)</f>
        <v>0</v>
      </c>
      <c r="AH287">
        <f>ROUND(IF($AF$287&lt;=0,0,MIN($AF$4,$AF$287+$AG$287)),2)</f>
        <v>0</v>
      </c>
      <c r="AI287">
        <f>ROUND(IF($AF$287&lt;=0,0,MIN(MAX(0,$AF$287+$AG$287-$AH$287),MAX(0,$F$287-$J$287-$O$287-$T$287-$Y$287-$AD$287))),2)</f>
        <v>0</v>
      </c>
      <c r="AJ287">
        <f>ROUND(MAX(0,$AF$287+$AG$287-$AH$287-$AI$287),2)</f>
        <v>0</v>
      </c>
      <c r="AK287">
        <f>$AO$286</f>
        <v>0</v>
      </c>
      <c r="AL287">
        <f>ROUND(IF($AK$287&lt;=0,0,$AK$287*$AK$3/12),2)</f>
        <v>0</v>
      </c>
      <c r="AM287">
        <f>ROUND(IF($AK$287&lt;=0,0,MIN($AK$4,$AK$287+$AL$287)),2)</f>
        <v>0</v>
      </c>
      <c r="AN287">
        <f>ROUND(IF($AK$287&lt;=0,0,MIN(MAX(0,$AK$287+$AL$287-$AM$287),MAX(0,$F$287-$J$287-$O$287-$T$287-$Y$287-$AD$287-$AI$287))),2)</f>
        <v>0</v>
      </c>
      <c r="AO287">
        <f>ROUND(MAX(0,$AK$287+$AL$287-$AM$287-$AN$287),2)</f>
        <v>0</v>
      </c>
      <c r="AP287">
        <f>$AT$286</f>
        <v>0</v>
      </c>
      <c r="AQ287">
        <f>ROUND(IF($AP$287&lt;=0,0,$AP$287*$AP$3/12),2)</f>
        <v>0</v>
      </c>
      <c r="AR287">
        <f>ROUND(IF($AP$287&lt;=0,0,MIN($AP$4,$AP$287+$AQ$287)),2)</f>
        <v>0</v>
      </c>
      <c r="AS287">
        <f>ROUND(IF($AP$287&lt;=0,0,MIN(MAX(0,$AP$287+$AQ$287-$AR$287),MAX(0,$F$287-$J$287-$O$287-$T$287-$Y$287-$AD$287-$AI$287-$AN$287))),2)</f>
        <v>0</v>
      </c>
      <c r="AT287">
        <f>ROUND(MAX(0,$AP$287+$AQ$287-$AR$287-$AS$287),2)</f>
        <v>0</v>
      </c>
      <c r="AU287">
        <f>$AY$286</f>
        <v>0</v>
      </c>
      <c r="AV287">
        <f>ROUND(IF($AU$287&lt;=0,0,$AU$287*$AU$3/12),2)</f>
        <v>0</v>
      </c>
      <c r="AW287">
        <f>ROUND(IF($AU$287&lt;=0,0,MIN($AU$4,$AU$287+$AV$287)),2)</f>
        <v>0</v>
      </c>
      <c r="AX287">
        <f>ROUND(IF($AU$287&lt;=0,0,MIN(MAX(0,$AU$287+$AV$287-$AW$287),MAX(0,$F$287-$J$287-$O$287-$T$287-$Y$287-$AD$287-$AI$287-$AN$287-$AS$287))),2)</f>
        <v>0</v>
      </c>
      <c r="AY287">
        <f>ROUND(MAX(0,$AU$287+$AV$287-$AW$287-$AX$287),2)</f>
        <v>0</v>
      </c>
      <c r="AZ287">
        <f>$BD$286</f>
        <v>0</v>
      </c>
      <c r="BA287">
        <f>ROUND(IF($AZ$287&lt;=0,0,$AZ$287*$AZ$3/12),2)</f>
        <v>0</v>
      </c>
      <c r="BB287">
        <f>ROUND(IF($AZ$287&lt;=0,0,MIN($AZ$4,$AZ$287+$BA$287)),2)</f>
        <v>0</v>
      </c>
      <c r="BC287">
        <f>ROUND(IF($AZ$287&lt;=0,0,MIN(MAX(0,$AZ$287+$BA$287-$BB$287),MAX(0,$F$287-$J$287-$O$287-$T$287-$Y$287-$AD$287-$AI$287-$AN$287-$AS$287-$AX$287))),2)</f>
        <v>0</v>
      </c>
      <c r="BD287">
        <f>ROUND(MAX(0,$AZ$287+$BA$287-$BB$287-$BC$287),2)</f>
        <v>0</v>
      </c>
    </row>
    <row r="288" spans="1:56">
      <c r="A288">
        <f>ROW()-7</f>
        <v>281</v>
      </c>
      <c r="B288">
        <f>EDATE(StartDate,A288-1)</f>
        <v>0</v>
      </c>
      <c r="C288">
        <f>ROUND(SUM($G$288,$L$288,$Q$288,$V$288,$AA$288,$AF$288,$AK$288,$AP$288,$AU$288,$AZ$288)-SUM($K$288,$P$288,$U$288,$Z$288,$AE$288,$AJ$288,$AO$288,$AT$288,$AY$288,$BD$288),2)</f>
        <v>0</v>
      </c>
      <c r="D288">
        <f>ROUND(SUM($H$288,$M$288,$R$288,$W$288,$AB$288,$AG$288,$AL$288,$AQ$288,$AV$288,$BA$288),2)</f>
        <v>0</v>
      </c>
      <c r="E288">
        <f>ROUND(SUM($K$288,$P$288,$U$288,$Z$288,$AE$288,$AJ$288,$AO$288,$AT$288,$AY$288,$BD$288),2)</f>
        <v>0</v>
      </c>
      <c r="F288">
        <f>ROUND(MAX(MonthlyBudget-SUM($I$288,$N$288,$S$288,$X$288,$AC$288,$AH$288,$AM$288,$AR$288,$AW$288,$BB$288),0),2)</f>
        <v>0</v>
      </c>
      <c r="G288">
        <f>$K$287</f>
        <v>0</v>
      </c>
      <c r="H288">
        <f>ROUND(IF($G$288&lt;=0,0,$G$288*$G$3/12),2)</f>
        <v>0</v>
      </c>
      <c r="I288">
        <f>ROUND(IF($G$288&lt;=0,0,MIN($G$4,$G$288+$H$288)),2)</f>
        <v>0</v>
      </c>
      <c r="J288">
        <f>ROUND(IF($G$288&lt;=0,0,MIN(MAX(0,$G$288+$H$288-$I$288),$F$288)),2)</f>
        <v>0</v>
      </c>
      <c r="K288">
        <f>ROUND(MAX(0,$G$288+$H$288-$I$288-$J$288),2)</f>
        <v>0</v>
      </c>
      <c r="L288">
        <f>$P$287</f>
        <v>0</v>
      </c>
      <c r="M288">
        <f>ROUND(IF($L$288&lt;=0,0,$L$288*$L$3/12),2)</f>
        <v>0</v>
      </c>
      <c r="N288">
        <f>ROUND(IF($L$288&lt;=0,0,MIN($L$4,$L$288+$M$288)),2)</f>
        <v>0</v>
      </c>
      <c r="O288">
        <f>ROUND(IF($L$288&lt;=0,0,MIN(MAX(0,$L$288+$M$288-$N$288),MAX(0,$F$288-$J$288))),2)</f>
        <v>0</v>
      </c>
      <c r="P288">
        <f>ROUND(MAX(0,$L$288+$M$288-$N$288-$O$288),2)</f>
        <v>0</v>
      </c>
      <c r="Q288">
        <f>$U$287</f>
        <v>0</v>
      </c>
      <c r="R288">
        <f>ROUND(IF($Q$288&lt;=0,0,$Q$288*$Q$3/12),2)</f>
        <v>0</v>
      </c>
      <c r="S288">
        <f>ROUND(IF($Q$288&lt;=0,0,MIN($Q$4,$Q$288+$R$288)),2)</f>
        <v>0</v>
      </c>
      <c r="T288">
        <f>ROUND(IF($Q$288&lt;=0,0,MIN(MAX(0,$Q$288+$R$288-$S$288),MAX(0,$F$288-$J$288-$O$288))),2)</f>
        <v>0</v>
      </c>
      <c r="U288">
        <f>ROUND(MAX(0,$Q$288+$R$288-$S$288-$T$288),2)</f>
        <v>0</v>
      </c>
      <c r="V288">
        <f>$Z$287</f>
        <v>0</v>
      </c>
      <c r="W288">
        <f>ROUND(IF($V$288&lt;=0,0,$V$288*$V$3/12),2)</f>
        <v>0</v>
      </c>
      <c r="X288">
        <f>ROUND(IF($V$288&lt;=0,0,MIN($V$4,$V$288+$W$288)),2)</f>
        <v>0</v>
      </c>
      <c r="Y288">
        <f>ROUND(IF($V$288&lt;=0,0,MIN(MAX(0,$V$288+$W$288-$X$288),MAX(0,$F$288-$J$288-$O$288-$T$288))),2)</f>
        <v>0</v>
      </c>
      <c r="Z288">
        <f>ROUND(MAX(0,$V$288+$W$288-$X$288-$Y$288),2)</f>
        <v>0</v>
      </c>
      <c r="AA288">
        <f>$AE$287</f>
        <v>0</v>
      </c>
      <c r="AB288">
        <f>ROUND(IF($AA$288&lt;=0,0,$AA$288*$AA$3/12),2)</f>
        <v>0</v>
      </c>
      <c r="AC288">
        <f>ROUND(IF($AA$288&lt;=0,0,MIN($AA$4,$AA$288+$AB$288)),2)</f>
        <v>0</v>
      </c>
      <c r="AD288">
        <f>ROUND(IF($AA$288&lt;=0,0,MIN(MAX(0,$AA$288+$AB$288-$AC$288),MAX(0,$F$288-$J$288-$O$288-$T$288-$Y$288))),2)</f>
        <v>0</v>
      </c>
      <c r="AE288">
        <f>ROUND(MAX(0,$AA$288+$AB$288-$AC$288-$AD$288),2)</f>
        <v>0</v>
      </c>
      <c r="AF288">
        <f>$AJ$287</f>
        <v>0</v>
      </c>
      <c r="AG288">
        <f>ROUND(IF($AF$288&lt;=0,0,$AF$288*$AF$3/12),2)</f>
        <v>0</v>
      </c>
      <c r="AH288">
        <f>ROUND(IF($AF$288&lt;=0,0,MIN($AF$4,$AF$288+$AG$288)),2)</f>
        <v>0</v>
      </c>
      <c r="AI288">
        <f>ROUND(IF($AF$288&lt;=0,0,MIN(MAX(0,$AF$288+$AG$288-$AH$288),MAX(0,$F$288-$J$288-$O$288-$T$288-$Y$288-$AD$288))),2)</f>
        <v>0</v>
      </c>
      <c r="AJ288">
        <f>ROUND(MAX(0,$AF$288+$AG$288-$AH$288-$AI$288),2)</f>
        <v>0</v>
      </c>
      <c r="AK288">
        <f>$AO$287</f>
        <v>0</v>
      </c>
      <c r="AL288">
        <f>ROUND(IF($AK$288&lt;=0,0,$AK$288*$AK$3/12),2)</f>
        <v>0</v>
      </c>
      <c r="AM288">
        <f>ROUND(IF($AK$288&lt;=0,0,MIN($AK$4,$AK$288+$AL$288)),2)</f>
        <v>0</v>
      </c>
      <c r="AN288">
        <f>ROUND(IF($AK$288&lt;=0,0,MIN(MAX(0,$AK$288+$AL$288-$AM$288),MAX(0,$F$288-$J$288-$O$288-$T$288-$Y$288-$AD$288-$AI$288))),2)</f>
        <v>0</v>
      </c>
      <c r="AO288">
        <f>ROUND(MAX(0,$AK$288+$AL$288-$AM$288-$AN$288),2)</f>
        <v>0</v>
      </c>
      <c r="AP288">
        <f>$AT$287</f>
        <v>0</v>
      </c>
      <c r="AQ288">
        <f>ROUND(IF($AP$288&lt;=0,0,$AP$288*$AP$3/12),2)</f>
        <v>0</v>
      </c>
      <c r="AR288">
        <f>ROUND(IF($AP$288&lt;=0,0,MIN($AP$4,$AP$288+$AQ$288)),2)</f>
        <v>0</v>
      </c>
      <c r="AS288">
        <f>ROUND(IF($AP$288&lt;=0,0,MIN(MAX(0,$AP$288+$AQ$288-$AR$288),MAX(0,$F$288-$J$288-$O$288-$T$288-$Y$288-$AD$288-$AI$288-$AN$288))),2)</f>
        <v>0</v>
      </c>
      <c r="AT288">
        <f>ROUND(MAX(0,$AP$288+$AQ$288-$AR$288-$AS$288),2)</f>
        <v>0</v>
      </c>
      <c r="AU288">
        <f>$AY$287</f>
        <v>0</v>
      </c>
      <c r="AV288">
        <f>ROUND(IF($AU$288&lt;=0,0,$AU$288*$AU$3/12),2)</f>
        <v>0</v>
      </c>
      <c r="AW288">
        <f>ROUND(IF($AU$288&lt;=0,0,MIN($AU$4,$AU$288+$AV$288)),2)</f>
        <v>0</v>
      </c>
      <c r="AX288">
        <f>ROUND(IF($AU$288&lt;=0,0,MIN(MAX(0,$AU$288+$AV$288-$AW$288),MAX(0,$F$288-$J$288-$O$288-$T$288-$Y$288-$AD$288-$AI$288-$AN$288-$AS$288))),2)</f>
        <v>0</v>
      </c>
      <c r="AY288">
        <f>ROUND(MAX(0,$AU$288+$AV$288-$AW$288-$AX$288),2)</f>
        <v>0</v>
      </c>
      <c r="AZ288">
        <f>$BD$287</f>
        <v>0</v>
      </c>
      <c r="BA288">
        <f>ROUND(IF($AZ$288&lt;=0,0,$AZ$288*$AZ$3/12),2)</f>
        <v>0</v>
      </c>
      <c r="BB288">
        <f>ROUND(IF($AZ$288&lt;=0,0,MIN($AZ$4,$AZ$288+$BA$288)),2)</f>
        <v>0</v>
      </c>
      <c r="BC288">
        <f>ROUND(IF($AZ$288&lt;=0,0,MIN(MAX(0,$AZ$288+$BA$288-$BB$288),MAX(0,$F$288-$J$288-$O$288-$T$288-$Y$288-$AD$288-$AI$288-$AN$288-$AS$288-$AX$288))),2)</f>
        <v>0</v>
      </c>
      <c r="BD288">
        <f>ROUND(MAX(0,$AZ$288+$BA$288-$BB$288-$BC$288),2)</f>
        <v>0</v>
      </c>
    </row>
    <row r="289" spans="1:56">
      <c r="A289">
        <f>ROW()-7</f>
        <v>282</v>
      </c>
      <c r="B289">
        <f>EDATE(StartDate,A289-1)</f>
        <v>0</v>
      </c>
      <c r="C289">
        <f>ROUND(SUM($G$289,$L$289,$Q$289,$V$289,$AA$289,$AF$289,$AK$289,$AP$289,$AU$289,$AZ$289)-SUM($K$289,$P$289,$U$289,$Z$289,$AE$289,$AJ$289,$AO$289,$AT$289,$AY$289,$BD$289),2)</f>
        <v>0</v>
      </c>
      <c r="D289">
        <f>ROUND(SUM($H$289,$M$289,$R$289,$W$289,$AB$289,$AG$289,$AL$289,$AQ$289,$AV$289,$BA$289),2)</f>
        <v>0</v>
      </c>
      <c r="E289">
        <f>ROUND(SUM($K$289,$P$289,$U$289,$Z$289,$AE$289,$AJ$289,$AO$289,$AT$289,$AY$289,$BD$289),2)</f>
        <v>0</v>
      </c>
      <c r="F289">
        <f>ROUND(MAX(MonthlyBudget-SUM($I$289,$N$289,$S$289,$X$289,$AC$289,$AH$289,$AM$289,$AR$289,$AW$289,$BB$289),0),2)</f>
        <v>0</v>
      </c>
      <c r="G289">
        <f>$K$288</f>
        <v>0</v>
      </c>
      <c r="H289">
        <f>ROUND(IF($G$289&lt;=0,0,$G$289*$G$3/12),2)</f>
        <v>0</v>
      </c>
      <c r="I289">
        <f>ROUND(IF($G$289&lt;=0,0,MIN($G$4,$G$289+$H$289)),2)</f>
        <v>0</v>
      </c>
      <c r="J289">
        <f>ROUND(IF($G$289&lt;=0,0,MIN(MAX(0,$G$289+$H$289-$I$289),$F$289)),2)</f>
        <v>0</v>
      </c>
      <c r="K289">
        <f>ROUND(MAX(0,$G$289+$H$289-$I$289-$J$289),2)</f>
        <v>0</v>
      </c>
      <c r="L289">
        <f>$P$288</f>
        <v>0</v>
      </c>
      <c r="M289">
        <f>ROUND(IF($L$289&lt;=0,0,$L$289*$L$3/12),2)</f>
        <v>0</v>
      </c>
      <c r="N289">
        <f>ROUND(IF($L$289&lt;=0,0,MIN($L$4,$L$289+$M$289)),2)</f>
        <v>0</v>
      </c>
      <c r="O289">
        <f>ROUND(IF($L$289&lt;=0,0,MIN(MAX(0,$L$289+$M$289-$N$289),MAX(0,$F$289-$J$289))),2)</f>
        <v>0</v>
      </c>
      <c r="P289">
        <f>ROUND(MAX(0,$L$289+$M$289-$N$289-$O$289),2)</f>
        <v>0</v>
      </c>
      <c r="Q289">
        <f>$U$288</f>
        <v>0</v>
      </c>
      <c r="R289">
        <f>ROUND(IF($Q$289&lt;=0,0,$Q$289*$Q$3/12),2)</f>
        <v>0</v>
      </c>
      <c r="S289">
        <f>ROUND(IF($Q$289&lt;=0,0,MIN($Q$4,$Q$289+$R$289)),2)</f>
        <v>0</v>
      </c>
      <c r="T289">
        <f>ROUND(IF($Q$289&lt;=0,0,MIN(MAX(0,$Q$289+$R$289-$S$289),MAX(0,$F$289-$J$289-$O$289))),2)</f>
        <v>0</v>
      </c>
      <c r="U289">
        <f>ROUND(MAX(0,$Q$289+$R$289-$S$289-$T$289),2)</f>
        <v>0</v>
      </c>
      <c r="V289">
        <f>$Z$288</f>
        <v>0</v>
      </c>
      <c r="W289">
        <f>ROUND(IF($V$289&lt;=0,0,$V$289*$V$3/12),2)</f>
        <v>0</v>
      </c>
      <c r="X289">
        <f>ROUND(IF($V$289&lt;=0,0,MIN($V$4,$V$289+$W$289)),2)</f>
        <v>0</v>
      </c>
      <c r="Y289">
        <f>ROUND(IF($V$289&lt;=0,0,MIN(MAX(0,$V$289+$W$289-$X$289),MAX(0,$F$289-$J$289-$O$289-$T$289))),2)</f>
        <v>0</v>
      </c>
      <c r="Z289">
        <f>ROUND(MAX(0,$V$289+$W$289-$X$289-$Y$289),2)</f>
        <v>0</v>
      </c>
      <c r="AA289">
        <f>$AE$288</f>
        <v>0</v>
      </c>
      <c r="AB289">
        <f>ROUND(IF($AA$289&lt;=0,0,$AA$289*$AA$3/12),2)</f>
        <v>0</v>
      </c>
      <c r="AC289">
        <f>ROUND(IF($AA$289&lt;=0,0,MIN($AA$4,$AA$289+$AB$289)),2)</f>
        <v>0</v>
      </c>
      <c r="AD289">
        <f>ROUND(IF($AA$289&lt;=0,0,MIN(MAX(0,$AA$289+$AB$289-$AC$289),MAX(0,$F$289-$J$289-$O$289-$T$289-$Y$289))),2)</f>
        <v>0</v>
      </c>
      <c r="AE289">
        <f>ROUND(MAX(0,$AA$289+$AB$289-$AC$289-$AD$289),2)</f>
        <v>0</v>
      </c>
      <c r="AF289">
        <f>$AJ$288</f>
        <v>0</v>
      </c>
      <c r="AG289">
        <f>ROUND(IF($AF$289&lt;=0,0,$AF$289*$AF$3/12),2)</f>
        <v>0</v>
      </c>
      <c r="AH289">
        <f>ROUND(IF($AF$289&lt;=0,0,MIN($AF$4,$AF$289+$AG$289)),2)</f>
        <v>0</v>
      </c>
      <c r="AI289">
        <f>ROUND(IF($AF$289&lt;=0,0,MIN(MAX(0,$AF$289+$AG$289-$AH$289),MAX(0,$F$289-$J$289-$O$289-$T$289-$Y$289-$AD$289))),2)</f>
        <v>0</v>
      </c>
      <c r="AJ289">
        <f>ROUND(MAX(0,$AF$289+$AG$289-$AH$289-$AI$289),2)</f>
        <v>0</v>
      </c>
      <c r="AK289">
        <f>$AO$288</f>
        <v>0</v>
      </c>
      <c r="AL289">
        <f>ROUND(IF($AK$289&lt;=0,0,$AK$289*$AK$3/12),2)</f>
        <v>0</v>
      </c>
      <c r="AM289">
        <f>ROUND(IF($AK$289&lt;=0,0,MIN($AK$4,$AK$289+$AL$289)),2)</f>
        <v>0</v>
      </c>
      <c r="AN289">
        <f>ROUND(IF($AK$289&lt;=0,0,MIN(MAX(0,$AK$289+$AL$289-$AM$289),MAX(0,$F$289-$J$289-$O$289-$T$289-$Y$289-$AD$289-$AI$289))),2)</f>
        <v>0</v>
      </c>
      <c r="AO289">
        <f>ROUND(MAX(0,$AK$289+$AL$289-$AM$289-$AN$289),2)</f>
        <v>0</v>
      </c>
      <c r="AP289">
        <f>$AT$288</f>
        <v>0</v>
      </c>
      <c r="AQ289">
        <f>ROUND(IF($AP$289&lt;=0,0,$AP$289*$AP$3/12),2)</f>
        <v>0</v>
      </c>
      <c r="AR289">
        <f>ROUND(IF($AP$289&lt;=0,0,MIN($AP$4,$AP$289+$AQ$289)),2)</f>
        <v>0</v>
      </c>
      <c r="AS289">
        <f>ROUND(IF($AP$289&lt;=0,0,MIN(MAX(0,$AP$289+$AQ$289-$AR$289),MAX(0,$F$289-$J$289-$O$289-$T$289-$Y$289-$AD$289-$AI$289-$AN$289))),2)</f>
        <v>0</v>
      </c>
      <c r="AT289">
        <f>ROUND(MAX(0,$AP$289+$AQ$289-$AR$289-$AS$289),2)</f>
        <v>0</v>
      </c>
      <c r="AU289">
        <f>$AY$288</f>
        <v>0</v>
      </c>
      <c r="AV289">
        <f>ROUND(IF($AU$289&lt;=0,0,$AU$289*$AU$3/12),2)</f>
        <v>0</v>
      </c>
      <c r="AW289">
        <f>ROUND(IF($AU$289&lt;=0,0,MIN($AU$4,$AU$289+$AV$289)),2)</f>
        <v>0</v>
      </c>
      <c r="AX289">
        <f>ROUND(IF($AU$289&lt;=0,0,MIN(MAX(0,$AU$289+$AV$289-$AW$289),MAX(0,$F$289-$J$289-$O$289-$T$289-$Y$289-$AD$289-$AI$289-$AN$289-$AS$289))),2)</f>
        <v>0</v>
      </c>
      <c r="AY289">
        <f>ROUND(MAX(0,$AU$289+$AV$289-$AW$289-$AX$289),2)</f>
        <v>0</v>
      </c>
      <c r="AZ289">
        <f>$BD$288</f>
        <v>0</v>
      </c>
      <c r="BA289">
        <f>ROUND(IF($AZ$289&lt;=0,0,$AZ$289*$AZ$3/12),2)</f>
        <v>0</v>
      </c>
      <c r="BB289">
        <f>ROUND(IF($AZ$289&lt;=0,0,MIN($AZ$4,$AZ$289+$BA$289)),2)</f>
        <v>0</v>
      </c>
      <c r="BC289">
        <f>ROUND(IF($AZ$289&lt;=0,0,MIN(MAX(0,$AZ$289+$BA$289-$BB$289),MAX(0,$F$289-$J$289-$O$289-$T$289-$Y$289-$AD$289-$AI$289-$AN$289-$AS$289-$AX$289))),2)</f>
        <v>0</v>
      </c>
      <c r="BD289">
        <f>ROUND(MAX(0,$AZ$289+$BA$289-$BB$289-$BC$289),2)</f>
        <v>0</v>
      </c>
    </row>
    <row r="290" spans="1:56">
      <c r="A290">
        <f>ROW()-7</f>
        <v>283</v>
      </c>
      <c r="B290">
        <f>EDATE(StartDate,A290-1)</f>
        <v>0</v>
      </c>
      <c r="C290">
        <f>ROUND(SUM($G$290,$L$290,$Q$290,$V$290,$AA$290,$AF$290,$AK$290,$AP$290,$AU$290,$AZ$290)-SUM($K$290,$P$290,$U$290,$Z$290,$AE$290,$AJ$290,$AO$290,$AT$290,$AY$290,$BD$290),2)</f>
        <v>0</v>
      </c>
      <c r="D290">
        <f>ROUND(SUM($H$290,$M$290,$R$290,$W$290,$AB$290,$AG$290,$AL$290,$AQ$290,$AV$290,$BA$290),2)</f>
        <v>0</v>
      </c>
      <c r="E290">
        <f>ROUND(SUM($K$290,$P$290,$U$290,$Z$290,$AE$290,$AJ$290,$AO$290,$AT$290,$AY$290,$BD$290),2)</f>
        <v>0</v>
      </c>
      <c r="F290">
        <f>ROUND(MAX(MonthlyBudget-SUM($I$290,$N$290,$S$290,$X$290,$AC$290,$AH$290,$AM$290,$AR$290,$AW$290,$BB$290),0),2)</f>
        <v>0</v>
      </c>
      <c r="G290">
        <f>$K$289</f>
        <v>0</v>
      </c>
      <c r="H290">
        <f>ROUND(IF($G$290&lt;=0,0,$G$290*$G$3/12),2)</f>
        <v>0</v>
      </c>
      <c r="I290">
        <f>ROUND(IF($G$290&lt;=0,0,MIN($G$4,$G$290+$H$290)),2)</f>
        <v>0</v>
      </c>
      <c r="J290">
        <f>ROUND(IF($G$290&lt;=0,0,MIN(MAX(0,$G$290+$H$290-$I$290),$F$290)),2)</f>
        <v>0</v>
      </c>
      <c r="K290">
        <f>ROUND(MAX(0,$G$290+$H$290-$I$290-$J$290),2)</f>
        <v>0</v>
      </c>
      <c r="L290">
        <f>$P$289</f>
        <v>0</v>
      </c>
      <c r="M290">
        <f>ROUND(IF($L$290&lt;=0,0,$L$290*$L$3/12),2)</f>
        <v>0</v>
      </c>
      <c r="N290">
        <f>ROUND(IF($L$290&lt;=0,0,MIN($L$4,$L$290+$M$290)),2)</f>
        <v>0</v>
      </c>
      <c r="O290">
        <f>ROUND(IF($L$290&lt;=0,0,MIN(MAX(0,$L$290+$M$290-$N$290),MAX(0,$F$290-$J$290))),2)</f>
        <v>0</v>
      </c>
      <c r="P290">
        <f>ROUND(MAX(0,$L$290+$M$290-$N$290-$O$290),2)</f>
        <v>0</v>
      </c>
      <c r="Q290">
        <f>$U$289</f>
        <v>0</v>
      </c>
      <c r="R290">
        <f>ROUND(IF($Q$290&lt;=0,0,$Q$290*$Q$3/12),2)</f>
        <v>0</v>
      </c>
      <c r="S290">
        <f>ROUND(IF($Q$290&lt;=0,0,MIN($Q$4,$Q$290+$R$290)),2)</f>
        <v>0</v>
      </c>
      <c r="T290">
        <f>ROUND(IF($Q$290&lt;=0,0,MIN(MAX(0,$Q$290+$R$290-$S$290),MAX(0,$F$290-$J$290-$O$290))),2)</f>
        <v>0</v>
      </c>
      <c r="U290">
        <f>ROUND(MAX(0,$Q$290+$R$290-$S$290-$T$290),2)</f>
        <v>0</v>
      </c>
      <c r="V290">
        <f>$Z$289</f>
        <v>0</v>
      </c>
      <c r="W290">
        <f>ROUND(IF($V$290&lt;=0,0,$V$290*$V$3/12),2)</f>
        <v>0</v>
      </c>
      <c r="X290">
        <f>ROUND(IF($V$290&lt;=0,0,MIN($V$4,$V$290+$W$290)),2)</f>
        <v>0</v>
      </c>
      <c r="Y290">
        <f>ROUND(IF($V$290&lt;=0,0,MIN(MAX(0,$V$290+$W$290-$X$290),MAX(0,$F$290-$J$290-$O$290-$T$290))),2)</f>
        <v>0</v>
      </c>
      <c r="Z290">
        <f>ROUND(MAX(0,$V$290+$W$290-$X$290-$Y$290),2)</f>
        <v>0</v>
      </c>
      <c r="AA290">
        <f>$AE$289</f>
        <v>0</v>
      </c>
      <c r="AB290">
        <f>ROUND(IF($AA$290&lt;=0,0,$AA$290*$AA$3/12),2)</f>
        <v>0</v>
      </c>
      <c r="AC290">
        <f>ROUND(IF($AA$290&lt;=0,0,MIN($AA$4,$AA$290+$AB$290)),2)</f>
        <v>0</v>
      </c>
      <c r="AD290">
        <f>ROUND(IF($AA$290&lt;=0,0,MIN(MAX(0,$AA$290+$AB$290-$AC$290),MAX(0,$F$290-$J$290-$O$290-$T$290-$Y$290))),2)</f>
        <v>0</v>
      </c>
      <c r="AE290">
        <f>ROUND(MAX(0,$AA$290+$AB$290-$AC$290-$AD$290),2)</f>
        <v>0</v>
      </c>
      <c r="AF290">
        <f>$AJ$289</f>
        <v>0</v>
      </c>
      <c r="AG290">
        <f>ROUND(IF($AF$290&lt;=0,0,$AF$290*$AF$3/12),2)</f>
        <v>0</v>
      </c>
      <c r="AH290">
        <f>ROUND(IF($AF$290&lt;=0,0,MIN($AF$4,$AF$290+$AG$290)),2)</f>
        <v>0</v>
      </c>
      <c r="AI290">
        <f>ROUND(IF($AF$290&lt;=0,0,MIN(MAX(0,$AF$290+$AG$290-$AH$290),MAX(0,$F$290-$J$290-$O$290-$T$290-$Y$290-$AD$290))),2)</f>
        <v>0</v>
      </c>
      <c r="AJ290">
        <f>ROUND(MAX(0,$AF$290+$AG$290-$AH$290-$AI$290),2)</f>
        <v>0</v>
      </c>
      <c r="AK290">
        <f>$AO$289</f>
        <v>0</v>
      </c>
      <c r="AL290">
        <f>ROUND(IF($AK$290&lt;=0,0,$AK$290*$AK$3/12),2)</f>
        <v>0</v>
      </c>
      <c r="AM290">
        <f>ROUND(IF($AK$290&lt;=0,0,MIN($AK$4,$AK$290+$AL$290)),2)</f>
        <v>0</v>
      </c>
      <c r="AN290">
        <f>ROUND(IF($AK$290&lt;=0,0,MIN(MAX(0,$AK$290+$AL$290-$AM$290),MAX(0,$F$290-$J$290-$O$290-$T$290-$Y$290-$AD$290-$AI$290))),2)</f>
        <v>0</v>
      </c>
      <c r="AO290">
        <f>ROUND(MAX(0,$AK$290+$AL$290-$AM$290-$AN$290),2)</f>
        <v>0</v>
      </c>
      <c r="AP290">
        <f>$AT$289</f>
        <v>0</v>
      </c>
      <c r="AQ290">
        <f>ROUND(IF($AP$290&lt;=0,0,$AP$290*$AP$3/12),2)</f>
        <v>0</v>
      </c>
      <c r="AR290">
        <f>ROUND(IF($AP$290&lt;=0,0,MIN($AP$4,$AP$290+$AQ$290)),2)</f>
        <v>0</v>
      </c>
      <c r="AS290">
        <f>ROUND(IF($AP$290&lt;=0,0,MIN(MAX(0,$AP$290+$AQ$290-$AR$290),MAX(0,$F$290-$J$290-$O$290-$T$290-$Y$290-$AD$290-$AI$290-$AN$290))),2)</f>
        <v>0</v>
      </c>
      <c r="AT290">
        <f>ROUND(MAX(0,$AP$290+$AQ$290-$AR$290-$AS$290),2)</f>
        <v>0</v>
      </c>
      <c r="AU290">
        <f>$AY$289</f>
        <v>0</v>
      </c>
      <c r="AV290">
        <f>ROUND(IF($AU$290&lt;=0,0,$AU$290*$AU$3/12),2)</f>
        <v>0</v>
      </c>
      <c r="AW290">
        <f>ROUND(IF($AU$290&lt;=0,0,MIN($AU$4,$AU$290+$AV$290)),2)</f>
        <v>0</v>
      </c>
      <c r="AX290">
        <f>ROUND(IF($AU$290&lt;=0,0,MIN(MAX(0,$AU$290+$AV$290-$AW$290),MAX(0,$F$290-$J$290-$O$290-$T$290-$Y$290-$AD$290-$AI$290-$AN$290-$AS$290))),2)</f>
        <v>0</v>
      </c>
      <c r="AY290">
        <f>ROUND(MAX(0,$AU$290+$AV$290-$AW$290-$AX$290),2)</f>
        <v>0</v>
      </c>
      <c r="AZ290">
        <f>$BD$289</f>
        <v>0</v>
      </c>
      <c r="BA290">
        <f>ROUND(IF($AZ$290&lt;=0,0,$AZ$290*$AZ$3/12),2)</f>
        <v>0</v>
      </c>
      <c r="BB290">
        <f>ROUND(IF($AZ$290&lt;=0,0,MIN($AZ$4,$AZ$290+$BA$290)),2)</f>
        <v>0</v>
      </c>
      <c r="BC290">
        <f>ROUND(IF($AZ$290&lt;=0,0,MIN(MAX(0,$AZ$290+$BA$290-$BB$290),MAX(0,$F$290-$J$290-$O$290-$T$290-$Y$290-$AD$290-$AI$290-$AN$290-$AS$290-$AX$290))),2)</f>
        <v>0</v>
      </c>
      <c r="BD290">
        <f>ROUND(MAX(0,$AZ$290+$BA$290-$BB$290-$BC$290),2)</f>
        <v>0</v>
      </c>
    </row>
    <row r="291" spans="1:56">
      <c r="A291">
        <f>ROW()-7</f>
        <v>284</v>
      </c>
      <c r="B291">
        <f>EDATE(StartDate,A291-1)</f>
        <v>0</v>
      </c>
      <c r="C291">
        <f>ROUND(SUM($G$291,$L$291,$Q$291,$V$291,$AA$291,$AF$291,$AK$291,$AP$291,$AU$291,$AZ$291)-SUM($K$291,$P$291,$U$291,$Z$291,$AE$291,$AJ$291,$AO$291,$AT$291,$AY$291,$BD$291),2)</f>
        <v>0</v>
      </c>
      <c r="D291">
        <f>ROUND(SUM($H$291,$M$291,$R$291,$W$291,$AB$291,$AG$291,$AL$291,$AQ$291,$AV$291,$BA$291),2)</f>
        <v>0</v>
      </c>
      <c r="E291">
        <f>ROUND(SUM($K$291,$P$291,$U$291,$Z$291,$AE$291,$AJ$291,$AO$291,$AT$291,$AY$291,$BD$291),2)</f>
        <v>0</v>
      </c>
      <c r="F291">
        <f>ROUND(MAX(MonthlyBudget-SUM($I$291,$N$291,$S$291,$X$291,$AC$291,$AH$291,$AM$291,$AR$291,$AW$291,$BB$291),0),2)</f>
        <v>0</v>
      </c>
      <c r="G291">
        <f>$K$290</f>
        <v>0</v>
      </c>
      <c r="H291">
        <f>ROUND(IF($G$291&lt;=0,0,$G$291*$G$3/12),2)</f>
        <v>0</v>
      </c>
      <c r="I291">
        <f>ROUND(IF($G$291&lt;=0,0,MIN($G$4,$G$291+$H$291)),2)</f>
        <v>0</v>
      </c>
      <c r="J291">
        <f>ROUND(IF($G$291&lt;=0,0,MIN(MAX(0,$G$291+$H$291-$I$291),$F$291)),2)</f>
        <v>0</v>
      </c>
      <c r="K291">
        <f>ROUND(MAX(0,$G$291+$H$291-$I$291-$J$291),2)</f>
        <v>0</v>
      </c>
      <c r="L291">
        <f>$P$290</f>
        <v>0</v>
      </c>
      <c r="M291">
        <f>ROUND(IF($L$291&lt;=0,0,$L$291*$L$3/12),2)</f>
        <v>0</v>
      </c>
      <c r="N291">
        <f>ROUND(IF($L$291&lt;=0,0,MIN($L$4,$L$291+$M$291)),2)</f>
        <v>0</v>
      </c>
      <c r="O291">
        <f>ROUND(IF($L$291&lt;=0,0,MIN(MAX(0,$L$291+$M$291-$N$291),MAX(0,$F$291-$J$291))),2)</f>
        <v>0</v>
      </c>
      <c r="P291">
        <f>ROUND(MAX(0,$L$291+$M$291-$N$291-$O$291),2)</f>
        <v>0</v>
      </c>
      <c r="Q291">
        <f>$U$290</f>
        <v>0</v>
      </c>
      <c r="R291">
        <f>ROUND(IF($Q$291&lt;=0,0,$Q$291*$Q$3/12),2)</f>
        <v>0</v>
      </c>
      <c r="S291">
        <f>ROUND(IF($Q$291&lt;=0,0,MIN($Q$4,$Q$291+$R$291)),2)</f>
        <v>0</v>
      </c>
      <c r="T291">
        <f>ROUND(IF($Q$291&lt;=0,0,MIN(MAX(0,$Q$291+$R$291-$S$291),MAX(0,$F$291-$J$291-$O$291))),2)</f>
        <v>0</v>
      </c>
      <c r="U291">
        <f>ROUND(MAX(0,$Q$291+$R$291-$S$291-$T$291),2)</f>
        <v>0</v>
      </c>
      <c r="V291">
        <f>$Z$290</f>
        <v>0</v>
      </c>
      <c r="W291">
        <f>ROUND(IF($V$291&lt;=0,0,$V$291*$V$3/12),2)</f>
        <v>0</v>
      </c>
      <c r="X291">
        <f>ROUND(IF($V$291&lt;=0,0,MIN($V$4,$V$291+$W$291)),2)</f>
        <v>0</v>
      </c>
      <c r="Y291">
        <f>ROUND(IF($V$291&lt;=0,0,MIN(MAX(0,$V$291+$W$291-$X$291),MAX(0,$F$291-$J$291-$O$291-$T$291))),2)</f>
        <v>0</v>
      </c>
      <c r="Z291">
        <f>ROUND(MAX(0,$V$291+$W$291-$X$291-$Y$291),2)</f>
        <v>0</v>
      </c>
      <c r="AA291">
        <f>$AE$290</f>
        <v>0</v>
      </c>
      <c r="AB291">
        <f>ROUND(IF($AA$291&lt;=0,0,$AA$291*$AA$3/12),2)</f>
        <v>0</v>
      </c>
      <c r="AC291">
        <f>ROUND(IF($AA$291&lt;=0,0,MIN($AA$4,$AA$291+$AB$291)),2)</f>
        <v>0</v>
      </c>
      <c r="AD291">
        <f>ROUND(IF($AA$291&lt;=0,0,MIN(MAX(0,$AA$291+$AB$291-$AC$291),MAX(0,$F$291-$J$291-$O$291-$T$291-$Y$291))),2)</f>
        <v>0</v>
      </c>
      <c r="AE291">
        <f>ROUND(MAX(0,$AA$291+$AB$291-$AC$291-$AD$291),2)</f>
        <v>0</v>
      </c>
      <c r="AF291">
        <f>$AJ$290</f>
        <v>0</v>
      </c>
      <c r="AG291">
        <f>ROUND(IF($AF$291&lt;=0,0,$AF$291*$AF$3/12),2)</f>
        <v>0</v>
      </c>
      <c r="AH291">
        <f>ROUND(IF($AF$291&lt;=0,0,MIN($AF$4,$AF$291+$AG$291)),2)</f>
        <v>0</v>
      </c>
      <c r="AI291">
        <f>ROUND(IF($AF$291&lt;=0,0,MIN(MAX(0,$AF$291+$AG$291-$AH$291),MAX(0,$F$291-$J$291-$O$291-$T$291-$Y$291-$AD$291))),2)</f>
        <v>0</v>
      </c>
      <c r="AJ291">
        <f>ROUND(MAX(0,$AF$291+$AG$291-$AH$291-$AI$291),2)</f>
        <v>0</v>
      </c>
      <c r="AK291">
        <f>$AO$290</f>
        <v>0</v>
      </c>
      <c r="AL291">
        <f>ROUND(IF($AK$291&lt;=0,0,$AK$291*$AK$3/12),2)</f>
        <v>0</v>
      </c>
      <c r="AM291">
        <f>ROUND(IF($AK$291&lt;=0,0,MIN($AK$4,$AK$291+$AL$291)),2)</f>
        <v>0</v>
      </c>
      <c r="AN291">
        <f>ROUND(IF($AK$291&lt;=0,0,MIN(MAX(0,$AK$291+$AL$291-$AM$291),MAX(0,$F$291-$J$291-$O$291-$T$291-$Y$291-$AD$291-$AI$291))),2)</f>
        <v>0</v>
      </c>
      <c r="AO291">
        <f>ROUND(MAX(0,$AK$291+$AL$291-$AM$291-$AN$291),2)</f>
        <v>0</v>
      </c>
      <c r="AP291">
        <f>$AT$290</f>
        <v>0</v>
      </c>
      <c r="AQ291">
        <f>ROUND(IF($AP$291&lt;=0,0,$AP$291*$AP$3/12),2)</f>
        <v>0</v>
      </c>
      <c r="AR291">
        <f>ROUND(IF($AP$291&lt;=0,0,MIN($AP$4,$AP$291+$AQ$291)),2)</f>
        <v>0</v>
      </c>
      <c r="AS291">
        <f>ROUND(IF($AP$291&lt;=0,0,MIN(MAX(0,$AP$291+$AQ$291-$AR$291),MAX(0,$F$291-$J$291-$O$291-$T$291-$Y$291-$AD$291-$AI$291-$AN$291))),2)</f>
        <v>0</v>
      </c>
      <c r="AT291">
        <f>ROUND(MAX(0,$AP$291+$AQ$291-$AR$291-$AS$291),2)</f>
        <v>0</v>
      </c>
      <c r="AU291">
        <f>$AY$290</f>
        <v>0</v>
      </c>
      <c r="AV291">
        <f>ROUND(IF($AU$291&lt;=0,0,$AU$291*$AU$3/12),2)</f>
        <v>0</v>
      </c>
      <c r="AW291">
        <f>ROUND(IF($AU$291&lt;=0,0,MIN($AU$4,$AU$291+$AV$291)),2)</f>
        <v>0</v>
      </c>
      <c r="AX291">
        <f>ROUND(IF($AU$291&lt;=0,0,MIN(MAX(0,$AU$291+$AV$291-$AW$291),MAX(0,$F$291-$J$291-$O$291-$T$291-$Y$291-$AD$291-$AI$291-$AN$291-$AS$291))),2)</f>
        <v>0</v>
      </c>
      <c r="AY291">
        <f>ROUND(MAX(0,$AU$291+$AV$291-$AW$291-$AX$291),2)</f>
        <v>0</v>
      </c>
      <c r="AZ291">
        <f>$BD$290</f>
        <v>0</v>
      </c>
      <c r="BA291">
        <f>ROUND(IF($AZ$291&lt;=0,0,$AZ$291*$AZ$3/12),2)</f>
        <v>0</v>
      </c>
      <c r="BB291">
        <f>ROUND(IF($AZ$291&lt;=0,0,MIN($AZ$4,$AZ$291+$BA$291)),2)</f>
        <v>0</v>
      </c>
      <c r="BC291">
        <f>ROUND(IF($AZ$291&lt;=0,0,MIN(MAX(0,$AZ$291+$BA$291-$BB$291),MAX(0,$F$291-$J$291-$O$291-$T$291-$Y$291-$AD$291-$AI$291-$AN$291-$AS$291-$AX$291))),2)</f>
        <v>0</v>
      </c>
      <c r="BD291">
        <f>ROUND(MAX(0,$AZ$291+$BA$291-$BB$291-$BC$291),2)</f>
        <v>0</v>
      </c>
    </row>
    <row r="292" spans="1:56">
      <c r="A292">
        <f>ROW()-7</f>
        <v>285</v>
      </c>
      <c r="B292">
        <f>EDATE(StartDate,A292-1)</f>
        <v>0</v>
      </c>
      <c r="C292">
        <f>ROUND(SUM($G$292,$L$292,$Q$292,$V$292,$AA$292,$AF$292,$AK$292,$AP$292,$AU$292,$AZ$292)-SUM($K$292,$P$292,$U$292,$Z$292,$AE$292,$AJ$292,$AO$292,$AT$292,$AY$292,$BD$292),2)</f>
        <v>0</v>
      </c>
      <c r="D292">
        <f>ROUND(SUM($H$292,$M$292,$R$292,$W$292,$AB$292,$AG$292,$AL$292,$AQ$292,$AV$292,$BA$292),2)</f>
        <v>0</v>
      </c>
      <c r="E292">
        <f>ROUND(SUM($K$292,$P$292,$U$292,$Z$292,$AE$292,$AJ$292,$AO$292,$AT$292,$AY$292,$BD$292),2)</f>
        <v>0</v>
      </c>
      <c r="F292">
        <f>ROUND(MAX(MonthlyBudget-SUM($I$292,$N$292,$S$292,$X$292,$AC$292,$AH$292,$AM$292,$AR$292,$AW$292,$BB$292),0),2)</f>
        <v>0</v>
      </c>
      <c r="G292">
        <f>$K$291</f>
        <v>0</v>
      </c>
      <c r="H292">
        <f>ROUND(IF($G$292&lt;=0,0,$G$292*$G$3/12),2)</f>
        <v>0</v>
      </c>
      <c r="I292">
        <f>ROUND(IF($G$292&lt;=0,0,MIN($G$4,$G$292+$H$292)),2)</f>
        <v>0</v>
      </c>
      <c r="J292">
        <f>ROUND(IF($G$292&lt;=0,0,MIN(MAX(0,$G$292+$H$292-$I$292),$F$292)),2)</f>
        <v>0</v>
      </c>
      <c r="K292">
        <f>ROUND(MAX(0,$G$292+$H$292-$I$292-$J$292),2)</f>
        <v>0</v>
      </c>
      <c r="L292">
        <f>$P$291</f>
        <v>0</v>
      </c>
      <c r="M292">
        <f>ROUND(IF($L$292&lt;=0,0,$L$292*$L$3/12),2)</f>
        <v>0</v>
      </c>
      <c r="N292">
        <f>ROUND(IF($L$292&lt;=0,0,MIN($L$4,$L$292+$M$292)),2)</f>
        <v>0</v>
      </c>
      <c r="O292">
        <f>ROUND(IF($L$292&lt;=0,0,MIN(MAX(0,$L$292+$M$292-$N$292),MAX(0,$F$292-$J$292))),2)</f>
        <v>0</v>
      </c>
      <c r="P292">
        <f>ROUND(MAX(0,$L$292+$M$292-$N$292-$O$292),2)</f>
        <v>0</v>
      </c>
      <c r="Q292">
        <f>$U$291</f>
        <v>0</v>
      </c>
      <c r="R292">
        <f>ROUND(IF($Q$292&lt;=0,0,$Q$292*$Q$3/12),2)</f>
        <v>0</v>
      </c>
      <c r="S292">
        <f>ROUND(IF($Q$292&lt;=0,0,MIN($Q$4,$Q$292+$R$292)),2)</f>
        <v>0</v>
      </c>
      <c r="T292">
        <f>ROUND(IF($Q$292&lt;=0,0,MIN(MAX(0,$Q$292+$R$292-$S$292),MAX(0,$F$292-$J$292-$O$292))),2)</f>
        <v>0</v>
      </c>
      <c r="U292">
        <f>ROUND(MAX(0,$Q$292+$R$292-$S$292-$T$292),2)</f>
        <v>0</v>
      </c>
      <c r="V292">
        <f>$Z$291</f>
        <v>0</v>
      </c>
      <c r="W292">
        <f>ROUND(IF($V$292&lt;=0,0,$V$292*$V$3/12),2)</f>
        <v>0</v>
      </c>
      <c r="X292">
        <f>ROUND(IF($V$292&lt;=0,0,MIN($V$4,$V$292+$W$292)),2)</f>
        <v>0</v>
      </c>
      <c r="Y292">
        <f>ROUND(IF($V$292&lt;=0,0,MIN(MAX(0,$V$292+$W$292-$X$292),MAX(0,$F$292-$J$292-$O$292-$T$292))),2)</f>
        <v>0</v>
      </c>
      <c r="Z292">
        <f>ROUND(MAX(0,$V$292+$W$292-$X$292-$Y$292),2)</f>
        <v>0</v>
      </c>
      <c r="AA292">
        <f>$AE$291</f>
        <v>0</v>
      </c>
      <c r="AB292">
        <f>ROUND(IF($AA$292&lt;=0,0,$AA$292*$AA$3/12),2)</f>
        <v>0</v>
      </c>
      <c r="AC292">
        <f>ROUND(IF($AA$292&lt;=0,0,MIN($AA$4,$AA$292+$AB$292)),2)</f>
        <v>0</v>
      </c>
      <c r="AD292">
        <f>ROUND(IF($AA$292&lt;=0,0,MIN(MAX(0,$AA$292+$AB$292-$AC$292),MAX(0,$F$292-$J$292-$O$292-$T$292-$Y$292))),2)</f>
        <v>0</v>
      </c>
      <c r="AE292">
        <f>ROUND(MAX(0,$AA$292+$AB$292-$AC$292-$AD$292),2)</f>
        <v>0</v>
      </c>
      <c r="AF292">
        <f>$AJ$291</f>
        <v>0</v>
      </c>
      <c r="AG292">
        <f>ROUND(IF($AF$292&lt;=0,0,$AF$292*$AF$3/12),2)</f>
        <v>0</v>
      </c>
      <c r="AH292">
        <f>ROUND(IF($AF$292&lt;=0,0,MIN($AF$4,$AF$292+$AG$292)),2)</f>
        <v>0</v>
      </c>
      <c r="AI292">
        <f>ROUND(IF($AF$292&lt;=0,0,MIN(MAX(0,$AF$292+$AG$292-$AH$292),MAX(0,$F$292-$J$292-$O$292-$T$292-$Y$292-$AD$292))),2)</f>
        <v>0</v>
      </c>
      <c r="AJ292">
        <f>ROUND(MAX(0,$AF$292+$AG$292-$AH$292-$AI$292),2)</f>
        <v>0</v>
      </c>
      <c r="AK292">
        <f>$AO$291</f>
        <v>0</v>
      </c>
      <c r="AL292">
        <f>ROUND(IF($AK$292&lt;=0,0,$AK$292*$AK$3/12),2)</f>
        <v>0</v>
      </c>
      <c r="AM292">
        <f>ROUND(IF($AK$292&lt;=0,0,MIN($AK$4,$AK$292+$AL$292)),2)</f>
        <v>0</v>
      </c>
      <c r="AN292">
        <f>ROUND(IF($AK$292&lt;=0,0,MIN(MAX(0,$AK$292+$AL$292-$AM$292),MAX(0,$F$292-$J$292-$O$292-$T$292-$Y$292-$AD$292-$AI$292))),2)</f>
        <v>0</v>
      </c>
      <c r="AO292">
        <f>ROUND(MAX(0,$AK$292+$AL$292-$AM$292-$AN$292),2)</f>
        <v>0</v>
      </c>
      <c r="AP292">
        <f>$AT$291</f>
        <v>0</v>
      </c>
      <c r="AQ292">
        <f>ROUND(IF($AP$292&lt;=0,0,$AP$292*$AP$3/12),2)</f>
        <v>0</v>
      </c>
      <c r="AR292">
        <f>ROUND(IF($AP$292&lt;=0,0,MIN($AP$4,$AP$292+$AQ$292)),2)</f>
        <v>0</v>
      </c>
      <c r="AS292">
        <f>ROUND(IF($AP$292&lt;=0,0,MIN(MAX(0,$AP$292+$AQ$292-$AR$292),MAX(0,$F$292-$J$292-$O$292-$T$292-$Y$292-$AD$292-$AI$292-$AN$292))),2)</f>
        <v>0</v>
      </c>
      <c r="AT292">
        <f>ROUND(MAX(0,$AP$292+$AQ$292-$AR$292-$AS$292),2)</f>
        <v>0</v>
      </c>
      <c r="AU292">
        <f>$AY$291</f>
        <v>0</v>
      </c>
      <c r="AV292">
        <f>ROUND(IF($AU$292&lt;=0,0,$AU$292*$AU$3/12),2)</f>
        <v>0</v>
      </c>
      <c r="AW292">
        <f>ROUND(IF($AU$292&lt;=0,0,MIN($AU$4,$AU$292+$AV$292)),2)</f>
        <v>0</v>
      </c>
      <c r="AX292">
        <f>ROUND(IF($AU$292&lt;=0,0,MIN(MAX(0,$AU$292+$AV$292-$AW$292),MAX(0,$F$292-$J$292-$O$292-$T$292-$Y$292-$AD$292-$AI$292-$AN$292-$AS$292))),2)</f>
        <v>0</v>
      </c>
      <c r="AY292">
        <f>ROUND(MAX(0,$AU$292+$AV$292-$AW$292-$AX$292),2)</f>
        <v>0</v>
      </c>
      <c r="AZ292">
        <f>$BD$291</f>
        <v>0</v>
      </c>
      <c r="BA292">
        <f>ROUND(IF($AZ$292&lt;=0,0,$AZ$292*$AZ$3/12),2)</f>
        <v>0</v>
      </c>
      <c r="BB292">
        <f>ROUND(IF($AZ$292&lt;=0,0,MIN($AZ$4,$AZ$292+$BA$292)),2)</f>
        <v>0</v>
      </c>
      <c r="BC292">
        <f>ROUND(IF($AZ$292&lt;=0,0,MIN(MAX(0,$AZ$292+$BA$292-$BB$292),MAX(0,$F$292-$J$292-$O$292-$T$292-$Y$292-$AD$292-$AI$292-$AN$292-$AS$292-$AX$292))),2)</f>
        <v>0</v>
      </c>
      <c r="BD292">
        <f>ROUND(MAX(0,$AZ$292+$BA$292-$BB$292-$BC$292),2)</f>
        <v>0</v>
      </c>
    </row>
    <row r="293" spans="1:56">
      <c r="A293">
        <f>ROW()-7</f>
        <v>286</v>
      </c>
      <c r="B293">
        <f>EDATE(StartDate,A293-1)</f>
        <v>0</v>
      </c>
      <c r="C293">
        <f>ROUND(SUM($G$293,$L$293,$Q$293,$V$293,$AA$293,$AF$293,$AK$293,$AP$293,$AU$293,$AZ$293)-SUM($K$293,$P$293,$U$293,$Z$293,$AE$293,$AJ$293,$AO$293,$AT$293,$AY$293,$BD$293),2)</f>
        <v>0</v>
      </c>
      <c r="D293">
        <f>ROUND(SUM($H$293,$M$293,$R$293,$W$293,$AB$293,$AG$293,$AL$293,$AQ$293,$AV$293,$BA$293),2)</f>
        <v>0</v>
      </c>
      <c r="E293">
        <f>ROUND(SUM($K$293,$P$293,$U$293,$Z$293,$AE$293,$AJ$293,$AO$293,$AT$293,$AY$293,$BD$293),2)</f>
        <v>0</v>
      </c>
      <c r="F293">
        <f>ROUND(MAX(MonthlyBudget-SUM($I$293,$N$293,$S$293,$X$293,$AC$293,$AH$293,$AM$293,$AR$293,$AW$293,$BB$293),0),2)</f>
        <v>0</v>
      </c>
      <c r="G293">
        <f>$K$292</f>
        <v>0</v>
      </c>
      <c r="H293">
        <f>ROUND(IF($G$293&lt;=0,0,$G$293*$G$3/12),2)</f>
        <v>0</v>
      </c>
      <c r="I293">
        <f>ROUND(IF($G$293&lt;=0,0,MIN($G$4,$G$293+$H$293)),2)</f>
        <v>0</v>
      </c>
      <c r="J293">
        <f>ROUND(IF($G$293&lt;=0,0,MIN(MAX(0,$G$293+$H$293-$I$293),$F$293)),2)</f>
        <v>0</v>
      </c>
      <c r="K293">
        <f>ROUND(MAX(0,$G$293+$H$293-$I$293-$J$293),2)</f>
        <v>0</v>
      </c>
      <c r="L293">
        <f>$P$292</f>
        <v>0</v>
      </c>
      <c r="M293">
        <f>ROUND(IF($L$293&lt;=0,0,$L$293*$L$3/12),2)</f>
        <v>0</v>
      </c>
      <c r="N293">
        <f>ROUND(IF($L$293&lt;=0,0,MIN($L$4,$L$293+$M$293)),2)</f>
        <v>0</v>
      </c>
      <c r="O293">
        <f>ROUND(IF($L$293&lt;=0,0,MIN(MAX(0,$L$293+$M$293-$N$293),MAX(0,$F$293-$J$293))),2)</f>
        <v>0</v>
      </c>
      <c r="P293">
        <f>ROUND(MAX(0,$L$293+$M$293-$N$293-$O$293),2)</f>
        <v>0</v>
      </c>
      <c r="Q293">
        <f>$U$292</f>
        <v>0</v>
      </c>
      <c r="R293">
        <f>ROUND(IF($Q$293&lt;=0,0,$Q$293*$Q$3/12),2)</f>
        <v>0</v>
      </c>
      <c r="S293">
        <f>ROUND(IF($Q$293&lt;=0,0,MIN($Q$4,$Q$293+$R$293)),2)</f>
        <v>0</v>
      </c>
      <c r="T293">
        <f>ROUND(IF($Q$293&lt;=0,0,MIN(MAX(0,$Q$293+$R$293-$S$293),MAX(0,$F$293-$J$293-$O$293))),2)</f>
        <v>0</v>
      </c>
      <c r="U293">
        <f>ROUND(MAX(0,$Q$293+$R$293-$S$293-$T$293),2)</f>
        <v>0</v>
      </c>
      <c r="V293">
        <f>$Z$292</f>
        <v>0</v>
      </c>
      <c r="W293">
        <f>ROUND(IF($V$293&lt;=0,0,$V$293*$V$3/12),2)</f>
        <v>0</v>
      </c>
      <c r="X293">
        <f>ROUND(IF($V$293&lt;=0,0,MIN($V$4,$V$293+$W$293)),2)</f>
        <v>0</v>
      </c>
      <c r="Y293">
        <f>ROUND(IF($V$293&lt;=0,0,MIN(MAX(0,$V$293+$W$293-$X$293),MAX(0,$F$293-$J$293-$O$293-$T$293))),2)</f>
        <v>0</v>
      </c>
      <c r="Z293">
        <f>ROUND(MAX(0,$V$293+$W$293-$X$293-$Y$293),2)</f>
        <v>0</v>
      </c>
      <c r="AA293">
        <f>$AE$292</f>
        <v>0</v>
      </c>
      <c r="AB293">
        <f>ROUND(IF($AA$293&lt;=0,0,$AA$293*$AA$3/12),2)</f>
        <v>0</v>
      </c>
      <c r="AC293">
        <f>ROUND(IF($AA$293&lt;=0,0,MIN($AA$4,$AA$293+$AB$293)),2)</f>
        <v>0</v>
      </c>
      <c r="AD293">
        <f>ROUND(IF($AA$293&lt;=0,0,MIN(MAX(0,$AA$293+$AB$293-$AC$293),MAX(0,$F$293-$J$293-$O$293-$T$293-$Y$293))),2)</f>
        <v>0</v>
      </c>
      <c r="AE293">
        <f>ROUND(MAX(0,$AA$293+$AB$293-$AC$293-$AD$293),2)</f>
        <v>0</v>
      </c>
      <c r="AF293">
        <f>$AJ$292</f>
        <v>0</v>
      </c>
      <c r="AG293">
        <f>ROUND(IF($AF$293&lt;=0,0,$AF$293*$AF$3/12),2)</f>
        <v>0</v>
      </c>
      <c r="AH293">
        <f>ROUND(IF($AF$293&lt;=0,0,MIN($AF$4,$AF$293+$AG$293)),2)</f>
        <v>0</v>
      </c>
      <c r="AI293">
        <f>ROUND(IF($AF$293&lt;=0,0,MIN(MAX(0,$AF$293+$AG$293-$AH$293),MAX(0,$F$293-$J$293-$O$293-$T$293-$Y$293-$AD$293))),2)</f>
        <v>0</v>
      </c>
      <c r="AJ293">
        <f>ROUND(MAX(0,$AF$293+$AG$293-$AH$293-$AI$293),2)</f>
        <v>0</v>
      </c>
      <c r="AK293">
        <f>$AO$292</f>
        <v>0</v>
      </c>
      <c r="AL293">
        <f>ROUND(IF($AK$293&lt;=0,0,$AK$293*$AK$3/12),2)</f>
        <v>0</v>
      </c>
      <c r="AM293">
        <f>ROUND(IF($AK$293&lt;=0,0,MIN($AK$4,$AK$293+$AL$293)),2)</f>
        <v>0</v>
      </c>
      <c r="AN293">
        <f>ROUND(IF($AK$293&lt;=0,0,MIN(MAX(0,$AK$293+$AL$293-$AM$293),MAX(0,$F$293-$J$293-$O$293-$T$293-$Y$293-$AD$293-$AI$293))),2)</f>
        <v>0</v>
      </c>
      <c r="AO293">
        <f>ROUND(MAX(0,$AK$293+$AL$293-$AM$293-$AN$293),2)</f>
        <v>0</v>
      </c>
      <c r="AP293">
        <f>$AT$292</f>
        <v>0</v>
      </c>
      <c r="AQ293">
        <f>ROUND(IF($AP$293&lt;=0,0,$AP$293*$AP$3/12),2)</f>
        <v>0</v>
      </c>
      <c r="AR293">
        <f>ROUND(IF($AP$293&lt;=0,0,MIN($AP$4,$AP$293+$AQ$293)),2)</f>
        <v>0</v>
      </c>
      <c r="AS293">
        <f>ROUND(IF($AP$293&lt;=0,0,MIN(MAX(0,$AP$293+$AQ$293-$AR$293),MAX(0,$F$293-$J$293-$O$293-$T$293-$Y$293-$AD$293-$AI$293-$AN$293))),2)</f>
        <v>0</v>
      </c>
      <c r="AT293">
        <f>ROUND(MAX(0,$AP$293+$AQ$293-$AR$293-$AS$293),2)</f>
        <v>0</v>
      </c>
      <c r="AU293">
        <f>$AY$292</f>
        <v>0</v>
      </c>
      <c r="AV293">
        <f>ROUND(IF($AU$293&lt;=0,0,$AU$293*$AU$3/12),2)</f>
        <v>0</v>
      </c>
      <c r="AW293">
        <f>ROUND(IF($AU$293&lt;=0,0,MIN($AU$4,$AU$293+$AV$293)),2)</f>
        <v>0</v>
      </c>
      <c r="AX293">
        <f>ROUND(IF($AU$293&lt;=0,0,MIN(MAX(0,$AU$293+$AV$293-$AW$293),MAX(0,$F$293-$J$293-$O$293-$T$293-$Y$293-$AD$293-$AI$293-$AN$293-$AS$293))),2)</f>
        <v>0</v>
      </c>
      <c r="AY293">
        <f>ROUND(MAX(0,$AU$293+$AV$293-$AW$293-$AX$293),2)</f>
        <v>0</v>
      </c>
      <c r="AZ293">
        <f>$BD$292</f>
        <v>0</v>
      </c>
      <c r="BA293">
        <f>ROUND(IF($AZ$293&lt;=0,0,$AZ$293*$AZ$3/12),2)</f>
        <v>0</v>
      </c>
      <c r="BB293">
        <f>ROUND(IF($AZ$293&lt;=0,0,MIN($AZ$4,$AZ$293+$BA$293)),2)</f>
        <v>0</v>
      </c>
      <c r="BC293">
        <f>ROUND(IF($AZ$293&lt;=0,0,MIN(MAX(0,$AZ$293+$BA$293-$BB$293),MAX(0,$F$293-$J$293-$O$293-$T$293-$Y$293-$AD$293-$AI$293-$AN$293-$AS$293-$AX$293))),2)</f>
        <v>0</v>
      </c>
      <c r="BD293">
        <f>ROUND(MAX(0,$AZ$293+$BA$293-$BB$293-$BC$293),2)</f>
        <v>0</v>
      </c>
    </row>
    <row r="294" spans="1:56">
      <c r="A294">
        <f>ROW()-7</f>
        <v>287</v>
      </c>
      <c r="B294">
        <f>EDATE(StartDate,A294-1)</f>
        <v>0</v>
      </c>
      <c r="C294">
        <f>ROUND(SUM($G$294,$L$294,$Q$294,$V$294,$AA$294,$AF$294,$AK$294,$AP$294,$AU$294,$AZ$294)-SUM($K$294,$P$294,$U$294,$Z$294,$AE$294,$AJ$294,$AO$294,$AT$294,$AY$294,$BD$294),2)</f>
        <v>0</v>
      </c>
      <c r="D294">
        <f>ROUND(SUM($H$294,$M$294,$R$294,$W$294,$AB$294,$AG$294,$AL$294,$AQ$294,$AV$294,$BA$294),2)</f>
        <v>0</v>
      </c>
      <c r="E294">
        <f>ROUND(SUM($K$294,$P$294,$U$294,$Z$294,$AE$294,$AJ$294,$AO$294,$AT$294,$AY$294,$BD$294),2)</f>
        <v>0</v>
      </c>
      <c r="F294">
        <f>ROUND(MAX(MonthlyBudget-SUM($I$294,$N$294,$S$294,$X$294,$AC$294,$AH$294,$AM$294,$AR$294,$AW$294,$BB$294),0),2)</f>
        <v>0</v>
      </c>
      <c r="G294">
        <f>$K$293</f>
        <v>0</v>
      </c>
      <c r="H294">
        <f>ROUND(IF($G$294&lt;=0,0,$G$294*$G$3/12),2)</f>
        <v>0</v>
      </c>
      <c r="I294">
        <f>ROUND(IF($G$294&lt;=0,0,MIN($G$4,$G$294+$H$294)),2)</f>
        <v>0</v>
      </c>
      <c r="J294">
        <f>ROUND(IF($G$294&lt;=0,0,MIN(MAX(0,$G$294+$H$294-$I$294),$F$294)),2)</f>
        <v>0</v>
      </c>
      <c r="K294">
        <f>ROUND(MAX(0,$G$294+$H$294-$I$294-$J$294),2)</f>
        <v>0</v>
      </c>
      <c r="L294">
        <f>$P$293</f>
        <v>0</v>
      </c>
      <c r="M294">
        <f>ROUND(IF($L$294&lt;=0,0,$L$294*$L$3/12),2)</f>
        <v>0</v>
      </c>
      <c r="N294">
        <f>ROUND(IF($L$294&lt;=0,0,MIN($L$4,$L$294+$M$294)),2)</f>
        <v>0</v>
      </c>
      <c r="O294">
        <f>ROUND(IF($L$294&lt;=0,0,MIN(MAX(0,$L$294+$M$294-$N$294),MAX(0,$F$294-$J$294))),2)</f>
        <v>0</v>
      </c>
      <c r="P294">
        <f>ROUND(MAX(0,$L$294+$M$294-$N$294-$O$294),2)</f>
        <v>0</v>
      </c>
      <c r="Q294">
        <f>$U$293</f>
        <v>0</v>
      </c>
      <c r="R294">
        <f>ROUND(IF($Q$294&lt;=0,0,$Q$294*$Q$3/12),2)</f>
        <v>0</v>
      </c>
      <c r="S294">
        <f>ROUND(IF($Q$294&lt;=0,0,MIN($Q$4,$Q$294+$R$294)),2)</f>
        <v>0</v>
      </c>
      <c r="T294">
        <f>ROUND(IF($Q$294&lt;=0,0,MIN(MAX(0,$Q$294+$R$294-$S$294),MAX(0,$F$294-$J$294-$O$294))),2)</f>
        <v>0</v>
      </c>
      <c r="U294">
        <f>ROUND(MAX(0,$Q$294+$R$294-$S$294-$T$294),2)</f>
        <v>0</v>
      </c>
      <c r="V294">
        <f>$Z$293</f>
        <v>0</v>
      </c>
      <c r="W294">
        <f>ROUND(IF($V$294&lt;=0,0,$V$294*$V$3/12),2)</f>
        <v>0</v>
      </c>
      <c r="X294">
        <f>ROUND(IF($V$294&lt;=0,0,MIN($V$4,$V$294+$W$294)),2)</f>
        <v>0</v>
      </c>
      <c r="Y294">
        <f>ROUND(IF($V$294&lt;=0,0,MIN(MAX(0,$V$294+$W$294-$X$294),MAX(0,$F$294-$J$294-$O$294-$T$294))),2)</f>
        <v>0</v>
      </c>
      <c r="Z294">
        <f>ROUND(MAX(0,$V$294+$W$294-$X$294-$Y$294),2)</f>
        <v>0</v>
      </c>
      <c r="AA294">
        <f>$AE$293</f>
        <v>0</v>
      </c>
      <c r="AB294">
        <f>ROUND(IF($AA$294&lt;=0,0,$AA$294*$AA$3/12),2)</f>
        <v>0</v>
      </c>
      <c r="AC294">
        <f>ROUND(IF($AA$294&lt;=0,0,MIN($AA$4,$AA$294+$AB$294)),2)</f>
        <v>0</v>
      </c>
      <c r="AD294">
        <f>ROUND(IF($AA$294&lt;=0,0,MIN(MAX(0,$AA$294+$AB$294-$AC$294),MAX(0,$F$294-$J$294-$O$294-$T$294-$Y$294))),2)</f>
        <v>0</v>
      </c>
      <c r="AE294">
        <f>ROUND(MAX(0,$AA$294+$AB$294-$AC$294-$AD$294),2)</f>
        <v>0</v>
      </c>
      <c r="AF294">
        <f>$AJ$293</f>
        <v>0</v>
      </c>
      <c r="AG294">
        <f>ROUND(IF($AF$294&lt;=0,0,$AF$294*$AF$3/12),2)</f>
        <v>0</v>
      </c>
      <c r="AH294">
        <f>ROUND(IF($AF$294&lt;=0,0,MIN($AF$4,$AF$294+$AG$294)),2)</f>
        <v>0</v>
      </c>
      <c r="AI294">
        <f>ROUND(IF($AF$294&lt;=0,0,MIN(MAX(0,$AF$294+$AG$294-$AH$294),MAX(0,$F$294-$J$294-$O$294-$T$294-$Y$294-$AD$294))),2)</f>
        <v>0</v>
      </c>
      <c r="AJ294">
        <f>ROUND(MAX(0,$AF$294+$AG$294-$AH$294-$AI$294),2)</f>
        <v>0</v>
      </c>
      <c r="AK294">
        <f>$AO$293</f>
        <v>0</v>
      </c>
      <c r="AL294">
        <f>ROUND(IF($AK$294&lt;=0,0,$AK$294*$AK$3/12),2)</f>
        <v>0</v>
      </c>
      <c r="AM294">
        <f>ROUND(IF($AK$294&lt;=0,0,MIN($AK$4,$AK$294+$AL$294)),2)</f>
        <v>0</v>
      </c>
      <c r="AN294">
        <f>ROUND(IF($AK$294&lt;=0,0,MIN(MAX(0,$AK$294+$AL$294-$AM$294),MAX(0,$F$294-$J$294-$O$294-$T$294-$Y$294-$AD$294-$AI$294))),2)</f>
        <v>0</v>
      </c>
      <c r="AO294">
        <f>ROUND(MAX(0,$AK$294+$AL$294-$AM$294-$AN$294),2)</f>
        <v>0</v>
      </c>
      <c r="AP294">
        <f>$AT$293</f>
        <v>0</v>
      </c>
      <c r="AQ294">
        <f>ROUND(IF($AP$294&lt;=0,0,$AP$294*$AP$3/12),2)</f>
        <v>0</v>
      </c>
      <c r="AR294">
        <f>ROUND(IF($AP$294&lt;=0,0,MIN($AP$4,$AP$294+$AQ$294)),2)</f>
        <v>0</v>
      </c>
      <c r="AS294">
        <f>ROUND(IF($AP$294&lt;=0,0,MIN(MAX(0,$AP$294+$AQ$294-$AR$294),MAX(0,$F$294-$J$294-$O$294-$T$294-$Y$294-$AD$294-$AI$294-$AN$294))),2)</f>
        <v>0</v>
      </c>
      <c r="AT294">
        <f>ROUND(MAX(0,$AP$294+$AQ$294-$AR$294-$AS$294),2)</f>
        <v>0</v>
      </c>
      <c r="AU294">
        <f>$AY$293</f>
        <v>0</v>
      </c>
      <c r="AV294">
        <f>ROUND(IF($AU$294&lt;=0,0,$AU$294*$AU$3/12),2)</f>
        <v>0</v>
      </c>
      <c r="AW294">
        <f>ROUND(IF($AU$294&lt;=0,0,MIN($AU$4,$AU$294+$AV$294)),2)</f>
        <v>0</v>
      </c>
      <c r="AX294">
        <f>ROUND(IF($AU$294&lt;=0,0,MIN(MAX(0,$AU$294+$AV$294-$AW$294),MAX(0,$F$294-$J$294-$O$294-$T$294-$Y$294-$AD$294-$AI$294-$AN$294-$AS$294))),2)</f>
        <v>0</v>
      </c>
      <c r="AY294">
        <f>ROUND(MAX(0,$AU$294+$AV$294-$AW$294-$AX$294),2)</f>
        <v>0</v>
      </c>
      <c r="AZ294">
        <f>$BD$293</f>
        <v>0</v>
      </c>
      <c r="BA294">
        <f>ROUND(IF($AZ$294&lt;=0,0,$AZ$294*$AZ$3/12),2)</f>
        <v>0</v>
      </c>
      <c r="BB294">
        <f>ROUND(IF($AZ$294&lt;=0,0,MIN($AZ$4,$AZ$294+$BA$294)),2)</f>
        <v>0</v>
      </c>
      <c r="BC294">
        <f>ROUND(IF($AZ$294&lt;=0,0,MIN(MAX(0,$AZ$294+$BA$294-$BB$294),MAX(0,$F$294-$J$294-$O$294-$T$294-$Y$294-$AD$294-$AI$294-$AN$294-$AS$294-$AX$294))),2)</f>
        <v>0</v>
      </c>
      <c r="BD294">
        <f>ROUND(MAX(0,$AZ$294+$BA$294-$BB$294-$BC$294),2)</f>
        <v>0</v>
      </c>
    </row>
    <row r="295" spans="1:56">
      <c r="A295">
        <f>ROW()-7</f>
        <v>288</v>
      </c>
      <c r="B295">
        <f>EDATE(StartDate,A295-1)</f>
        <v>0</v>
      </c>
      <c r="C295">
        <f>ROUND(SUM($G$295,$L$295,$Q$295,$V$295,$AA$295,$AF$295,$AK$295,$AP$295,$AU$295,$AZ$295)-SUM($K$295,$P$295,$U$295,$Z$295,$AE$295,$AJ$295,$AO$295,$AT$295,$AY$295,$BD$295),2)</f>
        <v>0</v>
      </c>
      <c r="D295">
        <f>ROUND(SUM($H$295,$M$295,$R$295,$W$295,$AB$295,$AG$295,$AL$295,$AQ$295,$AV$295,$BA$295),2)</f>
        <v>0</v>
      </c>
      <c r="E295">
        <f>ROUND(SUM($K$295,$P$295,$U$295,$Z$295,$AE$295,$AJ$295,$AO$295,$AT$295,$AY$295,$BD$295),2)</f>
        <v>0</v>
      </c>
      <c r="F295">
        <f>ROUND(MAX(MonthlyBudget-SUM($I$295,$N$295,$S$295,$X$295,$AC$295,$AH$295,$AM$295,$AR$295,$AW$295,$BB$295),0),2)</f>
        <v>0</v>
      </c>
      <c r="G295">
        <f>$K$294</f>
        <v>0</v>
      </c>
      <c r="H295">
        <f>ROUND(IF($G$295&lt;=0,0,$G$295*$G$3/12),2)</f>
        <v>0</v>
      </c>
      <c r="I295">
        <f>ROUND(IF($G$295&lt;=0,0,MIN($G$4,$G$295+$H$295)),2)</f>
        <v>0</v>
      </c>
      <c r="J295">
        <f>ROUND(IF($G$295&lt;=0,0,MIN(MAX(0,$G$295+$H$295-$I$295),$F$295)),2)</f>
        <v>0</v>
      </c>
      <c r="K295">
        <f>ROUND(MAX(0,$G$295+$H$295-$I$295-$J$295),2)</f>
        <v>0</v>
      </c>
      <c r="L295">
        <f>$P$294</f>
        <v>0</v>
      </c>
      <c r="M295">
        <f>ROUND(IF($L$295&lt;=0,0,$L$295*$L$3/12),2)</f>
        <v>0</v>
      </c>
      <c r="N295">
        <f>ROUND(IF($L$295&lt;=0,0,MIN($L$4,$L$295+$M$295)),2)</f>
        <v>0</v>
      </c>
      <c r="O295">
        <f>ROUND(IF($L$295&lt;=0,0,MIN(MAX(0,$L$295+$M$295-$N$295),MAX(0,$F$295-$J$295))),2)</f>
        <v>0</v>
      </c>
      <c r="P295">
        <f>ROUND(MAX(0,$L$295+$M$295-$N$295-$O$295),2)</f>
        <v>0</v>
      </c>
      <c r="Q295">
        <f>$U$294</f>
        <v>0</v>
      </c>
      <c r="R295">
        <f>ROUND(IF($Q$295&lt;=0,0,$Q$295*$Q$3/12),2)</f>
        <v>0</v>
      </c>
      <c r="S295">
        <f>ROUND(IF($Q$295&lt;=0,0,MIN($Q$4,$Q$295+$R$295)),2)</f>
        <v>0</v>
      </c>
      <c r="T295">
        <f>ROUND(IF($Q$295&lt;=0,0,MIN(MAX(0,$Q$295+$R$295-$S$295),MAX(0,$F$295-$J$295-$O$295))),2)</f>
        <v>0</v>
      </c>
      <c r="U295">
        <f>ROUND(MAX(0,$Q$295+$R$295-$S$295-$T$295),2)</f>
        <v>0</v>
      </c>
      <c r="V295">
        <f>$Z$294</f>
        <v>0</v>
      </c>
      <c r="W295">
        <f>ROUND(IF($V$295&lt;=0,0,$V$295*$V$3/12),2)</f>
        <v>0</v>
      </c>
      <c r="X295">
        <f>ROUND(IF($V$295&lt;=0,0,MIN($V$4,$V$295+$W$295)),2)</f>
        <v>0</v>
      </c>
      <c r="Y295">
        <f>ROUND(IF($V$295&lt;=0,0,MIN(MAX(0,$V$295+$W$295-$X$295),MAX(0,$F$295-$J$295-$O$295-$T$295))),2)</f>
        <v>0</v>
      </c>
      <c r="Z295">
        <f>ROUND(MAX(0,$V$295+$W$295-$X$295-$Y$295),2)</f>
        <v>0</v>
      </c>
      <c r="AA295">
        <f>$AE$294</f>
        <v>0</v>
      </c>
      <c r="AB295">
        <f>ROUND(IF($AA$295&lt;=0,0,$AA$295*$AA$3/12),2)</f>
        <v>0</v>
      </c>
      <c r="AC295">
        <f>ROUND(IF($AA$295&lt;=0,0,MIN($AA$4,$AA$295+$AB$295)),2)</f>
        <v>0</v>
      </c>
      <c r="AD295">
        <f>ROUND(IF($AA$295&lt;=0,0,MIN(MAX(0,$AA$295+$AB$295-$AC$295),MAX(0,$F$295-$J$295-$O$295-$T$295-$Y$295))),2)</f>
        <v>0</v>
      </c>
      <c r="AE295">
        <f>ROUND(MAX(0,$AA$295+$AB$295-$AC$295-$AD$295),2)</f>
        <v>0</v>
      </c>
      <c r="AF295">
        <f>$AJ$294</f>
        <v>0</v>
      </c>
      <c r="AG295">
        <f>ROUND(IF($AF$295&lt;=0,0,$AF$295*$AF$3/12),2)</f>
        <v>0</v>
      </c>
      <c r="AH295">
        <f>ROUND(IF($AF$295&lt;=0,0,MIN($AF$4,$AF$295+$AG$295)),2)</f>
        <v>0</v>
      </c>
      <c r="AI295">
        <f>ROUND(IF($AF$295&lt;=0,0,MIN(MAX(0,$AF$295+$AG$295-$AH$295),MAX(0,$F$295-$J$295-$O$295-$T$295-$Y$295-$AD$295))),2)</f>
        <v>0</v>
      </c>
      <c r="AJ295">
        <f>ROUND(MAX(0,$AF$295+$AG$295-$AH$295-$AI$295),2)</f>
        <v>0</v>
      </c>
      <c r="AK295">
        <f>$AO$294</f>
        <v>0</v>
      </c>
      <c r="AL295">
        <f>ROUND(IF($AK$295&lt;=0,0,$AK$295*$AK$3/12),2)</f>
        <v>0</v>
      </c>
      <c r="AM295">
        <f>ROUND(IF($AK$295&lt;=0,0,MIN($AK$4,$AK$295+$AL$295)),2)</f>
        <v>0</v>
      </c>
      <c r="AN295">
        <f>ROUND(IF($AK$295&lt;=0,0,MIN(MAX(0,$AK$295+$AL$295-$AM$295),MAX(0,$F$295-$J$295-$O$295-$T$295-$Y$295-$AD$295-$AI$295))),2)</f>
        <v>0</v>
      </c>
      <c r="AO295">
        <f>ROUND(MAX(0,$AK$295+$AL$295-$AM$295-$AN$295),2)</f>
        <v>0</v>
      </c>
      <c r="AP295">
        <f>$AT$294</f>
        <v>0</v>
      </c>
      <c r="AQ295">
        <f>ROUND(IF($AP$295&lt;=0,0,$AP$295*$AP$3/12),2)</f>
        <v>0</v>
      </c>
      <c r="AR295">
        <f>ROUND(IF($AP$295&lt;=0,0,MIN($AP$4,$AP$295+$AQ$295)),2)</f>
        <v>0</v>
      </c>
      <c r="AS295">
        <f>ROUND(IF($AP$295&lt;=0,0,MIN(MAX(0,$AP$295+$AQ$295-$AR$295),MAX(0,$F$295-$J$295-$O$295-$T$295-$Y$295-$AD$295-$AI$295-$AN$295))),2)</f>
        <v>0</v>
      </c>
      <c r="AT295">
        <f>ROUND(MAX(0,$AP$295+$AQ$295-$AR$295-$AS$295),2)</f>
        <v>0</v>
      </c>
      <c r="AU295">
        <f>$AY$294</f>
        <v>0</v>
      </c>
      <c r="AV295">
        <f>ROUND(IF($AU$295&lt;=0,0,$AU$295*$AU$3/12),2)</f>
        <v>0</v>
      </c>
      <c r="AW295">
        <f>ROUND(IF($AU$295&lt;=0,0,MIN($AU$4,$AU$295+$AV$295)),2)</f>
        <v>0</v>
      </c>
      <c r="AX295">
        <f>ROUND(IF($AU$295&lt;=0,0,MIN(MAX(0,$AU$295+$AV$295-$AW$295),MAX(0,$F$295-$J$295-$O$295-$T$295-$Y$295-$AD$295-$AI$295-$AN$295-$AS$295))),2)</f>
        <v>0</v>
      </c>
      <c r="AY295">
        <f>ROUND(MAX(0,$AU$295+$AV$295-$AW$295-$AX$295),2)</f>
        <v>0</v>
      </c>
      <c r="AZ295">
        <f>$BD$294</f>
        <v>0</v>
      </c>
      <c r="BA295">
        <f>ROUND(IF($AZ$295&lt;=0,0,$AZ$295*$AZ$3/12),2)</f>
        <v>0</v>
      </c>
      <c r="BB295">
        <f>ROUND(IF($AZ$295&lt;=0,0,MIN($AZ$4,$AZ$295+$BA$295)),2)</f>
        <v>0</v>
      </c>
      <c r="BC295">
        <f>ROUND(IF($AZ$295&lt;=0,0,MIN(MAX(0,$AZ$295+$BA$295-$BB$295),MAX(0,$F$295-$J$295-$O$295-$T$295-$Y$295-$AD$295-$AI$295-$AN$295-$AS$295-$AX$295))),2)</f>
        <v>0</v>
      </c>
      <c r="BD295">
        <f>ROUND(MAX(0,$AZ$295+$BA$295-$BB$295-$BC$295),2)</f>
        <v>0</v>
      </c>
    </row>
    <row r="296" spans="1:56">
      <c r="A296">
        <f>ROW()-7</f>
        <v>289</v>
      </c>
      <c r="B296">
        <f>EDATE(StartDate,A296-1)</f>
        <v>0</v>
      </c>
      <c r="C296">
        <f>ROUND(SUM($G$296,$L$296,$Q$296,$V$296,$AA$296,$AF$296,$AK$296,$AP$296,$AU$296,$AZ$296)-SUM($K$296,$P$296,$U$296,$Z$296,$AE$296,$AJ$296,$AO$296,$AT$296,$AY$296,$BD$296),2)</f>
        <v>0</v>
      </c>
      <c r="D296">
        <f>ROUND(SUM($H$296,$M$296,$R$296,$W$296,$AB$296,$AG$296,$AL$296,$AQ$296,$AV$296,$BA$296),2)</f>
        <v>0</v>
      </c>
      <c r="E296">
        <f>ROUND(SUM($K$296,$P$296,$U$296,$Z$296,$AE$296,$AJ$296,$AO$296,$AT$296,$AY$296,$BD$296),2)</f>
        <v>0</v>
      </c>
      <c r="F296">
        <f>ROUND(MAX(MonthlyBudget-SUM($I$296,$N$296,$S$296,$X$296,$AC$296,$AH$296,$AM$296,$AR$296,$AW$296,$BB$296),0),2)</f>
        <v>0</v>
      </c>
      <c r="G296">
        <f>$K$295</f>
        <v>0</v>
      </c>
      <c r="H296">
        <f>ROUND(IF($G$296&lt;=0,0,$G$296*$G$3/12),2)</f>
        <v>0</v>
      </c>
      <c r="I296">
        <f>ROUND(IF($G$296&lt;=0,0,MIN($G$4,$G$296+$H$296)),2)</f>
        <v>0</v>
      </c>
      <c r="J296">
        <f>ROUND(IF($G$296&lt;=0,0,MIN(MAX(0,$G$296+$H$296-$I$296),$F$296)),2)</f>
        <v>0</v>
      </c>
      <c r="K296">
        <f>ROUND(MAX(0,$G$296+$H$296-$I$296-$J$296),2)</f>
        <v>0</v>
      </c>
      <c r="L296">
        <f>$P$295</f>
        <v>0</v>
      </c>
      <c r="M296">
        <f>ROUND(IF($L$296&lt;=0,0,$L$296*$L$3/12),2)</f>
        <v>0</v>
      </c>
      <c r="N296">
        <f>ROUND(IF($L$296&lt;=0,0,MIN($L$4,$L$296+$M$296)),2)</f>
        <v>0</v>
      </c>
      <c r="O296">
        <f>ROUND(IF($L$296&lt;=0,0,MIN(MAX(0,$L$296+$M$296-$N$296),MAX(0,$F$296-$J$296))),2)</f>
        <v>0</v>
      </c>
      <c r="P296">
        <f>ROUND(MAX(0,$L$296+$M$296-$N$296-$O$296),2)</f>
        <v>0</v>
      </c>
      <c r="Q296">
        <f>$U$295</f>
        <v>0</v>
      </c>
      <c r="R296">
        <f>ROUND(IF($Q$296&lt;=0,0,$Q$296*$Q$3/12),2)</f>
        <v>0</v>
      </c>
      <c r="S296">
        <f>ROUND(IF($Q$296&lt;=0,0,MIN($Q$4,$Q$296+$R$296)),2)</f>
        <v>0</v>
      </c>
      <c r="T296">
        <f>ROUND(IF($Q$296&lt;=0,0,MIN(MAX(0,$Q$296+$R$296-$S$296),MAX(0,$F$296-$J$296-$O$296))),2)</f>
        <v>0</v>
      </c>
      <c r="U296">
        <f>ROUND(MAX(0,$Q$296+$R$296-$S$296-$T$296),2)</f>
        <v>0</v>
      </c>
      <c r="V296">
        <f>$Z$295</f>
        <v>0</v>
      </c>
      <c r="W296">
        <f>ROUND(IF($V$296&lt;=0,0,$V$296*$V$3/12),2)</f>
        <v>0</v>
      </c>
      <c r="X296">
        <f>ROUND(IF($V$296&lt;=0,0,MIN($V$4,$V$296+$W$296)),2)</f>
        <v>0</v>
      </c>
      <c r="Y296">
        <f>ROUND(IF($V$296&lt;=0,0,MIN(MAX(0,$V$296+$W$296-$X$296),MAX(0,$F$296-$J$296-$O$296-$T$296))),2)</f>
        <v>0</v>
      </c>
      <c r="Z296">
        <f>ROUND(MAX(0,$V$296+$W$296-$X$296-$Y$296),2)</f>
        <v>0</v>
      </c>
      <c r="AA296">
        <f>$AE$295</f>
        <v>0</v>
      </c>
      <c r="AB296">
        <f>ROUND(IF($AA$296&lt;=0,0,$AA$296*$AA$3/12),2)</f>
        <v>0</v>
      </c>
      <c r="AC296">
        <f>ROUND(IF($AA$296&lt;=0,0,MIN($AA$4,$AA$296+$AB$296)),2)</f>
        <v>0</v>
      </c>
      <c r="AD296">
        <f>ROUND(IF($AA$296&lt;=0,0,MIN(MAX(0,$AA$296+$AB$296-$AC$296),MAX(0,$F$296-$J$296-$O$296-$T$296-$Y$296))),2)</f>
        <v>0</v>
      </c>
      <c r="AE296">
        <f>ROUND(MAX(0,$AA$296+$AB$296-$AC$296-$AD$296),2)</f>
        <v>0</v>
      </c>
      <c r="AF296">
        <f>$AJ$295</f>
        <v>0</v>
      </c>
      <c r="AG296">
        <f>ROUND(IF($AF$296&lt;=0,0,$AF$296*$AF$3/12),2)</f>
        <v>0</v>
      </c>
      <c r="AH296">
        <f>ROUND(IF($AF$296&lt;=0,0,MIN($AF$4,$AF$296+$AG$296)),2)</f>
        <v>0</v>
      </c>
      <c r="AI296">
        <f>ROUND(IF($AF$296&lt;=0,0,MIN(MAX(0,$AF$296+$AG$296-$AH$296),MAX(0,$F$296-$J$296-$O$296-$T$296-$Y$296-$AD$296))),2)</f>
        <v>0</v>
      </c>
      <c r="AJ296">
        <f>ROUND(MAX(0,$AF$296+$AG$296-$AH$296-$AI$296),2)</f>
        <v>0</v>
      </c>
      <c r="AK296">
        <f>$AO$295</f>
        <v>0</v>
      </c>
      <c r="AL296">
        <f>ROUND(IF($AK$296&lt;=0,0,$AK$296*$AK$3/12),2)</f>
        <v>0</v>
      </c>
      <c r="AM296">
        <f>ROUND(IF($AK$296&lt;=0,0,MIN($AK$4,$AK$296+$AL$296)),2)</f>
        <v>0</v>
      </c>
      <c r="AN296">
        <f>ROUND(IF($AK$296&lt;=0,0,MIN(MAX(0,$AK$296+$AL$296-$AM$296),MAX(0,$F$296-$J$296-$O$296-$T$296-$Y$296-$AD$296-$AI$296))),2)</f>
        <v>0</v>
      </c>
      <c r="AO296">
        <f>ROUND(MAX(0,$AK$296+$AL$296-$AM$296-$AN$296),2)</f>
        <v>0</v>
      </c>
      <c r="AP296">
        <f>$AT$295</f>
        <v>0</v>
      </c>
      <c r="AQ296">
        <f>ROUND(IF($AP$296&lt;=0,0,$AP$296*$AP$3/12),2)</f>
        <v>0</v>
      </c>
      <c r="AR296">
        <f>ROUND(IF($AP$296&lt;=0,0,MIN($AP$4,$AP$296+$AQ$296)),2)</f>
        <v>0</v>
      </c>
      <c r="AS296">
        <f>ROUND(IF($AP$296&lt;=0,0,MIN(MAX(0,$AP$296+$AQ$296-$AR$296),MAX(0,$F$296-$J$296-$O$296-$T$296-$Y$296-$AD$296-$AI$296-$AN$296))),2)</f>
        <v>0</v>
      </c>
      <c r="AT296">
        <f>ROUND(MAX(0,$AP$296+$AQ$296-$AR$296-$AS$296),2)</f>
        <v>0</v>
      </c>
      <c r="AU296">
        <f>$AY$295</f>
        <v>0</v>
      </c>
      <c r="AV296">
        <f>ROUND(IF($AU$296&lt;=0,0,$AU$296*$AU$3/12),2)</f>
        <v>0</v>
      </c>
      <c r="AW296">
        <f>ROUND(IF($AU$296&lt;=0,0,MIN($AU$4,$AU$296+$AV$296)),2)</f>
        <v>0</v>
      </c>
      <c r="AX296">
        <f>ROUND(IF($AU$296&lt;=0,0,MIN(MAX(0,$AU$296+$AV$296-$AW$296),MAX(0,$F$296-$J$296-$O$296-$T$296-$Y$296-$AD$296-$AI$296-$AN$296-$AS$296))),2)</f>
        <v>0</v>
      </c>
      <c r="AY296">
        <f>ROUND(MAX(0,$AU$296+$AV$296-$AW$296-$AX$296),2)</f>
        <v>0</v>
      </c>
      <c r="AZ296">
        <f>$BD$295</f>
        <v>0</v>
      </c>
      <c r="BA296">
        <f>ROUND(IF($AZ$296&lt;=0,0,$AZ$296*$AZ$3/12),2)</f>
        <v>0</v>
      </c>
      <c r="BB296">
        <f>ROUND(IF($AZ$296&lt;=0,0,MIN($AZ$4,$AZ$296+$BA$296)),2)</f>
        <v>0</v>
      </c>
      <c r="BC296">
        <f>ROUND(IF($AZ$296&lt;=0,0,MIN(MAX(0,$AZ$296+$BA$296-$BB$296),MAX(0,$F$296-$J$296-$O$296-$T$296-$Y$296-$AD$296-$AI$296-$AN$296-$AS$296-$AX$296))),2)</f>
        <v>0</v>
      </c>
      <c r="BD296">
        <f>ROUND(MAX(0,$AZ$296+$BA$296-$BB$296-$BC$296),2)</f>
        <v>0</v>
      </c>
    </row>
    <row r="297" spans="1:56">
      <c r="A297">
        <f>ROW()-7</f>
        <v>290</v>
      </c>
      <c r="B297">
        <f>EDATE(StartDate,A297-1)</f>
        <v>0</v>
      </c>
      <c r="C297">
        <f>ROUND(SUM($G$297,$L$297,$Q$297,$V$297,$AA$297,$AF$297,$AK$297,$AP$297,$AU$297,$AZ$297)-SUM($K$297,$P$297,$U$297,$Z$297,$AE$297,$AJ$297,$AO$297,$AT$297,$AY$297,$BD$297),2)</f>
        <v>0</v>
      </c>
      <c r="D297">
        <f>ROUND(SUM($H$297,$M$297,$R$297,$W$297,$AB$297,$AG$297,$AL$297,$AQ$297,$AV$297,$BA$297),2)</f>
        <v>0</v>
      </c>
      <c r="E297">
        <f>ROUND(SUM($K$297,$P$297,$U$297,$Z$297,$AE$297,$AJ$297,$AO$297,$AT$297,$AY$297,$BD$297),2)</f>
        <v>0</v>
      </c>
      <c r="F297">
        <f>ROUND(MAX(MonthlyBudget-SUM($I$297,$N$297,$S$297,$X$297,$AC$297,$AH$297,$AM$297,$AR$297,$AW$297,$BB$297),0),2)</f>
        <v>0</v>
      </c>
      <c r="G297">
        <f>$K$296</f>
        <v>0</v>
      </c>
      <c r="H297">
        <f>ROUND(IF($G$297&lt;=0,0,$G$297*$G$3/12),2)</f>
        <v>0</v>
      </c>
      <c r="I297">
        <f>ROUND(IF($G$297&lt;=0,0,MIN($G$4,$G$297+$H$297)),2)</f>
        <v>0</v>
      </c>
      <c r="J297">
        <f>ROUND(IF($G$297&lt;=0,0,MIN(MAX(0,$G$297+$H$297-$I$297),$F$297)),2)</f>
        <v>0</v>
      </c>
      <c r="K297">
        <f>ROUND(MAX(0,$G$297+$H$297-$I$297-$J$297),2)</f>
        <v>0</v>
      </c>
      <c r="L297">
        <f>$P$296</f>
        <v>0</v>
      </c>
      <c r="M297">
        <f>ROUND(IF($L$297&lt;=0,0,$L$297*$L$3/12),2)</f>
        <v>0</v>
      </c>
      <c r="N297">
        <f>ROUND(IF($L$297&lt;=0,0,MIN($L$4,$L$297+$M$297)),2)</f>
        <v>0</v>
      </c>
      <c r="O297">
        <f>ROUND(IF($L$297&lt;=0,0,MIN(MAX(0,$L$297+$M$297-$N$297),MAX(0,$F$297-$J$297))),2)</f>
        <v>0</v>
      </c>
      <c r="P297">
        <f>ROUND(MAX(0,$L$297+$M$297-$N$297-$O$297),2)</f>
        <v>0</v>
      </c>
      <c r="Q297">
        <f>$U$296</f>
        <v>0</v>
      </c>
      <c r="R297">
        <f>ROUND(IF($Q$297&lt;=0,0,$Q$297*$Q$3/12),2)</f>
        <v>0</v>
      </c>
      <c r="S297">
        <f>ROUND(IF($Q$297&lt;=0,0,MIN($Q$4,$Q$297+$R$297)),2)</f>
        <v>0</v>
      </c>
      <c r="T297">
        <f>ROUND(IF($Q$297&lt;=0,0,MIN(MAX(0,$Q$297+$R$297-$S$297),MAX(0,$F$297-$J$297-$O$297))),2)</f>
        <v>0</v>
      </c>
      <c r="U297">
        <f>ROUND(MAX(0,$Q$297+$R$297-$S$297-$T$297),2)</f>
        <v>0</v>
      </c>
      <c r="V297">
        <f>$Z$296</f>
        <v>0</v>
      </c>
      <c r="W297">
        <f>ROUND(IF($V$297&lt;=0,0,$V$297*$V$3/12),2)</f>
        <v>0</v>
      </c>
      <c r="X297">
        <f>ROUND(IF($V$297&lt;=0,0,MIN($V$4,$V$297+$W$297)),2)</f>
        <v>0</v>
      </c>
      <c r="Y297">
        <f>ROUND(IF($V$297&lt;=0,0,MIN(MAX(0,$V$297+$W$297-$X$297),MAX(0,$F$297-$J$297-$O$297-$T$297))),2)</f>
        <v>0</v>
      </c>
      <c r="Z297">
        <f>ROUND(MAX(0,$V$297+$W$297-$X$297-$Y$297),2)</f>
        <v>0</v>
      </c>
      <c r="AA297">
        <f>$AE$296</f>
        <v>0</v>
      </c>
      <c r="AB297">
        <f>ROUND(IF($AA$297&lt;=0,0,$AA$297*$AA$3/12),2)</f>
        <v>0</v>
      </c>
      <c r="AC297">
        <f>ROUND(IF($AA$297&lt;=0,0,MIN($AA$4,$AA$297+$AB$297)),2)</f>
        <v>0</v>
      </c>
      <c r="AD297">
        <f>ROUND(IF($AA$297&lt;=0,0,MIN(MAX(0,$AA$297+$AB$297-$AC$297),MAX(0,$F$297-$J$297-$O$297-$T$297-$Y$297))),2)</f>
        <v>0</v>
      </c>
      <c r="AE297">
        <f>ROUND(MAX(0,$AA$297+$AB$297-$AC$297-$AD$297),2)</f>
        <v>0</v>
      </c>
      <c r="AF297">
        <f>$AJ$296</f>
        <v>0</v>
      </c>
      <c r="AG297">
        <f>ROUND(IF($AF$297&lt;=0,0,$AF$297*$AF$3/12),2)</f>
        <v>0</v>
      </c>
      <c r="AH297">
        <f>ROUND(IF($AF$297&lt;=0,0,MIN($AF$4,$AF$297+$AG$297)),2)</f>
        <v>0</v>
      </c>
      <c r="AI297">
        <f>ROUND(IF($AF$297&lt;=0,0,MIN(MAX(0,$AF$297+$AG$297-$AH$297),MAX(0,$F$297-$J$297-$O$297-$T$297-$Y$297-$AD$297))),2)</f>
        <v>0</v>
      </c>
      <c r="AJ297">
        <f>ROUND(MAX(0,$AF$297+$AG$297-$AH$297-$AI$297),2)</f>
        <v>0</v>
      </c>
      <c r="AK297">
        <f>$AO$296</f>
        <v>0</v>
      </c>
      <c r="AL297">
        <f>ROUND(IF($AK$297&lt;=0,0,$AK$297*$AK$3/12),2)</f>
        <v>0</v>
      </c>
      <c r="AM297">
        <f>ROUND(IF($AK$297&lt;=0,0,MIN($AK$4,$AK$297+$AL$297)),2)</f>
        <v>0</v>
      </c>
      <c r="AN297">
        <f>ROUND(IF($AK$297&lt;=0,0,MIN(MAX(0,$AK$297+$AL$297-$AM$297),MAX(0,$F$297-$J$297-$O$297-$T$297-$Y$297-$AD$297-$AI$297))),2)</f>
        <v>0</v>
      </c>
      <c r="AO297">
        <f>ROUND(MAX(0,$AK$297+$AL$297-$AM$297-$AN$297),2)</f>
        <v>0</v>
      </c>
      <c r="AP297">
        <f>$AT$296</f>
        <v>0</v>
      </c>
      <c r="AQ297">
        <f>ROUND(IF($AP$297&lt;=0,0,$AP$297*$AP$3/12),2)</f>
        <v>0</v>
      </c>
      <c r="AR297">
        <f>ROUND(IF($AP$297&lt;=0,0,MIN($AP$4,$AP$297+$AQ$297)),2)</f>
        <v>0</v>
      </c>
      <c r="AS297">
        <f>ROUND(IF($AP$297&lt;=0,0,MIN(MAX(0,$AP$297+$AQ$297-$AR$297),MAX(0,$F$297-$J$297-$O$297-$T$297-$Y$297-$AD$297-$AI$297-$AN$297))),2)</f>
        <v>0</v>
      </c>
      <c r="AT297">
        <f>ROUND(MAX(0,$AP$297+$AQ$297-$AR$297-$AS$297),2)</f>
        <v>0</v>
      </c>
      <c r="AU297">
        <f>$AY$296</f>
        <v>0</v>
      </c>
      <c r="AV297">
        <f>ROUND(IF($AU$297&lt;=0,0,$AU$297*$AU$3/12),2)</f>
        <v>0</v>
      </c>
      <c r="AW297">
        <f>ROUND(IF($AU$297&lt;=0,0,MIN($AU$4,$AU$297+$AV$297)),2)</f>
        <v>0</v>
      </c>
      <c r="AX297">
        <f>ROUND(IF($AU$297&lt;=0,0,MIN(MAX(0,$AU$297+$AV$297-$AW$297),MAX(0,$F$297-$J$297-$O$297-$T$297-$Y$297-$AD$297-$AI$297-$AN$297-$AS$297))),2)</f>
        <v>0</v>
      </c>
      <c r="AY297">
        <f>ROUND(MAX(0,$AU$297+$AV$297-$AW$297-$AX$297),2)</f>
        <v>0</v>
      </c>
      <c r="AZ297">
        <f>$BD$296</f>
        <v>0</v>
      </c>
      <c r="BA297">
        <f>ROUND(IF($AZ$297&lt;=0,0,$AZ$297*$AZ$3/12),2)</f>
        <v>0</v>
      </c>
      <c r="BB297">
        <f>ROUND(IF($AZ$297&lt;=0,0,MIN($AZ$4,$AZ$297+$BA$297)),2)</f>
        <v>0</v>
      </c>
      <c r="BC297">
        <f>ROUND(IF($AZ$297&lt;=0,0,MIN(MAX(0,$AZ$297+$BA$297-$BB$297),MAX(0,$F$297-$J$297-$O$297-$T$297-$Y$297-$AD$297-$AI$297-$AN$297-$AS$297-$AX$297))),2)</f>
        <v>0</v>
      </c>
      <c r="BD297">
        <f>ROUND(MAX(0,$AZ$297+$BA$297-$BB$297-$BC$297),2)</f>
        <v>0</v>
      </c>
    </row>
    <row r="298" spans="1:56">
      <c r="A298">
        <f>ROW()-7</f>
        <v>291</v>
      </c>
      <c r="B298">
        <f>EDATE(StartDate,A298-1)</f>
        <v>0</v>
      </c>
      <c r="C298">
        <f>ROUND(SUM($G$298,$L$298,$Q$298,$V$298,$AA$298,$AF$298,$AK$298,$AP$298,$AU$298,$AZ$298)-SUM($K$298,$P$298,$U$298,$Z$298,$AE$298,$AJ$298,$AO$298,$AT$298,$AY$298,$BD$298),2)</f>
        <v>0</v>
      </c>
      <c r="D298">
        <f>ROUND(SUM($H$298,$M$298,$R$298,$W$298,$AB$298,$AG$298,$AL$298,$AQ$298,$AV$298,$BA$298),2)</f>
        <v>0</v>
      </c>
      <c r="E298">
        <f>ROUND(SUM($K$298,$P$298,$U$298,$Z$298,$AE$298,$AJ$298,$AO$298,$AT$298,$AY$298,$BD$298),2)</f>
        <v>0</v>
      </c>
      <c r="F298">
        <f>ROUND(MAX(MonthlyBudget-SUM($I$298,$N$298,$S$298,$X$298,$AC$298,$AH$298,$AM$298,$AR$298,$AW$298,$BB$298),0),2)</f>
        <v>0</v>
      </c>
      <c r="G298">
        <f>$K$297</f>
        <v>0</v>
      </c>
      <c r="H298">
        <f>ROUND(IF($G$298&lt;=0,0,$G$298*$G$3/12),2)</f>
        <v>0</v>
      </c>
      <c r="I298">
        <f>ROUND(IF($G$298&lt;=0,0,MIN($G$4,$G$298+$H$298)),2)</f>
        <v>0</v>
      </c>
      <c r="J298">
        <f>ROUND(IF($G$298&lt;=0,0,MIN(MAX(0,$G$298+$H$298-$I$298),$F$298)),2)</f>
        <v>0</v>
      </c>
      <c r="K298">
        <f>ROUND(MAX(0,$G$298+$H$298-$I$298-$J$298),2)</f>
        <v>0</v>
      </c>
      <c r="L298">
        <f>$P$297</f>
        <v>0</v>
      </c>
      <c r="M298">
        <f>ROUND(IF($L$298&lt;=0,0,$L$298*$L$3/12),2)</f>
        <v>0</v>
      </c>
      <c r="N298">
        <f>ROUND(IF($L$298&lt;=0,0,MIN($L$4,$L$298+$M$298)),2)</f>
        <v>0</v>
      </c>
      <c r="O298">
        <f>ROUND(IF($L$298&lt;=0,0,MIN(MAX(0,$L$298+$M$298-$N$298),MAX(0,$F$298-$J$298))),2)</f>
        <v>0</v>
      </c>
      <c r="P298">
        <f>ROUND(MAX(0,$L$298+$M$298-$N$298-$O$298),2)</f>
        <v>0</v>
      </c>
      <c r="Q298">
        <f>$U$297</f>
        <v>0</v>
      </c>
      <c r="R298">
        <f>ROUND(IF($Q$298&lt;=0,0,$Q$298*$Q$3/12),2)</f>
        <v>0</v>
      </c>
      <c r="S298">
        <f>ROUND(IF($Q$298&lt;=0,0,MIN($Q$4,$Q$298+$R$298)),2)</f>
        <v>0</v>
      </c>
      <c r="T298">
        <f>ROUND(IF($Q$298&lt;=0,0,MIN(MAX(0,$Q$298+$R$298-$S$298),MAX(0,$F$298-$J$298-$O$298))),2)</f>
        <v>0</v>
      </c>
      <c r="U298">
        <f>ROUND(MAX(0,$Q$298+$R$298-$S$298-$T$298),2)</f>
        <v>0</v>
      </c>
      <c r="V298">
        <f>$Z$297</f>
        <v>0</v>
      </c>
      <c r="W298">
        <f>ROUND(IF($V$298&lt;=0,0,$V$298*$V$3/12),2)</f>
        <v>0</v>
      </c>
      <c r="X298">
        <f>ROUND(IF($V$298&lt;=0,0,MIN($V$4,$V$298+$W$298)),2)</f>
        <v>0</v>
      </c>
      <c r="Y298">
        <f>ROUND(IF($V$298&lt;=0,0,MIN(MAX(0,$V$298+$W$298-$X$298),MAX(0,$F$298-$J$298-$O$298-$T$298))),2)</f>
        <v>0</v>
      </c>
      <c r="Z298">
        <f>ROUND(MAX(0,$V$298+$W$298-$X$298-$Y$298),2)</f>
        <v>0</v>
      </c>
      <c r="AA298">
        <f>$AE$297</f>
        <v>0</v>
      </c>
      <c r="AB298">
        <f>ROUND(IF($AA$298&lt;=0,0,$AA$298*$AA$3/12),2)</f>
        <v>0</v>
      </c>
      <c r="AC298">
        <f>ROUND(IF($AA$298&lt;=0,0,MIN($AA$4,$AA$298+$AB$298)),2)</f>
        <v>0</v>
      </c>
      <c r="AD298">
        <f>ROUND(IF($AA$298&lt;=0,0,MIN(MAX(0,$AA$298+$AB$298-$AC$298),MAX(0,$F$298-$J$298-$O$298-$T$298-$Y$298))),2)</f>
        <v>0</v>
      </c>
      <c r="AE298">
        <f>ROUND(MAX(0,$AA$298+$AB$298-$AC$298-$AD$298),2)</f>
        <v>0</v>
      </c>
      <c r="AF298">
        <f>$AJ$297</f>
        <v>0</v>
      </c>
      <c r="AG298">
        <f>ROUND(IF($AF$298&lt;=0,0,$AF$298*$AF$3/12),2)</f>
        <v>0</v>
      </c>
      <c r="AH298">
        <f>ROUND(IF($AF$298&lt;=0,0,MIN($AF$4,$AF$298+$AG$298)),2)</f>
        <v>0</v>
      </c>
      <c r="AI298">
        <f>ROUND(IF($AF$298&lt;=0,0,MIN(MAX(0,$AF$298+$AG$298-$AH$298),MAX(0,$F$298-$J$298-$O$298-$T$298-$Y$298-$AD$298))),2)</f>
        <v>0</v>
      </c>
      <c r="AJ298">
        <f>ROUND(MAX(0,$AF$298+$AG$298-$AH$298-$AI$298),2)</f>
        <v>0</v>
      </c>
      <c r="AK298">
        <f>$AO$297</f>
        <v>0</v>
      </c>
      <c r="AL298">
        <f>ROUND(IF($AK$298&lt;=0,0,$AK$298*$AK$3/12),2)</f>
        <v>0</v>
      </c>
      <c r="AM298">
        <f>ROUND(IF($AK$298&lt;=0,0,MIN($AK$4,$AK$298+$AL$298)),2)</f>
        <v>0</v>
      </c>
      <c r="AN298">
        <f>ROUND(IF($AK$298&lt;=0,0,MIN(MAX(0,$AK$298+$AL$298-$AM$298),MAX(0,$F$298-$J$298-$O$298-$T$298-$Y$298-$AD$298-$AI$298))),2)</f>
        <v>0</v>
      </c>
      <c r="AO298">
        <f>ROUND(MAX(0,$AK$298+$AL$298-$AM$298-$AN$298),2)</f>
        <v>0</v>
      </c>
      <c r="AP298">
        <f>$AT$297</f>
        <v>0</v>
      </c>
      <c r="AQ298">
        <f>ROUND(IF($AP$298&lt;=0,0,$AP$298*$AP$3/12),2)</f>
        <v>0</v>
      </c>
      <c r="AR298">
        <f>ROUND(IF($AP$298&lt;=0,0,MIN($AP$4,$AP$298+$AQ$298)),2)</f>
        <v>0</v>
      </c>
      <c r="AS298">
        <f>ROUND(IF($AP$298&lt;=0,0,MIN(MAX(0,$AP$298+$AQ$298-$AR$298),MAX(0,$F$298-$J$298-$O$298-$T$298-$Y$298-$AD$298-$AI$298-$AN$298))),2)</f>
        <v>0</v>
      </c>
      <c r="AT298">
        <f>ROUND(MAX(0,$AP$298+$AQ$298-$AR$298-$AS$298),2)</f>
        <v>0</v>
      </c>
      <c r="AU298">
        <f>$AY$297</f>
        <v>0</v>
      </c>
      <c r="AV298">
        <f>ROUND(IF($AU$298&lt;=0,0,$AU$298*$AU$3/12),2)</f>
        <v>0</v>
      </c>
      <c r="AW298">
        <f>ROUND(IF($AU$298&lt;=0,0,MIN($AU$4,$AU$298+$AV$298)),2)</f>
        <v>0</v>
      </c>
      <c r="AX298">
        <f>ROUND(IF($AU$298&lt;=0,0,MIN(MAX(0,$AU$298+$AV$298-$AW$298),MAX(0,$F$298-$J$298-$O$298-$T$298-$Y$298-$AD$298-$AI$298-$AN$298-$AS$298))),2)</f>
        <v>0</v>
      </c>
      <c r="AY298">
        <f>ROUND(MAX(0,$AU$298+$AV$298-$AW$298-$AX$298),2)</f>
        <v>0</v>
      </c>
      <c r="AZ298">
        <f>$BD$297</f>
        <v>0</v>
      </c>
      <c r="BA298">
        <f>ROUND(IF($AZ$298&lt;=0,0,$AZ$298*$AZ$3/12),2)</f>
        <v>0</v>
      </c>
      <c r="BB298">
        <f>ROUND(IF($AZ$298&lt;=0,0,MIN($AZ$4,$AZ$298+$BA$298)),2)</f>
        <v>0</v>
      </c>
      <c r="BC298">
        <f>ROUND(IF($AZ$298&lt;=0,0,MIN(MAX(0,$AZ$298+$BA$298-$BB$298),MAX(0,$F$298-$J$298-$O$298-$T$298-$Y$298-$AD$298-$AI$298-$AN$298-$AS$298-$AX$298))),2)</f>
        <v>0</v>
      </c>
      <c r="BD298">
        <f>ROUND(MAX(0,$AZ$298+$BA$298-$BB$298-$BC$298),2)</f>
        <v>0</v>
      </c>
    </row>
    <row r="299" spans="1:56">
      <c r="A299">
        <f>ROW()-7</f>
        <v>292</v>
      </c>
      <c r="B299">
        <f>EDATE(StartDate,A299-1)</f>
        <v>0</v>
      </c>
      <c r="C299">
        <f>ROUND(SUM($G$299,$L$299,$Q$299,$V$299,$AA$299,$AF$299,$AK$299,$AP$299,$AU$299,$AZ$299)-SUM($K$299,$P$299,$U$299,$Z$299,$AE$299,$AJ$299,$AO$299,$AT$299,$AY$299,$BD$299),2)</f>
        <v>0</v>
      </c>
      <c r="D299">
        <f>ROUND(SUM($H$299,$M$299,$R$299,$W$299,$AB$299,$AG$299,$AL$299,$AQ$299,$AV$299,$BA$299),2)</f>
        <v>0</v>
      </c>
      <c r="E299">
        <f>ROUND(SUM($K$299,$P$299,$U$299,$Z$299,$AE$299,$AJ$299,$AO$299,$AT$299,$AY$299,$BD$299),2)</f>
        <v>0</v>
      </c>
      <c r="F299">
        <f>ROUND(MAX(MonthlyBudget-SUM($I$299,$N$299,$S$299,$X$299,$AC$299,$AH$299,$AM$299,$AR$299,$AW$299,$BB$299),0),2)</f>
        <v>0</v>
      </c>
      <c r="G299">
        <f>$K$298</f>
        <v>0</v>
      </c>
      <c r="H299">
        <f>ROUND(IF($G$299&lt;=0,0,$G$299*$G$3/12),2)</f>
        <v>0</v>
      </c>
      <c r="I299">
        <f>ROUND(IF($G$299&lt;=0,0,MIN($G$4,$G$299+$H$299)),2)</f>
        <v>0</v>
      </c>
      <c r="J299">
        <f>ROUND(IF($G$299&lt;=0,0,MIN(MAX(0,$G$299+$H$299-$I$299),$F$299)),2)</f>
        <v>0</v>
      </c>
      <c r="K299">
        <f>ROUND(MAX(0,$G$299+$H$299-$I$299-$J$299),2)</f>
        <v>0</v>
      </c>
      <c r="L299">
        <f>$P$298</f>
        <v>0</v>
      </c>
      <c r="M299">
        <f>ROUND(IF($L$299&lt;=0,0,$L$299*$L$3/12),2)</f>
        <v>0</v>
      </c>
      <c r="N299">
        <f>ROUND(IF($L$299&lt;=0,0,MIN($L$4,$L$299+$M$299)),2)</f>
        <v>0</v>
      </c>
      <c r="O299">
        <f>ROUND(IF($L$299&lt;=0,0,MIN(MAX(0,$L$299+$M$299-$N$299),MAX(0,$F$299-$J$299))),2)</f>
        <v>0</v>
      </c>
      <c r="P299">
        <f>ROUND(MAX(0,$L$299+$M$299-$N$299-$O$299),2)</f>
        <v>0</v>
      </c>
      <c r="Q299">
        <f>$U$298</f>
        <v>0</v>
      </c>
      <c r="R299">
        <f>ROUND(IF($Q$299&lt;=0,0,$Q$299*$Q$3/12),2)</f>
        <v>0</v>
      </c>
      <c r="S299">
        <f>ROUND(IF($Q$299&lt;=0,0,MIN($Q$4,$Q$299+$R$299)),2)</f>
        <v>0</v>
      </c>
      <c r="T299">
        <f>ROUND(IF($Q$299&lt;=0,0,MIN(MAX(0,$Q$299+$R$299-$S$299),MAX(0,$F$299-$J$299-$O$299))),2)</f>
        <v>0</v>
      </c>
      <c r="U299">
        <f>ROUND(MAX(0,$Q$299+$R$299-$S$299-$T$299),2)</f>
        <v>0</v>
      </c>
      <c r="V299">
        <f>$Z$298</f>
        <v>0</v>
      </c>
      <c r="W299">
        <f>ROUND(IF($V$299&lt;=0,0,$V$299*$V$3/12),2)</f>
        <v>0</v>
      </c>
      <c r="X299">
        <f>ROUND(IF($V$299&lt;=0,0,MIN($V$4,$V$299+$W$299)),2)</f>
        <v>0</v>
      </c>
      <c r="Y299">
        <f>ROUND(IF($V$299&lt;=0,0,MIN(MAX(0,$V$299+$W$299-$X$299),MAX(0,$F$299-$J$299-$O$299-$T$299))),2)</f>
        <v>0</v>
      </c>
      <c r="Z299">
        <f>ROUND(MAX(0,$V$299+$W$299-$X$299-$Y$299),2)</f>
        <v>0</v>
      </c>
      <c r="AA299">
        <f>$AE$298</f>
        <v>0</v>
      </c>
      <c r="AB299">
        <f>ROUND(IF($AA$299&lt;=0,0,$AA$299*$AA$3/12),2)</f>
        <v>0</v>
      </c>
      <c r="AC299">
        <f>ROUND(IF($AA$299&lt;=0,0,MIN($AA$4,$AA$299+$AB$299)),2)</f>
        <v>0</v>
      </c>
      <c r="AD299">
        <f>ROUND(IF($AA$299&lt;=0,0,MIN(MAX(0,$AA$299+$AB$299-$AC$299),MAX(0,$F$299-$J$299-$O$299-$T$299-$Y$299))),2)</f>
        <v>0</v>
      </c>
      <c r="AE299">
        <f>ROUND(MAX(0,$AA$299+$AB$299-$AC$299-$AD$299),2)</f>
        <v>0</v>
      </c>
      <c r="AF299">
        <f>$AJ$298</f>
        <v>0</v>
      </c>
      <c r="AG299">
        <f>ROUND(IF($AF$299&lt;=0,0,$AF$299*$AF$3/12),2)</f>
        <v>0</v>
      </c>
      <c r="AH299">
        <f>ROUND(IF($AF$299&lt;=0,0,MIN($AF$4,$AF$299+$AG$299)),2)</f>
        <v>0</v>
      </c>
      <c r="AI299">
        <f>ROUND(IF($AF$299&lt;=0,0,MIN(MAX(0,$AF$299+$AG$299-$AH$299),MAX(0,$F$299-$J$299-$O$299-$T$299-$Y$299-$AD$299))),2)</f>
        <v>0</v>
      </c>
      <c r="AJ299">
        <f>ROUND(MAX(0,$AF$299+$AG$299-$AH$299-$AI$299),2)</f>
        <v>0</v>
      </c>
      <c r="AK299">
        <f>$AO$298</f>
        <v>0</v>
      </c>
      <c r="AL299">
        <f>ROUND(IF($AK$299&lt;=0,0,$AK$299*$AK$3/12),2)</f>
        <v>0</v>
      </c>
      <c r="AM299">
        <f>ROUND(IF($AK$299&lt;=0,0,MIN($AK$4,$AK$299+$AL$299)),2)</f>
        <v>0</v>
      </c>
      <c r="AN299">
        <f>ROUND(IF($AK$299&lt;=0,0,MIN(MAX(0,$AK$299+$AL$299-$AM$299),MAX(0,$F$299-$J$299-$O$299-$T$299-$Y$299-$AD$299-$AI$299))),2)</f>
        <v>0</v>
      </c>
      <c r="AO299">
        <f>ROUND(MAX(0,$AK$299+$AL$299-$AM$299-$AN$299),2)</f>
        <v>0</v>
      </c>
      <c r="AP299">
        <f>$AT$298</f>
        <v>0</v>
      </c>
      <c r="AQ299">
        <f>ROUND(IF($AP$299&lt;=0,0,$AP$299*$AP$3/12),2)</f>
        <v>0</v>
      </c>
      <c r="AR299">
        <f>ROUND(IF($AP$299&lt;=0,0,MIN($AP$4,$AP$299+$AQ$299)),2)</f>
        <v>0</v>
      </c>
      <c r="AS299">
        <f>ROUND(IF($AP$299&lt;=0,0,MIN(MAX(0,$AP$299+$AQ$299-$AR$299),MAX(0,$F$299-$J$299-$O$299-$T$299-$Y$299-$AD$299-$AI$299-$AN$299))),2)</f>
        <v>0</v>
      </c>
      <c r="AT299">
        <f>ROUND(MAX(0,$AP$299+$AQ$299-$AR$299-$AS$299),2)</f>
        <v>0</v>
      </c>
      <c r="AU299">
        <f>$AY$298</f>
        <v>0</v>
      </c>
      <c r="AV299">
        <f>ROUND(IF($AU$299&lt;=0,0,$AU$299*$AU$3/12),2)</f>
        <v>0</v>
      </c>
      <c r="AW299">
        <f>ROUND(IF($AU$299&lt;=0,0,MIN($AU$4,$AU$299+$AV$299)),2)</f>
        <v>0</v>
      </c>
      <c r="AX299">
        <f>ROUND(IF($AU$299&lt;=0,0,MIN(MAX(0,$AU$299+$AV$299-$AW$299),MAX(0,$F$299-$J$299-$O$299-$T$299-$Y$299-$AD$299-$AI$299-$AN$299-$AS$299))),2)</f>
        <v>0</v>
      </c>
      <c r="AY299">
        <f>ROUND(MAX(0,$AU$299+$AV$299-$AW$299-$AX$299),2)</f>
        <v>0</v>
      </c>
      <c r="AZ299">
        <f>$BD$298</f>
        <v>0</v>
      </c>
      <c r="BA299">
        <f>ROUND(IF($AZ$299&lt;=0,0,$AZ$299*$AZ$3/12),2)</f>
        <v>0</v>
      </c>
      <c r="BB299">
        <f>ROUND(IF($AZ$299&lt;=0,0,MIN($AZ$4,$AZ$299+$BA$299)),2)</f>
        <v>0</v>
      </c>
      <c r="BC299">
        <f>ROUND(IF($AZ$299&lt;=0,0,MIN(MAX(0,$AZ$299+$BA$299-$BB$299),MAX(0,$F$299-$J$299-$O$299-$T$299-$Y$299-$AD$299-$AI$299-$AN$299-$AS$299-$AX$299))),2)</f>
        <v>0</v>
      </c>
      <c r="BD299">
        <f>ROUND(MAX(0,$AZ$299+$BA$299-$BB$299-$BC$299),2)</f>
        <v>0</v>
      </c>
    </row>
    <row r="300" spans="1:56">
      <c r="A300">
        <f>ROW()-7</f>
        <v>293</v>
      </c>
      <c r="B300">
        <f>EDATE(StartDate,A300-1)</f>
        <v>0</v>
      </c>
      <c r="C300">
        <f>ROUND(SUM($G$300,$L$300,$Q$300,$V$300,$AA$300,$AF$300,$AK$300,$AP$300,$AU$300,$AZ$300)-SUM($K$300,$P$300,$U$300,$Z$300,$AE$300,$AJ$300,$AO$300,$AT$300,$AY$300,$BD$300),2)</f>
        <v>0</v>
      </c>
      <c r="D300">
        <f>ROUND(SUM($H$300,$M$300,$R$300,$W$300,$AB$300,$AG$300,$AL$300,$AQ$300,$AV$300,$BA$300),2)</f>
        <v>0</v>
      </c>
      <c r="E300">
        <f>ROUND(SUM($K$300,$P$300,$U$300,$Z$300,$AE$300,$AJ$300,$AO$300,$AT$300,$AY$300,$BD$300),2)</f>
        <v>0</v>
      </c>
      <c r="F300">
        <f>ROUND(MAX(MonthlyBudget-SUM($I$300,$N$300,$S$300,$X$300,$AC$300,$AH$300,$AM$300,$AR$300,$AW$300,$BB$300),0),2)</f>
        <v>0</v>
      </c>
      <c r="G300">
        <f>$K$299</f>
        <v>0</v>
      </c>
      <c r="H300">
        <f>ROUND(IF($G$300&lt;=0,0,$G$300*$G$3/12),2)</f>
        <v>0</v>
      </c>
      <c r="I300">
        <f>ROUND(IF($G$300&lt;=0,0,MIN($G$4,$G$300+$H$300)),2)</f>
        <v>0</v>
      </c>
      <c r="J300">
        <f>ROUND(IF($G$300&lt;=0,0,MIN(MAX(0,$G$300+$H$300-$I$300),$F$300)),2)</f>
        <v>0</v>
      </c>
      <c r="K300">
        <f>ROUND(MAX(0,$G$300+$H$300-$I$300-$J$300),2)</f>
        <v>0</v>
      </c>
      <c r="L300">
        <f>$P$299</f>
        <v>0</v>
      </c>
      <c r="M300">
        <f>ROUND(IF($L$300&lt;=0,0,$L$300*$L$3/12),2)</f>
        <v>0</v>
      </c>
      <c r="N300">
        <f>ROUND(IF($L$300&lt;=0,0,MIN($L$4,$L$300+$M$300)),2)</f>
        <v>0</v>
      </c>
      <c r="O300">
        <f>ROUND(IF($L$300&lt;=0,0,MIN(MAX(0,$L$300+$M$300-$N$300),MAX(0,$F$300-$J$300))),2)</f>
        <v>0</v>
      </c>
      <c r="P300">
        <f>ROUND(MAX(0,$L$300+$M$300-$N$300-$O$300),2)</f>
        <v>0</v>
      </c>
      <c r="Q300">
        <f>$U$299</f>
        <v>0</v>
      </c>
      <c r="R300">
        <f>ROUND(IF($Q$300&lt;=0,0,$Q$300*$Q$3/12),2)</f>
        <v>0</v>
      </c>
      <c r="S300">
        <f>ROUND(IF($Q$300&lt;=0,0,MIN($Q$4,$Q$300+$R$300)),2)</f>
        <v>0</v>
      </c>
      <c r="T300">
        <f>ROUND(IF($Q$300&lt;=0,0,MIN(MAX(0,$Q$300+$R$300-$S$300),MAX(0,$F$300-$J$300-$O$300))),2)</f>
        <v>0</v>
      </c>
      <c r="U300">
        <f>ROUND(MAX(0,$Q$300+$R$300-$S$300-$T$300),2)</f>
        <v>0</v>
      </c>
      <c r="V300">
        <f>$Z$299</f>
        <v>0</v>
      </c>
      <c r="W300">
        <f>ROUND(IF($V$300&lt;=0,0,$V$300*$V$3/12),2)</f>
        <v>0</v>
      </c>
      <c r="X300">
        <f>ROUND(IF($V$300&lt;=0,0,MIN($V$4,$V$300+$W$300)),2)</f>
        <v>0</v>
      </c>
      <c r="Y300">
        <f>ROUND(IF($V$300&lt;=0,0,MIN(MAX(0,$V$300+$W$300-$X$300),MAX(0,$F$300-$J$300-$O$300-$T$300))),2)</f>
        <v>0</v>
      </c>
      <c r="Z300">
        <f>ROUND(MAX(0,$V$300+$W$300-$X$300-$Y$300),2)</f>
        <v>0</v>
      </c>
      <c r="AA300">
        <f>$AE$299</f>
        <v>0</v>
      </c>
      <c r="AB300">
        <f>ROUND(IF($AA$300&lt;=0,0,$AA$300*$AA$3/12),2)</f>
        <v>0</v>
      </c>
      <c r="AC300">
        <f>ROUND(IF($AA$300&lt;=0,0,MIN($AA$4,$AA$300+$AB$300)),2)</f>
        <v>0</v>
      </c>
      <c r="AD300">
        <f>ROUND(IF($AA$300&lt;=0,0,MIN(MAX(0,$AA$300+$AB$300-$AC$300),MAX(0,$F$300-$J$300-$O$300-$T$300-$Y$300))),2)</f>
        <v>0</v>
      </c>
      <c r="AE300">
        <f>ROUND(MAX(0,$AA$300+$AB$300-$AC$300-$AD$300),2)</f>
        <v>0</v>
      </c>
      <c r="AF300">
        <f>$AJ$299</f>
        <v>0</v>
      </c>
      <c r="AG300">
        <f>ROUND(IF($AF$300&lt;=0,0,$AF$300*$AF$3/12),2)</f>
        <v>0</v>
      </c>
      <c r="AH300">
        <f>ROUND(IF($AF$300&lt;=0,0,MIN($AF$4,$AF$300+$AG$300)),2)</f>
        <v>0</v>
      </c>
      <c r="AI300">
        <f>ROUND(IF($AF$300&lt;=0,0,MIN(MAX(0,$AF$300+$AG$300-$AH$300),MAX(0,$F$300-$J$300-$O$300-$T$300-$Y$300-$AD$300))),2)</f>
        <v>0</v>
      </c>
      <c r="AJ300">
        <f>ROUND(MAX(0,$AF$300+$AG$300-$AH$300-$AI$300),2)</f>
        <v>0</v>
      </c>
      <c r="AK300">
        <f>$AO$299</f>
        <v>0</v>
      </c>
      <c r="AL300">
        <f>ROUND(IF($AK$300&lt;=0,0,$AK$300*$AK$3/12),2)</f>
        <v>0</v>
      </c>
      <c r="AM300">
        <f>ROUND(IF($AK$300&lt;=0,0,MIN($AK$4,$AK$300+$AL$300)),2)</f>
        <v>0</v>
      </c>
      <c r="AN300">
        <f>ROUND(IF($AK$300&lt;=0,0,MIN(MAX(0,$AK$300+$AL$300-$AM$300),MAX(0,$F$300-$J$300-$O$300-$T$300-$Y$300-$AD$300-$AI$300))),2)</f>
        <v>0</v>
      </c>
      <c r="AO300">
        <f>ROUND(MAX(0,$AK$300+$AL$300-$AM$300-$AN$300),2)</f>
        <v>0</v>
      </c>
      <c r="AP300">
        <f>$AT$299</f>
        <v>0</v>
      </c>
      <c r="AQ300">
        <f>ROUND(IF($AP$300&lt;=0,0,$AP$300*$AP$3/12),2)</f>
        <v>0</v>
      </c>
      <c r="AR300">
        <f>ROUND(IF($AP$300&lt;=0,0,MIN($AP$4,$AP$300+$AQ$300)),2)</f>
        <v>0</v>
      </c>
      <c r="AS300">
        <f>ROUND(IF($AP$300&lt;=0,0,MIN(MAX(0,$AP$300+$AQ$300-$AR$300),MAX(0,$F$300-$J$300-$O$300-$T$300-$Y$300-$AD$300-$AI$300-$AN$300))),2)</f>
        <v>0</v>
      </c>
      <c r="AT300">
        <f>ROUND(MAX(0,$AP$300+$AQ$300-$AR$300-$AS$300),2)</f>
        <v>0</v>
      </c>
      <c r="AU300">
        <f>$AY$299</f>
        <v>0</v>
      </c>
      <c r="AV300">
        <f>ROUND(IF($AU$300&lt;=0,0,$AU$300*$AU$3/12),2)</f>
        <v>0</v>
      </c>
      <c r="AW300">
        <f>ROUND(IF($AU$300&lt;=0,0,MIN($AU$4,$AU$300+$AV$300)),2)</f>
        <v>0</v>
      </c>
      <c r="AX300">
        <f>ROUND(IF($AU$300&lt;=0,0,MIN(MAX(0,$AU$300+$AV$300-$AW$300),MAX(0,$F$300-$J$300-$O$300-$T$300-$Y$300-$AD$300-$AI$300-$AN$300-$AS$300))),2)</f>
        <v>0</v>
      </c>
      <c r="AY300">
        <f>ROUND(MAX(0,$AU$300+$AV$300-$AW$300-$AX$300),2)</f>
        <v>0</v>
      </c>
      <c r="AZ300">
        <f>$BD$299</f>
        <v>0</v>
      </c>
      <c r="BA300">
        <f>ROUND(IF($AZ$300&lt;=0,0,$AZ$300*$AZ$3/12),2)</f>
        <v>0</v>
      </c>
      <c r="BB300">
        <f>ROUND(IF($AZ$300&lt;=0,0,MIN($AZ$4,$AZ$300+$BA$300)),2)</f>
        <v>0</v>
      </c>
      <c r="BC300">
        <f>ROUND(IF($AZ$300&lt;=0,0,MIN(MAX(0,$AZ$300+$BA$300-$BB$300),MAX(0,$F$300-$J$300-$O$300-$T$300-$Y$300-$AD$300-$AI$300-$AN$300-$AS$300-$AX$300))),2)</f>
        <v>0</v>
      </c>
      <c r="BD300">
        <f>ROUND(MAX(0,$AZ$300+$BA$300-$BB$300-$BC$300),2)</f>
        <v>0</v>
      </c>
    </row>
    <row r="301" spans="1:56">
      <c r="A301">
        <f>ROW()-7</f>
        <v>294</v>
      </c>
      <c r="B301">
        <f>EDATE(StartDate,A301-1)</f>
        <v>0</v>
      </c>
      <c r="C301">
        <f>ROUND(SUM($G$301,$L$301,$Q$301,$V$301,$AA$301,$AF$301,$AK$301,$AP$301,$AU$301,$AZ$301)-SUM($K$301,$P$301,$U$301,$Z$301,$AE$301,$AJ$301,$AO$301,$AT$301,$AY$301,$BD$301),2)</f>
        <v>0</v>
      </c>
      <c r="D301">
        <f>ROUND(SUM($H$301,$M$301,$R$301,$W$301,$AB$301,$AG$301,$AL$301,$AQ$301,$AV$301,$BA$301),2)</f>
        <v>0</v>
      </c>
      <c r="E301">
        <f>ROUND(SUM($K$301,$P$301,$U$301,$Z$301,$AE$301,$AJ$301,$AO$301,$AT$301,$AY$301,$BD$301),2)</f>
        <v>0</v>
      </c>
      <c r="F301">
        <f>ROUND(MAX(MonthlyBudget-SUM($I$301,$N$301,$S$301,$X$301,$AC$301,$AH$301,$AM$301,$AR$301,$AW$301,$BB$301),0),2)</f>
        <v>0</v>
      </c>
      <c r="G301">
        <f>$K$300</f>
        <v>0</v>
      </c>
      <c r="H301">
        <f>ROUND(IF($G$301&lt;=0,0,$G$301*$G$3/12),2)</f>
        <v>0</v>
      </c>
      <c r="I301">
        <f>ROUND(IF($G$301&lt;=0,0,MIN($G$4,$G$301+$H$301)),2)</f>
        <v>0</v>
      </c>
      <c r="J301">
        <f>ROUND(IF($G$301&lt;=0,0,MIN(MAX(0,$G$301+$H$301-$I$301),$F$301)),2)</f>
        <v>0</v>
      </c>
      <c r="K301">
        <f>ROUND(MAX(0,$G$301+$H$301-$I$301-$J$301),2)</f>
        <v>0</v>
      </c>
      <c r="L301">
        <f>$P$300</f>
        <v>0</v>
      </c>
      <c r="M301">
        <f>ROUND(IF($L$301&lt;=0,0,$L$301*$L$3/12),2)</f>
        <v>0</v>
      </c>
      <c r="N301">
        <f>ROUND(IF($L$301&lt;=0,0,MIN($L$4,$L$301+$M$301)),2)</f>
        <v>0</v>
      </c>
      <c r="O301">
        <f>ROUND(IF($L$301&lt;=0,0,MIN(MAX(0,$L$301+$M$301-$N$301),MAX(0,$F$301-$J$301))),2)</f>
        <v>0</v>
      </c>
      <c r="P301">
        <f>ROUND(MAX(0,$L$301+$M$301-$N$301-$O$301),2)</f>
        <v>0</v>
      </c>
      <c r="Q301">
        <f>$U$300</f>
        <v>0</v>
      </c>
      <c r="R301">
        <f>ROUND(IF($Q$301&lt;=0,0,$Q$301*$Q$3/12),2)</f>
        <v>0</v>
      </c>
      <c r="S301">
        <f>ROUND(IF($Q$301&lt;=0,0,MIN($Q$4,$Q$301+$R$301)),2)</f>
        <v>0</v>
      </c>
      <c r="T301">
        <f>ROUND(IF($Q$301&lt;=0,0,MIN(MAX(0,$Q$301+$R$301-$S$301),MAX(0,$F$301-$J$301-$O$301))),2)</f>
        <v>0</v>
      </c>
      <c r="U301">
        <f>ROUND(MAX(0,$Q$301+$R$301-$S$301-$T$301),2)</f>
        <v>0</v>
      </c>
      <c r="V301">
        <f>$Z$300</f>
        <v>0</v>
      </c>
      <c r="W301">
        <f>ROUND(IF($V$301&lt;=0,0,$V$301*$V$3/12),2)</f>
        <v>0</v>
      </c>
      <c r="X301">
        <f>ROUND(IF($V$301&lt;=0,0,MIN($V$4,$V$301+$W$301)),2)</f>
        <v>0</v>
      </c>
      <c r="Y301">
        <f>ROUND(IF($V$301&lt;=0,0,MIN(MAX(0,$V$301+$W$301-$X$301),MAX(0,$F$301-$J$301-$O$301-$T$301))),2)</f>
        <v>0</v>
      </c>
      <c r="Z301">
        <f>ROUND(MAX(0,$V$301+$W$301-$X$301-$Y$301),2)</f>
        <v>0</v>
      </c>
      <c r="AA301">
        <f>$AE$300</f>
        <v>0</v>
      </c>
      <c r="AB301">
        <f>ROUND(IF($AA$301&lt;=0,0,$AA$301*$AA$3/12),2)</f>
        <v>0</v>
      </c>
      <c r="AC301">
        <f>ROUND(IF($AA$301&lt;=0,0,MIN($AA$4,$AA$301+$AB$301)),2)</f>
        <v>0</v>
      </c>
      <c r="AD301">
        <f>ROUND(IF($AA$301&lt;=0,0,MIN(MAX(0,$AA$301+$AB$301-$AC$301),MAX(0,$F$301-$J$301-$O$301-$T$301-$Y$301))),2)</f>
        <v>0</v>
      </c>
      <c r="AE301">
        <f>ROUND(MAX(0,$AA$301+$AB$301-$AC$301-$AD$301),2)</f>
        <v>0</v>
      </c>
      <c r="AF301">
        <f>$AJ$300</f>
        <v>0</v>
      </c>
      <c r="AG301">
        <f>ROUND(IF($AF$301&lt;=0,0,$AF$301*$AF$3/12),2)</f>
        <v>0</v>
      </c>
      <c r="AH301">
        <f>ROUND(IF($AF$301&lt;=0,0,MIN($AF$4,$AF$301+$AG$301)),2)</f>
        <v>0</v>
      </c>
      <c r="AI301">
        <f>ROUND(IF($AF$301&lt;=0,0,MIN(MAX(0,$AF$301+$AG$301-$AH$301),MAX(0,$F$301-$J$301-$O$301-$T$301-$Y$301-$AD$301))),2)</f>
        <v>0</v>
      </c>
      <c r="AJ301">
        <f>ROUND(MAX(0,$AF$301+$AG$301-$AH$301-$AI$301),2)</f>
        <v>0</v>
      </c>
      <c r="AK301">
        <f>$AO$300</f>
        <v>0</v>
      </c>
      <c r="AL301">
        <f>ROUND(IF($AK$301&lt;=0,0,$AK$301*$AK$3/12),2)</f>
        <v>0</v>
      </c>
      <c r="AM301">
        <f>ROUND(IF($AK$301&lt;=0,0,MIN($AK$4,$AK$301+$AL$301)),2)</f>
        <v>0</v>
      </c>
      <c r="AN301">
        <f>ROUND(IF($AK$301&lt;=0,0,MIN(MAX(0,$AK$301+$AL$301-$AM$301),MAX(0,$F$301-$J$301-$O$301-$T$301-$Y$301-$AD$301-$AI$301))),2)</f>
        <v>0</v>
      </c>
      <c r="AO301">
        <f>ROUND(MAX(0,$AK$301+$AL$301-$AM$301-$AN$301),2)</f>
        <v>0</v>
      </c>
      <c r="AP301">
        <f>$AT$300</f>
        <v>0</v>
      </c>
      <c r="AQ301">
        <f>ROUND(IF($AP$301&lt;=0,0,$AP$301*$AP$3/12),2)</f>
        <v>0</v>
      </c>
      <c r="AR301">
        <f>ROUND(IF($AP$301&lt;=0,0,MIN($AP$4,$AP$301+$AQ$301)),2)</f>
        <v>0</v>
      </c>
      <c r="AS301">
        <f>ROUND(IF($AP$301&lt;=0,0,MIN(MAX(0,$AP$301+$AQ$301-$AR$301),MAX(0,$F$301-$J$301-$O$301-$T$301-$Y$301-$AD$301-$AI$301-$AN$301))),2)</f>
        <v>0</v>
      </c>
      <c r="AT301">
        <f>ROUND(MAX(0,$AP$301+$AQ$301-$AR$301-$AS$301),2)</f>
        <v>0</v>
      </c>
      <c r="AU301">
        <f>$AY$300</f>
        <v>0</v>
      </c>
      <c r="AV301">
        <f>ROUND(IF($AU$301&lt;=0,0,$AU$301*$AU$3/12),2)</f>
        <v>0</v>
      </c>
      <c r="AW301">
        <f>ROUND(IF($AU$301&lt;=0,0,MIN($AU$4,$AU$301+$AV$301)),2)</f>
        <v>0</v>
      </c>
      <c r="AX301">
        <f>ROUND(IF($AU$301&lt;=0,0,MIN(MAX(0,$AU$301+$AV$301-$AW$301),MAX(0,$F$301-$J$301-$O$301-$T$301-$Y$301-$AD$301-$AI$301-$AN$301-$AS$301))),2)</f>
        <v>0</v>
      </c>
      <c r="AY301">
        <f>ROUND(MAX(0,$AU$301+$AV$301-$AW$301-$AX$301),2)</f>
        <v>0</v>
      </c>
      <c r="AZ301">
        <f>$BD$300</f>
        <v>0</v>
      </c>
      <c r="BA301">
        <f>ROUND(IF($AZ$301&lt;=0,0,$AZ$301*$AZ$3/12),2)</f>
        <v>0</v>
      </c>
      <c r="BB301">
        <f>ROUND(IF($AZ$301&lt;=0,0,MIN($AZ$4,$AZ$301+$BA$301)),2)</f>
        <v>0</v>
      </c>
      <c r="BC301">
        <f>ROUND(IF($AZ$301&lt;=0,0,MIN(MAX(0,$AZ$301+$BA$301-$BB$301),MAX(0,$F$301-$J$301-$O$301-$T$301-$Y$301-$AD$301-$AI$301-$AN$301-$AS$301-$AX$301))),2)</f>
        <v>0</v>
      </c>
      <c r="BD301">
        <f>ROUND(MAX(0,$AZ$301+$BA$301-$BB$301-$BC$301),2)</f>
        <v>0</v>
      </c>
    </row>
    <row r="302" spans="1:56">
      <c r="A302">
        <f>ROW()-7</f>
        <v>295</v>
      </c>
      <c r="B302">
        <f>EDATE(StartDate,A302-1)</f>
        <v>0</v>
      </c>
      <c r="C302">
        <f>ROUND(SUM($G$302,$L$302,$Q$302,$V$302,$AA$302,$AF$302,$AK$302,$AP$302,$AU$302,$AZ$302)-SUM($K$302,$P$302,$U$302,$Z$302,$AE$302,$AJ$302,$AO$302,$AT$302,$AY$302,$BD$302),2)</f>
        <v>0</v>
      </c>
      <c r="D302">
        <f>ROUND(SUM($H$302,$M$302,$R$302,$W$302,$AB$302,$AG$302,$AL$302,$AQ$302,$AV$302,$BA$302),2)</f>
        <v>0</v>
      </c>
      <c r="E302">
        <f>ROUND(SUM($K$302,$P$302,$U$302,$Z$302,$AE$302,$AJ$302,$AO$302,$AT$302,$AY$302,$BD$302),2)</f>
        <v>0</v>
      </c>
      <c r="F302">
        <f>ROUND(MAX(MonthlyBudget-SUM($I$302,$N$302,$S$302,$X$302,$AC$302,$AH$302,$AM$302,$AR$302,$AW$302,$BB$302),0),2)</f>
        <v>0</v>
      </c>
      <c r="G302">
        <f>$K$301</f>
        <v>0</v>
      </c>
      <c r="H302">
        <f>ROUND(IF($G$302&lt;=0,0,$G$302*$G$3/12),2)</f>
        <v>0</v>
      </c>
      <c r="I302">
        <f>ROUND(IF($G$302&lt;=0,0,MIN($G$4,$G$302+$H$302)),2)</f>
        <v>0</v>
      </c>
      <c r="J302">
        <f>ROUND(IF($G$302&lt;=0,0,MIN(MAX(0,$G$302+$H$302-$I$302),$F$302)),2)</f>
        <v>0</v>
      </c>
      <c r="K302">
        <f>ROUND(MAX(0,$G$302+$H$302-$I$302-$J$302),2)</f>
        <v>0</v>
      </c>
      <c r="L302">
        <f>$P$301</f>
        <v>0</v>
      </c>
      <c r="M302">
        <f>ROUND(IF($L$302&lt;=0,0,$L$302*$L$3/12),2)</f>
        <v>0</v>
      </c>
      <c r="N302">
        <f>ROUND(IF($L$302&lt;=0,0,MIN($L$4,$L$302+$M$302)),2)</f>
        <v>0</v>
      </c>
      <c r="O302">
        <f>ROUND(IF($L$302&lt;=0,0,MIN(MAX(0,$L$302+$M$302-$N$302),MAX(0,$F$302-$J$302))),2)</f>
        <v>0</v>
      </c>
      <c r="P302">
        <f>ROUND(MAX(0,$L$302+$M$302-$N$302-$O$302),2)</f>
        <v>0</v>
      </c>
      <c r="Q302">
        <f>$U$301</f>
        <v>0</v>
      </c>
      <c r="R302">
        <f>ROUND(IF($Q$302&lt;=0,0,$Q$302*$Q$3/12),2)</f>
        <v>0</v>
      </c>
      <c r="S302">
        <f>ROUND(IF($Q$302&lt;=0,0,MIN($Q$4,$Q$302+$R$302)),2)</f>
        <v>0</v>
      </c>
      <c r="T302">
        <f>ROUND(IF($Q$302&lt;=0,0,MIN(MAX(0,$Q$302+$R$302-$S$302),MAX(0,$F$302-$J$302-$O$302))),2)</f>
        <v>0</v>
      </c>
      <c r="U302">
        <f>ROUND(MAX(0,$Q$302+$R$302-$S$302-$T$302),2)</f>
        <v>0</v>
      </c>
      <c r="V302">
        <f>$Z$301</f>
        <v>0</v>
      </c>
      <c r="W302">
        <f>ROUND(IF($V$302&lt;=0,0,$V$302*$V$3/12),2)</f>
        <v>0</v>
      </c>
      <c r="X302">
        <f>ROUND(IF($V$302&lt;=0,0,MIN($V$4,$V$302+$W$302)),2)</f>
        <v>0</v>
      </c>
      <c r="Y302">
        <f>ROUND(IF($V$302&lt;=0,0,MIN(MAX(0,$V$302+$W$302-$X$302),MAX(0,$F$302-$J$302-$O$302-$T$302))),2)</f>
        <v>0</v>
      </c>
      <c r="Z302">
        <f>ROUND(MAX(0,$V$302+$W$302-$X$302-$Y$302),2)</f>
        <v>0</v>
      </c>
      <c r="AA302">
        <f>$AE$301</f>
        <v>0</v>
      </c>
      <c r="AB302">
        <f>ROUND(IF($AA$302&lt;=0,0,$AA$302*$AA$3/12),2)</f>
        <v>0</v>
      </c>
      <c r="AC302">
        <f>ROUND(IF($AA$302&lt;=0,0,MIN($AA$4,$AA$302+$AB$302)),2)</f>
        <v>0</v>
      </c>
      <c r="AD302">
        <f>ROUND(IF($AA$302&lt;=0,0,MIN(MAX(0,$AA$302+$AB$302-$AC$302),MAX(0,$F$302-$J$302-$O$302-$T$302-$Y$302))),2)</f>
        <v>0</v>
      </c>
      <c r="AE302">
        <f>ROUND(MAX(0,$AA$302+$AB$302-$AC$302-$AD$302),2)</f>
        <v>0</v>
      </c>
      <c r="AF302">
        <f>$AJ$301</f>
        <v>0</v>
      </c>
      <c r="AG302">
        <f>ROUND(IF($AF$302&lt;=0,0,$AF$302*$AF$3/12),2)</f>
        <v>0</v>
      </c>
      <c r="AH302">
        <f>ROUND(IF($AF$302&lt;=0,0,MIN($AF$4,$AF$302+$AG$302)),2)</f>
        <v>0</v>
      </c>
      <c r="AI302">
        <f>ROUND(IF($AF$302&lt;=0,0,MIN(MAX(0,$AF$302+$AG$302-$AH$302),MAX(0,$F$302-$J$302-$O$302-$T$302-$Y$302-$AD$302))),2)</f>
        <v>0</v>
      </c>
      <c r="AJ302">
        <f>ROUND(MAX(0,$AF$302+$AG$302-$AH$302-$AI$302),2)</f>
        <v>0</v>
      </c>
      <c r="AK302">
        <f>$AO$301</f>
        <v>0</v>
      </c>
      <c r="AL302">
        <f>ROUND(IF($AK$302&lt;=0,0,$AK$302*$AK$3/12),2)</f>
        <v>0</v>
      </c>
      <c r="AM302">
        <f>ROUND(IF($AK$302&lt;=0,0,MIN($AK$4,$AK$302+$AL$302)),2)</f>
        <v>0</v>
      </c>
      <c r="AN302">
        <f>ROUND(IF($AK$302&lt;=0,0,MIN(MAX(0,$AK$302+$AL$302-$AM$302),MAX(0,$F$302-$J$302-$O$302-$T$302-$Y$302-$AD$302-$AI$302))),2)</f>
        <v>0</v>
      </c>
      <c r="AO302">
        <f>ROUND(MAX(0,$AK$302+$AL$302-$AM$302-$AN$302),2)</f>
        <v>0</v>
      </c>
      <c r="AP302">
        <f>$AT$301</f>
        <v>0</v>
      </c>
      <c r="AQ302">
        <f>ROUND(IF($AP$302&lt;=0,0,$AP$302*$AP$3/12),2)</f>
        <v>0</v>
      </c>
      <c r="AR302">
        <f>ROUND(IF($AP$302&lt;=0,0,MIN($AP$4,$AP$302+$AQ$302)),2)</f>
        <v>0</v>
      </c>
      <c r="AS302">
        <f>ROUND(IF($AP$302&lt;=0,0,MIN(MAX(0,$AP$302+$AQ$302-$AR$302),MAX(0,$F$302-$J$302-$O$302-$T$302-$Y$302-$AD$302-$AI$302-$AN$302))),2)</f>
        <v>0</v>
      </c>
      <c r="AT302">
        <f>ROUND(MAX(0,$AP$302+$AQ$302-$AR$302-$AS$302),2)</f>
        <v>0</v>
      </c>
      <c r="AU302">
        <f>$AY$301</f>
        <v>0</v>
      </c>
      <c r="AV302">
        <f>ROUND(IF($AU$302&lt;=0,0,$AU$302*$AU$3/12),2)</f>
        <v>0</v>
      </c>
      <c r="AW302">
        <f>ROUND(IF($AU$302&lt;=0,0,MIN($AU$4,$AU$302+$AV$302)),2)</f>
        <v>0</v>
      </c>
      <c r="AX302">
        <f>ROUND(IF($AU$302&lt;=0,0,MIN(MAX(0,$AU$302+$AV$302-$AW$302),MAX(0,$F$302-$J$302-$O$302-$T$302-$Y$302-$AD$302-$AI$302-$AN$302-$AS$302))),2)</f>
        <v>0</v>
      </c>
      <c r="AY302">
        <f>ROUND(MAX(0,$AU$302+$AV$302-$AW$302-$AX$302),2)</f>
        <v>0</v>
      </c>
      <c r="AZ302">
        <f>$BD$301</f>
        <v>0</v>
      </c>
      <c r="BA302">
        <f>ROUND(IF($AZ$302&lt;=0,0,$AZ$302*$AZ$3/12),2)</f>
        <v>0</v>
      </c>
      <c r="BB302">
        <f>ROUND(IF($AZ$302&lt;=0,0,MIN($AZ$4,$AZ$302+$BA$302)),2)</f>
        <v>0</v>
      </c>
      <c r="BC302">
        <f>ROUND(IF($AZ$302&lt;=0,0,MIN(MAX(0,$AZ$302+$BA$302-$BB$302),MAX(0,$F$302-$J$302-$O$302-$T$302-$Y$302-$AD$302-$AI$302-$AN$302-$AS$302-$AX$302))),2)</f>
        <v>0</v>
      </c>
      <c r="BD302">
        <f>ROUND(MAX(0,$AZ$302+$BA$302-$BB$302-$BC$302),2)</f>
        <v>0</v>
      </c>
    </row>
    <row r="303" spans="1:56">
      <c r="A303">
        <f>ROW()-7</f>
        <v>296</v>
      </c>
      <c r="B303">
        <f>EDATE(StartDate,A303-1)</f>
        <v>0</v>
      </c>
      <c r="C303">
        <f>ROUND(SUM($G$303,$L$303,$Q$303,$V$303,$AA$303,$AF$303,$AK$303,$AP$303,$AU$303,$AZ$303)-SUM($K$303,$P$303,$U$303,$Z$303,$AE$303,$AJ$303,$AO$303,$AT$303,$AY$303,$BD$303),2)</f>
        <v>0</v>
      </c>
      <c r="D303">
        <f>ROUND(SUM($H$303,$M$303,$R$303,$W$303,$AB$303,$AG$303,$AL$303,$AQ$303,$AV$303,$BA$303),2)</f>
        <v>0</v>
      </c>
      <c r="E303">
        <f>ROUND(SUM($K$303,$P$303,$U$303,$Z$303,$AE$303,$AJ$303,$AO$303,$AT$303,$AY$303,$BD$303),2)</f>
        <v>0</v>
      </c>
      <c r="F303">
        <f>ROUND(MAX(MonthlyBudget-SUM($I$303,$N$303,$S$303,$X$303,$AC$303,$AH$303,$AM$303,$AR$303,$AW$303,$BB$303),0),2)</f>
        <v>0</v>
      </c>
      <c r="G303">
        <f>$K$302</f>
        <v>0</v>
      </c>
      <c r="H303">
        <f>ROUND(IF($G$303&lt;=0,0,$G$303*$G$3/12),2)</f>
        <v>0</v>
      </c>
      <c r="I303">
        <f>ROUND(IF($G$303&lt;=0,0,MIN($G$4,$G$303+$H$303)),2)</f>
        <v>0</v>
      </c>
      <c r="J303">
        <f>ROUND(IF($G$303&lt;=0,0,MIN(MAX(0,$G$303+$H$303-$I$303),$F$303)),2)</f>
        <v>0</v>
      </c>
      <c r="K303">
        <f>ROUND(MAX(0,$G$303+$H$303-$I$303-$J$303),2)</f>
        <v>0</v>
      </c>
      <c r="L303">
        <f>$P$302</f>
        <v>0</v>
      </c>
      <c r="M303">
        <f>ROUND(IF($L$303&lt;=0,0,$L$303*$L$3/12),2)</f>
        <v>0</v>
      </c>
      <c r="N303">
        <f>ROUND(IF($L$303&lt;=0,0,MIN($L$4,$L$303+$M$303)),2)</f>
        <v>0</v>
      </c>
      <c r="O303">
        <f>ROUND(IF($L$303&lt;=0,0,MIN(MAX(0,$L$303+$M$303-$N$303),MAX(0,$F$303-$J$303))),2)</f>
        <v>0</v>
      </c>
      <c r="P303">
        <f>ROUND(MAX(0,$L$303+$M$303-$N$303-$O$303),2)</f>
        <v>0</v>
      </c>
      <c r="Q303">
        <f>$U$302</f>
        <v>0</v>
      </c>
      <c r="R303">
        <f>ROUND(IF($Q$303&lt;=0,0,$Q$303*$Q$3/12),2)</f>
        <v>0</v>
      </c>
      <c r="S303">
        <f>ROUND(IF($Q$303&lt;=0,0,MIN($Q$4,$Q$303+$R$303)),2)</f>
        <v>0</v>
      </c>
      <c r="T303">
        <f>ROUND(IF($Q$303&lt;=0,0,MIN(MAX(0,$Q$303+$R$303-$S$303),MAX(0,$F$303-$J$303-$O$303))),2)</f>
        <v>0</v>
      </c>
      <c r="U303">
        <f>ROUND(MAX(0,$Q$303+$R$303-$S$303-$T$303),2)</f>
        <v>0</v>
      </c>
      <c r="V303">
        <f>$Z$302</f>
        <v>0</v>
      </c>
      <c r="W303">
        <f>ROUND(IF($V$303&lt;=0,0,$V$303*$V$3/12),2)</f>
        <v>0</v>
      </c>
      <c r="X303">
        <f>ROUND(IF($V$303&lt;=0,0,MIN($V$4,$V$303+$W$303)),2)</f>
        <v>0</v>
      </c>
      <c r="Y303">
        <f>ROUND(IF($V$303&lt;=0,0,MIN(MAX(0,$V$303+$W$303-$X$303),MAX(0,$F$303-$J$303-$O$303-$T$303))),2)</f>
        <v>0</v>
      </c>
      <c r="Z303">
        <f>ROUND(MAX(0,$V$303+$W$303-$X$303-$Y$303),2)</f>
        <v>0</v>
      </c>
      <c r="AA303">
        <f>$AE$302</f>
        <v>0</v>
      </c>
      <c r="AB303">
        <f>ROUND(IF($AA$303&lt;=0,0,$AA$303*$AA$3/12),2)</f>
        <v>0</v>
      </c>
      <c r="AC303">
        <f>ROUND(IF($AA$303&lt;=0,0,MIN($AA$4,$AA$303+$AB$303)),2)</f>
        <v>0</v>
      </c>
      <c r="AD303">
        <f>ROUND(IF($AA$303&lt;=0,0,MIN(MAX(0,$AA$303+$AB$303-$AC$303),MAX(0,$F$303-$J$303-$O$303-$T$303-$Y$303))),2)</f>
        <v>0</v>
      </c>
      <c r="AE303">
        <f>ROUND(MAX(0,$AA$303+$AB$303-$AC$303-$AD$303),2)</f>
        <v>0</v>
      </c>
      <c r="AF303">
        <f>$AJ$302</f>
        <v>0</v>
      </c>
      <c r="AG303">
        <f>ROUND(IF($AF$303&lt;=0,0,$AF$303*$AF$3/12),2)</f>
        <v>0</v>
      </c>
      <c r="AH303">
        <f>ROUND(IF($AF$303&lt;=0,0,MIN($AF$4,$AF$303+$AG$303)),2)</f>
        <v>0</v>
      </c>
      <c r="AI303">
        <f>ROUND(IF($AF$303&lt;=0,0,MIN(MAX(0,$AF$303+$AG$303-$AH$303),MAX(0,$F$303-$J$303-$O$303-$T$303-$Y$303-$AD$303))),2)</f>
        <v>0</v>
      </c>
      <c r="AJ303">
        <f>ROUND(MAX(0,$AF$303+$AG$303-$AH$303-$AI$303),2)</f>
        <v>0</v>
      </c>
      <c r="AK303">
        <f>$AO$302</f>
        <v>0</v>
      </c>
      <c r="AL303">
        <f>ROUND(IF($AK$303&lt;=0,0,$AK$303*$AK$3/12),2)</f>
        <v>0</v>
      </c>
      <c r="AM303">
        <f>ROUND(IF($AK$303&lt;=0,0,MIN($AK$4,$AK$303+$AL$303)),2)</f>
        <v>0</v>
      </c>
      <c r="AN303">
        <f>ROUND(IF($AK$303&lt;=0,0,MIN(MAX(0,$AK$303+$AL$303-$AM$303),MAX(0,$F$303-$J$303-$O$303-$T$303-$Y$303-$AD$303-$AI$303))),2)</f>
        <v>0</v>
      </c>
      <c r="AO303">
        <f>ROUND(MAX(0,$AK$303+$AL$303-$AM$303-$AN$303),2)</f>
        <v>0</v>
      </c>
      <c r="AP303">
        <f>$AT$302</f>
        <v>0</v>
      </c>
      <c r="AQ303">
        <f>ROUND(IF($AP$303&lt;=0,0,$AP$303*$AP$3/12),2)</f>
        <v>0</v>
      </c>
      <c r="AR303">
        <f>ROUND(IF($AP$303&lt;=0,0,MIN($AP$4,$AP$303+$AQ$303)),2)</f>
        <v>0</v>
      </c>
      <c r="AS303">
        <f>ROUND(IF($AP$303&lt;=0,0,MIN(MAX(0,$AP$303+$AQ$303-$AR$303),MAX(0,$F$303-$J$303-$O$303-$T$303-$Y$303-$AD$303-$AI$303-$AN$303))),2)</f>
        <v>0</v>
      </c>
      <c r="AT303">
        <f>ROUND(MAX(0,$AP$303+$AQ$303-$AR$303-$AS$303),2)</f>
        <v>0</v>
      </c>
      <c r="AU303">
        <f>$AY$302</f>
        <v>0</v>
      </c>
      <c r="AV303">
        <f>ROUND(IF($AU$303&lt;=0,0,$AU$303*$AU$3/12),2)</f>
        <v>0</v>
      </c>
      <c r="AW303">
        <f>ROUND(IF($AU$303&lt;=0,0,MIN($AU$4,$AU$303+$AV$303)),2)</f>
        <v>0</v>
      </c>
      <c r="AX303">
        <f>ROUND(IF($AU$303&lt;=0,0,MIN(MAX(0,$AU$303+$AV$303-$AW$303),MAX(0,$F$303-$J$303-$O$303-$T$303-$Y$303-$AD$303-$AI$303-$AN$303-$AS$303))),2)</f>
        <v>0</v>
      </c>
      <c r="AY303">
        <f>ROUND(MAX(0,$AU$303+$AV$303-$AW$303-$AX$303),2)</f>
        <v>0</v>
      </c>
      <c r="AZ303">
        <f>$BD$302</f>
        <v>0</v>
      </c>
      <c r="BA303">
        <f>ROUND(IF($AZ$303&lt;=0,0,$AZ$303*$AZ$3/12),2)</f>
        <v>0</v>
      </c>
      <c r="BB303">
        <f>ROUND(IF($AZ$303&lt;=0,0,MIN($AZ$4,$AZ$303+$BA$303)),2)</f>
        <v>0</v>
      </c>
      <c r="BC303">
        <f>ROUND(IF($AZ$303&lt;=0,0,MIN(MAX(0,$AZ$303+$BA$303-$BB$303),MAX(0,$F$303-$J$303-$O$303-$T$303-$Y$303-$AD$303-$AI$303-$AN$303-$AS$303-$AX$303))),2)</f>
        <v>0</v>
      </c>
      <c r="BD303">
        <f>ROUND(MAX(0,$AZ$303+$BA$303-$BB$303-$BC$303),2)</f>
        <v>0</v>
      </c>
    </row>
    <row r="304" spans="1:56">
      <c r="A304">
        <f>ROW()-7</f>
        <v>297</v>
      </c>
      <c r="B304">
        <f>EDATE(StartDate,A304-1)</f>
        <v>0</v>
      </c>
      <c r="C304">
        <f>ROUND(SUM($G$304,$L$304,$Q$304,$V$304,$AA$304,$AF$304,$AK$304,$AP$304,$AU$304,$AZ$304)-SUM($K$304,$P$304,$U$304,$Z$304,$AE$304,$AJ$304,$AO$304,$AT$304,$AY$304,$BD$304),2)</f>
        <v>0</v>
      </c>
      <c r="D304">
        <f>ROUND(SUM($H$304,$M$304,$R$304,$W$304,$AB$304,$AG$304,$AL$304,$AQ$304,$AV$304,$BA$304),2)</f>
        <v>0</v>
      </c>
      <c r="E304">
        <f>ROUND(SUM($K$304,$P$304,$U$304,$Z$304,$AE$304,$AJ$304,$AO$304,$AT$304,$AY$304,$BD$304),2)</f>
        <v>0</v>
      </c>
      <c r="F304">
        <f>ROUND(MAX(MonthlyBudget-SUM($I$304,$N$304,$S$304,$X$304,$AC$304,$AH$304,$AM$304,$AR$304,$AW$304,$BB$304),0),2)</f>
        <v>0</v>
      </c>
      <c r="G304">
        <f>$K$303</f>
        <v>0</v>
      </c>
      <c r="H304">
        <f>ROUND(IF($G$304&lt;=0,0,$G$304*$G$3/12),2)</f>
        <v>0</v>
      </c>
      <c r="I304">
        <f>ROUND(IF($G$304&lt;=0,0,MIN($G$4,$G$304+$H$304)),2)</f>
        <v>0</v>
      </c>
      <c r="J304">
        <f>ROUND(IF($G$304&lt;=0,0,MIN(MAX(0,$G$304+$H$304-$I$304),$F$304)),2)</f>
        <v>0</v>
      </c>
      <c r="K304">
        <f>ROUND(MAX(0,$G$304+$H$304-$I$304-$J$304),2)</f>
        <v>0</v>
      </c>
      <c r="L304">
        <f>$P$303</f>
        <v>0</v>
      </c>
      <c r="M304">
        <f>ROUND(IF($L$304&lt;=0,0,$L$304*$L$3/12),2)</f>
        <v>0</v>
      </c>
      <c r="N304">
        <f>ROUND(IF($L$304&lt;=0,0,MIN($L$4,$L$304+$M$304)),2)</f>
        <v>0</v>
      </c>
      <c r="O304">
        <f>ROUND(IF($L$304&lt;=0,0,MIN(MAX(0,$L$304+$M$304-$N$304),MAX(0,$F$304-$J$304))),2)</f>
        <v>0</v>
      </c>
      <c r="P304">
        <f>ROUND(MAX(0,$L$304+$M$304-$N$304-$O$304),2)</f>
        <v>0</v>
      </c>
      <c r="Q304">
        <f>$U$303</f>
        <v>0</v>
      </c>
      <c r="R304">
        <f>ROUND(IF($Q$304&lt;=0,0,$Q$304*$Q$3/12),2)</f>
        <v>0</v>
      </c>
      <c r="S304">
        <f>ROUND(IF($Q$304&lt;=0,0,MIN($Q$4,$Q$304+$R$304)),2)</f>
        <v>0</v>
      </c>
      <c r="T304">
        <f>ROUND(IF($Q$304&lt;=0,0,MIN(MAX(0,$Q$304+$R$304-$S$304),MAX(0,$F$304-$J$304-$O$304))),2)</f>
        <v>0</v>
      </c>
      <c r="U304">
        <f>ROUND(MAX(0,$Q$304+$R$304-$S$304-$T$304),2)</f>
        <v>0</v>
      </c>
      <c r="V304">
        <f>$Z$303</f>
        <v>0</v>
      </c>
      <c r="W304">
        <f>ROUND(IF($V$304&lt;=0,0,$V$304*$V$3/12),2)</f>
        <v>0</v>
      </c>
      <c r="X304">
        <f>ROUND(IF($V$304&lt;=0,0,MIN($V$4,$V$304+$W$304)),2)</f>
        <v>0</v>
      </c>
      <c r="Y304">
        <f>ROUND(IF($V$304&lt;=0,0,MIN(MAX(0,$V$304+$W$304-$X$304),MAX(0,$F$304-$J$304-$O$304-$T$304))),2)</f>
        <v>0</v>
      </c>
      <c r="Z304">
        <f>ROUND(MAX(0,$V$304+$W$304-$X$304-$Y$304),2)</f>
        <v>0</v>
      </c>
      <c r="AA304">
        <f>$AE$303</f>
        <v>0</v>
      </c>
      <c r="AB304">
        <f>ROUND(IF($AA$304&lt;=0,0,$AA$304*$AA$3/12),2)</f>
        <v>0</v>
      </c>
      <c r="AC304">
        <f>ROUND(IF($AA$304&lt;=0,0,MIN($AA$4,$AA$304+$AB$304)),2)</f>
        <v>0</v>
      </c>
      <c r="AD304">
        <f>ROUND(IF($AA$304&lt;=0,0,MIN(MAX(0,$AA$304+$AB$304-$AC$304),MAX(0,$F$304-$J$304-$O$304-$T$304-$Y$304))),2)</f>
        <v>0</v>
      </c>
      <c r="AE304">
        <f>ROUND(MAX(0,$AA$304+$AB$304-$AC$304-$AD$304),2)</f>
        <v>0</v>
      </c>
      <c r="AF304">
        <f>$AJ$303</f>
        <v>0</v>
      </c>
      <c r="AG304">
        <f>ROUND(IF($AF$304&lt;=0,0,$AF$304*$AF$3/12),2)</f>
        <v>0</v>
      </c>
      <c r="AH304">
        <f>ROUND(IF($AF$304&lt;=0,0,MIN($AF$4,$AF$304+$AG$304)),2)</f>
        <v>0</v>
      </c>
      <c r="AI304">
        <f>ROUND(IF($AF$304&lt;=0,0,MIN(MAX(0,$AF$304+$AG$304-$AH$304),MAX(0,$F$304-$J$304-$O$304-$T$304-$Y$304-$AD$304))),2)</f>
        <v>0</v>
      </c>
      <c r="AJ304">
        <f>ROUND(MAX(0,$AF$304+$AG$304-$AH$304-$AI$304),2)</f>
        <v>0</v>
      </c>
      <c r="AK304">
        <f>$AO$303</f>
        <v>0</v>
      </c>
      <c r="AL304">
        <f>ROUND(IF($AK$304&lt;=0,0,$AK$304*$AK$3/12),2)</f>
        <v>0</v>
      </c>
      <c r="AM304">
        <f>ROUND(IF($AK$304&lt;=0,0,MIN($AK$4,$AK$304+$AL$304)),2)</f>
        <v>0</v>
      </c>
      <c r="AN304">
        <f>ROUND(IF($AK$304&lt;=0,0,MIN(MAX(0,$AK$304+$AL$304-$AM$304),MAX(0,$F$304-$J$304-$O$304-$T$304-$Y$304-$AD$304-$AI$304))),2)</f>
        <v>0</v>
      </c>
      <c r="AO304">
        <f>ROUND(MAX(0,$AK$304+$AL$304-$AM$304-$AN$304),2)</f>
        <v>0</v>
      </c>
      <c r="AP304">
        <f>$AT$303</f>
        <v>0</v>
      </c>
      <c r="AQ304">
        <f>ROUND(IF($AP$304&lt;=0,0,$AP$304*$AP$3/12),2)</f>
        <v>0</v>
      </c>
      <c r="AR304">
        <f>ROUND(IF($AP$304&lt;=0,0,MIN($AP$4,$AP$304+$AQ$304)),2)</f>
        <v>0</v>
      </c>
      <c r="AS304">
        <f>ROUND(IF($AP$304&lt;=0,0,MIN(MAX(0,$AP$304+$AQ$304-$AR$304),MAX(0,$F$304-$J$304-$O$304-$T$304-$Y$304-$AD$304-$AI$304-$AN$304))),2)</f>
        <v>0</v>
      </c>
      <c r="AT304">
        <f>ROUND(MAX(0,$AP$304+$AQ$304-$AR$304-$AS$304),2)</f>
        <v>0</v>
      </c>
      <c r="AU304">
        <f>$AY$303</f>
        <v>0</v>
      </c>
      <c r="AV304">
        <f>ROUND(IF($AU$304&lt;=0,0,$AU$304*$AU$3/12),2)</f>
        <v>0</v>
      </c>
      <c r="AW304">
        <f>ROUND(IF($AU$304&lt;=0,0,MIN($AU$4,$AU$304+$AV$304)),2)</f>
        <v>0</v>
      </c>
      <c r="AX304">
        <f>ROUND(IF($AU$304&lt;=0,0,MIN(MAX(0,$AU$304+$AV$304-$AW$304),MAX(0,$F$304-$J$304-$O$304-$T$304-$Y$304-$AD$304-$AI$304-$AN$304-$AS$304))),2)</f>
        <v>0</v>
      </c>
      <c r="AY304">
        <f>ROUND(MAX(0,$AU$304+$AV$304-$AW$304-$AX$304),2)</f>
        <v>0</v>
      </c>
      <c r="AZ304">
        <f>$BD$303</f>
        <v>0</v>
      </c>
      <c r="BA304">
        <f>ROUND(IF($AZ$304&lt;=0,0,$AZ$304*$AZ$3/12),2)</f>
        <v>0</v>
      </c>
      <c r="BB304">
        <f>ROUND(IF($AZ$304&lt;=0,0,MIN($AZ$4,$AZ$304+$BA$304)),2)</f>
        <v>0</v>
      </c>
      <c r="BC304">
        <f>ROUND(IF($AZ$304&lt;=0,0,MIN(MAX(0,$AZ$304+$BA$304-$BB$304),MAX(0,$F$304-$J$304-$O$304-$T$304-$Y$304-$AD$304-$AI$304-$AN$304-$AS$304-$AX$304))),2)</f>
        <v>0</v>
      </c>
      <c r="BD304">
        <f>ROUND(MAX(0,$AZ$304+$BA$304-$BB$304-$BC$304),2)</f>
        <v>0</v>
      </c>
    </row>
    <row r="305" spans="1:56">
      <c r="A305">
        <f>ROW()-7</f>
        <v>298</v>
      </c>
      <c r="B305">
        <f>EDATE(StartDate,A305-1)</f>
        <v>0</v>
      </c>
      <c r="C305">
        <f>ROUND(SUM($G$305,$L$305,$Q$305,$V$305,$AA$305,$AF$305,$AK$305,$AP$305,$AU$305,$AZ$305)-SUM($K$305,$P$305,$U$305,$Z$305,$AE$305,$AJ$305,$AO$305,$AT$305,$AY$305,$BD$305),2)</f>
        <v>0</v>
      </c>
      <c r="D305">
        <f>ROUND(SUM($H$305,$M$305,$R$305,$W$305,$AB$305,$AG$305,$AL$305,$AQ$305,$AV$305,$BA$305),2)</f>
        <v>0</v>
      </c>
      <c r="E305">
        <f>ROUND(SUM($K$305,$P$305,$U$305,$Z$305,$AE$305,$AJ$305,$AO$305,$AT$305,$AY$305,$BD$305),2)</f>
        <v>0</v>
      </c>
      <c r="F305">
        <f>ROUND(MAX(MonthlyBudget-SUM($I$305,$N$305,$S$305,$X$305,$AC$305,$AH$305,$AM$305,$AR$305,$AW$305,$BB$305),0),2)</f>
        <v>0</v>
      </c>
      <c r="G305">
        <f>$K$304</f>
        <v>0</v>
      </c>
      <c r="H305">
        <f>ROUND(IF($G$305&lt;=0,0,$G$305*$G$3/12),2)</f>
        <v>0</v>
      </c>
      <c r="I305">
        <f>ROUND(IF($G$305&lt;=0,0,MIN($G$4,$G$305+$H$305)),2)</f>
        <v>0</v>
      </c>
      <c r="J305">
        <f>ROUND(IF($G$305&lt;=0,0,MIN(MAX(0,$G$305+$H$305-$I$305),$F$305)),2)</f>
        <v>0</v>
      </c>
      <c r="K305">
        <f>ROUND(MAX(0,$G$305+$H$305-$I$305-$J$305),2)</f>
        <v>0</v>
      </c>
      <c r="L305">
        <f>$P$304</f>
        <v>0</v>
      </c>
      <c r="M305">
        <f>ROUND(IF($L$305&lt;=0,0,$L$305*$L$3/12),2)</f>
        <v>0</v>
      </c>
      <c r="N305">
        <f>ROUND(IF($L$305&lt;=0,0,MIN($L$4,$L$305+$M$305)),2)</f>
        <v>0</v>
      </c>
      <c r="O305">
        <f>ROUND(IF($L$305&lt;=0,0,MIN(MAX(0,$L$305+$M$305-$N$305),MAX(0,$F$305-$J$305))),2)</f>
        <v>0</v>
      </c>
      <c r="P305">
        <f>ROUND(MAX(0,$L$305+$M$305-$N$305-$O$305),2)</f>
        <v>0</v>
      </c>
      <c r="Q305">
        <f>$U$304</f>
        <v>0</v>
      </c>
      <c r="R305">
        <f>ROUND(IF($Q$305&lt;=0,0,$Q$305*$Q$3/12),2)</f>
        <v>0</v>
      </c>
      <c r="S305">
        <f>ROUND(IF($Q$305&lt;=0,0,MIN($Q$4,$Q$305+$R$305)),2)</f>
        <v>0</v>
      </c>
      <c r="T305">
        <f>ROUND(IF($Q$305&lt;=0,0,MIN(MAX(0,$Q$305+$R$305-$S$305),MAX(0,$F$305-$J$305-$O$305))),2)</f>
        <v>0</v>
      </c>
      <c r="U305">
        <f>ROUND(MAX(0,$Q$305+$R$305-$S$305-$T$305),2)</f>
        <v>0</v>
      </c>
      <c r="V305">
        <f>$Z$304</f>
        <v>0</v>
      </c>
      <c r="W305">
        <f>ROUND(IF($V$305&lt;=0,0,$V$305*$V$3/12),2)</f>
        <v>0</v>
      </c>
      <c r="X305">
        <f>ROUND(IF($V$305&lt;=0,0,MIN($V$4,$V$305+$W$305)),2)</f>
        <v>0</v>
      </c>
      <c r="Y305">
        <f>ROUND(IF($V$305&lt;=0,0,MIN(MAX(0,$V$305+$W$305-$X$305),MAX(0,$F$305-$J$305-$O$305-$T$305))),2)</f>
        <v>0</v>
      </c>
      <c r="Z305">
        <f>ROUND(MAX(0,$V$305+$W$305-$X$305-$Y$305),2)</f>
        <v>0</v>
      </c>
      <c r="AA305">
        <f>$AE$304</f>
        <v>0</v>
      </c>
      <c r="AB305">
        <f>ROUND(IF($AA$305&lt;=0,0,$AA$305*$AA$3/12),2)</f>
        <v>0</v>
      </c>
      <c r="AC305">
        <f>ROUND(IF($AA$305&lt;=0,0,MIN($AA$4,$AA$305+$AB$305)),2)</f>
        <v>0</v>
      </c>
      <c r="AD305">
        <f>ROUND(IF($AA$305&lt;=0,0,MIN(MAX(0,$AA$305+$AB$305-$AC$305),MAX(0,$F$305-$J$305-$O$305-$T$305-$Y$305))),2)</f>
        <v>0</v>
      </c>
      <c r="AE305">
        <f>ROUND(MAX(0,$AA$305+$AB$305-$AC$305-$AD$305),2)</f>
        <v>0</v>
      </c>
      <c r="AF305">
        <f>$AJ$304</f>
        <v>0</v>
      </c>
      <c r="AG305">
        <f>ROUND(IF($AF$305&lt;=0,0,$AF$305*$AF$3/12),2)</f>
        <v>0</v>
      </c>
      <c r="AH305">
        <f>ROUND(IF($AF$305&lt;=0,0,MIN($AF$4,$AF$305+$AG$305)),2)</f>
        <v>0</v>
      </c>
      <c r="AI305">
        <f>ROUND(IF($AF$305&lt;=0,0,MIN(MAX(0,$AF$305+$AG$305-$AH$305),MAX(0,$F$305-$J$305-$O$305-$T$305-$Y$305-$AD$305))),2)</f>
        <v>0</v>
      </c>
      <c r="AJ305">
        <f>ROUND(MAX(0,$AF$305+$AG$305-$AH$305-$AI$305),2)</f>
        <v>0</v>
      </c>
      <c r="AK305">
        <f>$AO$304</f>
        <v>0</v>
      </c>
      <c r="AL305">
        <f>ROUND(IF($AK$305&lt;=0,0,$AK$305*$AK$3/12),2)</f>
        <v>0</v>
      </c>
      <c r="AM305">
        <f>ROUND(IF($AK$305&lt;=0,0,MIN($AK$4,$AK$305+$AL$305)),2)</f>
        <v>0</v>
      </c>
      <c r="AN305">
        <f>ROUND(IF($AK$305&lt;=0,0,MIN(MAX(0,$AK$305+$AL$305-$AM$305),MAX(0,$F$305-$J$305-$O$305-$T$305-$Y$305-$AD$305-$AI$305))),2)</f>
        <v>0</v>
      </c>
      <c r="AO305">
        <f>ROUND(MAX(0,$AK$305+$AL$305-$AM$305-$AN$305),2)</f>
        <v>0</v>
      </c>
      <c r="AP305">
        <f>$AT$304</f>
        <v>0</v>
      </c>
      <c r="AQ305">
        <f>ROUND(IF($AP$305&lt;=0,0,$AP$305*$AP$3/12),2)</f>
        <v>0</v>
      </c>
      <c r="AR305">
        <f>ROUND(IF($AP$305&lt;=0,0,MIN($AP$4,$AP$305+$AQ$305)),2)</f>
        <v>0</v>
      </c>
      <c r="AS305">
        <f>ROUND(IF($AP$305&lt;=0,0,MIN(MAX(0,$AP$305+$AQ$305-$AR$305),MAX(0,$F$305-$J$305-$O$305-$T$305-$Y$305-$AD$305-$AI$305-$AN$305))),2)</f>
        <v>0</v>
      </c>
      <c r="AT305">
        <f>ROUND(MAX(0,$AP$305+$AQ$305-$AR$305-$AS$305),2)</f>
        <v>0</v>
      </c>
      <c r="AU305">
        <f>$AY$304</f>
        <v>0</v>
      </c>
      <c r="AV305">
        <f>ROUND(IF($AU$305&lt;=0,0,$AU$305*$AU$3/12),2)</f>
        <v>0</v>
      </c>
      <c r="AW305">
        <f>ROUND(IF($AU$305&lt;=0,0,MIN($AU$4,$AU$305+$AV$305)),2)</f>
        <v>0</v>
      </c>
      <c r="AX305">
        <f>ROUND(IF($AU$305&lt;=0,0,MIN(MAX(0,$AU$305+$AV$305-$AW$305),MAX(0,$F$305-$J$305-$O$305-$T$305-$Y$305-$AD$305-$AI$305-$AN$305-$AS$305))),2)</f>
        <v>0</v>
      </c>
      <c r="AY305">
        <f>ROUND(MAX(0,$AU$305+$AV$305-$AW$305-$AX$305),2)</f>
        <v>0</v>
      </c>
      <c r="AZ305">
        <f>$BD$304</f>
        <v>0</v>
      </c>
      <c r="BA305">
        <f>ROUND(IF($AZ$305&lt;=0,0,$AZ$305*$AZ$3/12),2)</f>
        <v>0</v>
      </c>
      <c r="BB305">
        <f>ROUND(IF($AZ$305&lt;=0,0,MIN($AZ$4,$AZ$305+$BA$305)),2)</f>
        <v>0</v>
      </c>
      <c r="BC305">
        <f>ROUND(IF($AZ$305&lt;=0,0,MIN(MAX(0,$AZ$305+$BA$305-$BB$305),MAX(0,$F$305-$J$305-$O$305-$T$305-$Y$305-$AD$305-$AI$305-$AN$305-$AS$305-$AX$305))),2)</f>
        <v>0</v>
      </c>
      <c r="BD305">
        <f>ROUND(MAX(0,$AZ$305+$BA$305-$BB$305-$BC$305),2)</f>
        <v>0</v>
      </c>
    </row>
    <row r="306" spans="1:56">
      <c r="A306">
        <f>ROW()-7</f>
        <v>299</v>
      </c>
      <c r="B306">
        <f>EDATE(StartDate,A306-1)</f>
        <v>0</v>
      </c>
      <c r="C306">
        <f>ROUND(SUM($G$306,$L$306,$Q$306,$V$306,$AA$306,$AF$306,$AK$306,$AP$306,$AU$306,$AZ$306)-SUM($K$306,$P$306,$U$306,$Z$306,$AE$306,$AJ$306,$AO$306,$AT$306,$AY$306,$BD$306),2)</f>
        <v>0</v>
      </c>
      <c r="D306">
        <f>ROUND(SUM($H$306,$M$306,$R$306,$W$306,$AB$306,$AG$306,$AL$306,$AQ$306,$AV$306,$BA$306),2)</f>
        <v>0</v>
      </c>
      <c r="E306">
        <f>ROUND(SUM($K$306,$P$306,$U$306,$Z$306,$AE$306,$AJ$306,$AO$306,$AT$306,$AY$306,$BD$306),2)</f>
        <v>0</v>
      </c>
      <c r="F306">
        <f>ROUND(MAX(MonthlyBudget-SUM($I$306,$N$306,$S$306,$X$306,$AC$306,$AH$306,$AM$306,$AR$306,$AW$306,$BB$306),0),2)</f>
        <v>0</v>
      </c>
      <c r="G306">
        <f>$K$305</f>
        <v>0</v>
      </c>
      <c r="H306">
        <f>ROUND(IF($G$306&lt;=0,0,$G$306*$G$3/12),2)</f>
        <v>0</v>
      </c>
      <c r="I306">
        <f>ROUND(IF($G$306&lt;=0,0,MIN($G$4,$G$306+$H$306)),2)</f>
        <v>0</v>
      </c>
      <c r="J306">
        <f>ROUND(IF($G$306&lt;=0,0,MIN(MAX(0,$G$306+$H$306-$I$306),$F$306)),2)</f>
        <v>0</v>
      </c>
      <c r="K306">
        <f>ROUND(MAX(0,$G$306+$H$306-$I$306-$J$306),2)</f>
        <v>0</v>
      </c>
      <c r="L306">
        <f>$P$305</f>
        <v>0</v>
      </c>
      <c r="M306">
        <f>ROUND(IF($L$306&lt;=0,0,$L$306*$L$3/12),2)</f>
        <v>0</v>
      </c>
      <c r="N306">
        <f>ROUND(IF($L$306&lt;=0,0,MIN($L$4,$L$306+$M$306)),2)</f>
        <v>0</v>
      </c>
      <c r="O306">
        <f>ROUND(IF($L$306&lt;=0,0,MIN(MAX(0,$L$306+$M$306-$N$306),MAX(0,$F$306-$J$306))),2)</f>
        <v>0</v>
      </c>
      <c r="P306">
        <f>ROUND(MAX(0,$L$306+$M$306-$N$306-$O$306),2)</f>
        <v>0</v>
      </c>
      <c r="Q306">
        <f>$U$305</f>
        <v>0</v>
      </c>
      <c r="R306">
        <f>ROUND(IF($Q$306&lt;=0,0,$Q$306*$Q$3/12),2)</f>
        <v>0</v>
      </c>
      <c r="S306">
        <f>ROUND(IF($Q$306&lt;=0,0,MIN($Q$4,$Q$306+$R$306)),2)</f>
        <v>0</v>
      </c>
      <c r="T306">
        <f>ROUND(IF($Q$306&lt;=0,0,MIN(MAX(0,$Q$306+$R$306-$S$306),MAX(0,$F$306-$J$306-$O$306))),2)</f>
        <v>0</v>
      </c>
      <c r="U306">
        <f>ROUND(MAX(0,$Q$306+$R$306-$S$306-$T$306),2)</f>
        <v>0</v>
      </c>
      <c r="V306">
        <f>$Z$305</f>
        <v>0</v>
      </c>
      <c r="W306">
        <f>ROUND(IF($V$306&lt;=0,0,$V$306*$V$3/12),2)</f>
        <v>0</v>
      </c>
      <c r="X306">
        <f>ROUND(IF($V$306&lt;=0,0,MIN($V$4,$V$306+$W$306)),2)</f>
        <v>0</v>
      </c>
      <c r="Y306">
        <f>ROUND(IF($V$306&lt;=0,0,MIN(MAX(0,$V$306+$W$306-$X$306),MAX(0,$F$306-$J$306-$O$306-$T$306))),2)</f>
        <v>0</v>
      </c>
      <c r="Z306">
        <f>ROUND(MAX(0,$V$306+$W$306-$X$306-$Y$306),2)</f>
        <v>0</v>
      </c>
      <c r="AA306">
        <f>$AE$305</f>
        <v>0</v>
      </c>
      <c r="AB306">
        <f>ROUND(IF($AA$306&lt;=0,0,$AA$306*$AA$3/12),2)</f>
        <v>0</v>
      </c>
      <c r="AC306">
        <f>ROUND(IF($AA$306&lt;=0,0,MIN($AA$4,$AA$306+$AB$306)),2)</f>
        <v>0</v>
      </c>
      <c r="AD306">
        <f>ROUND(IF($AA$306&lt;=0,0,MIN(MAX(0,$AA$306+$AB$306-$AC$306),MAX(0,$F$306-$J$306-$O$306-$T$306-$Y$306))),2)</f>
        <v>0</v>
      </c>
      <c r="AE306">
        <f>ROUND(MAX(0,$AA$306+$AB$306-$AC$306-$AD$306),2)</f>
        <v>0</v>
      </c>
      <c r="AF306">
        <f>$AJ$305</f>
        <v>0</v>
      </c>
      <c r="AG306">
        <f>ROUND(IF($AF$306&lt;=0,0,$AF$306*$AF$3/12),2)</f>
        <v>0</v>
      </c>
      <c r="AH306">
        <f>ROUND(IF($AF$306&lt;=0,0,MIN($AF$4,$AF$306+$AG$306)),2)</f>
        <v>0</v>
      </c>
      <c r="AI306">
        <f>ROUND(IF($AF$306&lt;=0,0,MIN(MAX(0,$AF$306+$AG$306-$AH$306),MAX(0,$F$306-$J$306-$O$306-$T$306-$Y$306-$AD$306))),2)</f>
        <v>0</v>
      </c>
      <c r="AJ306">
        <f>ROUND(MAX(0,$AF$306+$AG$306-$AH$306-$AI$306),2)</f>
        <v>0</v>
      </c>
      <c r="AK306">
        <f>$AO$305</f>
        <v>0</v>
      </c>
      <c r="AL306">
        <f>ROUND(IF($AK$306&lt;=0,0,$AK$306*$AK$3/12),2)</f>
        <v>0</v>
      </c>
      <c r="AM306">
        <f>ROUND(IF($AK$306&lt;=0,0,MIN($AK$4,$AK$306+$AL$306)),2)</f>
        <v>0</v>
      </c>
      <c r="AN306">
        <f>ROUND(IF($AK$306&lt;=0,0,MIN(MAX(0,$AK$306+$AL$306-$AM$306),MAX(0,$F$306-$J$306-$O$306-$T$306-$Y$306-$AD$306-$AI$306))),2)</f>
        <v>0</v>
      </c>
      <c r="AO306">
        <f>ROUND(MAX(0,$AK$306+$AL$306-$AM$306-$AN$306),2)</f>
        <v>0</v>
      </c>
      <c r="AP306">
        <f>$AT$305</f>
        <v>0</v>
      </c>
      <c r="AQ306">
        <f>ROUND(IF($AP$306&lt;=0,0,$AP$306*$AP$3/12),2)</f>
        <v>0</v>
      </c>
      <c r="AR306">
        <f>ROUND(IF($AP$306&lt;=0,0,MIN($AP$4,$AP$306+$AQ$306)),2)</f>
        <v>0</v>
      </c>
      <c r="AS306">
        <f>ROUND(IF($AP$306&lt;=0,0,MIN(MAX(0,$AP$306+$AQ$306-$AR$306),MAX(0,$F$306-$J$306-$O$306-$T$306-$Y$306-$AD$306-$AI$306-$AN$306))),2)</f>
        <v>0</v>
      </c>
      <c r="AT306">
        <f>ROUND(MAX(0,$AP$306+$AQ$306-$AR$306-$AS$306),2)</f>
        <v>0</v>
      </c>
      <c r="AU306">
        <f>$AY$305</f>
        <v>0</v>
      </c>
      <c r="AV306">
        <f>ROUND(IF($AU$306&lt;=0,0,$AU$306*$AU$3/12),2)</f>
        <v>0</v>
      </c>
      <c r="AW306">
        <f>ROUND(IF($AU$306&lt;=0,0,MIN($AU$4,$AU$306+$AV$306)),2)</f>
        <v>0</v>
      </c>
      <c r="AX306">
        <f>ROUND(IF($AU$306&lt;=0,0,MIN(MAX(0,$AU$306+$AV$306-$AW$306),MAX(0,$F$306-$J$306-$O$306-$T$306-$Y$306-$AD$306-$AI$306-$AN$306-$AS$306))),2)</f>
        <v>0</v>
      </c>
      <c r="AY306">
        <f>ROUND(MAX(0,$AU$306+$AV$306-$AW$306-$AX$306),2)</f>
        <v>0</v>
      </c>
      <c r="AZ306">
        <f>$BD$305</f>
        <v>0</v>
      </c>
      <c r="BA306">
        <f>ROUND(IF($AZ$306&lt;=0,0,$AZ$306*$AZ$3/12),2)</f>
        <v>0</v>
      </c>
      <c r="BB306">
        <f>ROUND(IF($AZ$306&lt;=0,0,MIN($AZ$4,$AZ$306+$BA$306)),2)</f>
        <v>0</v>
      </c>
      <c r="BC306">
        <f>ROUND(IF($AZ$306&lt;=0,0,MIN(MAX(0,$AZ$306+$BA$306-$BB$306),MAX(0,$F$306-$J$306-$O$306-$T$306-$Y$306-$AD$306-$AI$306-$AN$306-$AS$306-$AX$306))),2)</f>
        <v>0</v>
      </c>
      <c r="BD306">
        <f>ROUND(MAX(0,$AZ$306+$BA$306-$BB$306-$BC$306),2)</f>
        <v>0</v>
      </c>
    </row>
    <row r="307" spans="1:56">
      <c r="A307">
        <f>ROW()-7</f>
        <v>300</v>
      </c>
      <c r="B307">
        <f>EDATE(StartDate,A307-1)</f>
        <v>0</v>
      </c>
      <c r="C307">
        <f>ROUND(SUM($G$307,$L$307,$Q$307,$V$307,$AA$307,$AF$307,$AK$307,$AP$307,$AU$307,$AZ$307)-SUM($K$307,$P$307,$U$307,$Z$307,$AE$307,$AJ$307,$AO$307,$AT$307,$AY$307,$BD$307),2)</f>
        <v>0</v>
      </c>
      <c r="D307">
        <f>ROUND(SUM($H$307,$M$307,$R$307,$W$307,$AB$307,$AG$307,$AL$307,$AQ$307,$AV$307,$BA$307),2)</f>
        <v>0</v>
      </c>
      <c r="E307">
        <f>ROUND(SUM($K$307,$P$307,$U$307,$Z$307,$AE$307,$AJ$307,$AO$307,$AT$307,$AY$307,$BD$307),2)</f>
        <v>0</v>
      </c>
      <c r="F307">
        <f>ROUND(MAX(MonthlyBudget-SUM($I$307,$N$307,$S$307,$X$307,$AC$307,$AH$307,$AM$307,$AR$307,$AW$307,$BB$307),0),2)</f>
        <v>0</v>
      </c>
      <c r="G307">
        <f>$K$306</f>
        <v>0</v>
      </c>
      <c r="H307">
        <f>ROUND(IF($G$307&lt;=0,0,$G$307*$G$3/12),2)</f>
        <v>0</v>
      </c>
      <c r="I307">
        <f>ROUND(IF($G$307&lt;=0,0,MIN($G$4,$G$307+$H$307)),2)</f>
        <v>0</v>
      </c>
      <c r="J307">
        <f>ROUND(IF($G$307&lt;=0,0,MIN(MAX(0,$G$307+$H$307-$I$307),$F$307)),2)</f>
        <v>0</v>
      </c>
      <c r="K307">
        <f>ROUND(MAX(0,$G$307+$H$307-$I$307-$J$307),2)</f>
        <v>0</v>
      </c>
      <c r="L307">
        <f>$P$306</f>
        <v>0</v>
      </c>
      <c r="M307">
        <f>ROUND(IF($L$307&lt;=0,0,$L$307*$L$3/12),2)</f>
        <v>0</v>
      </c>
      <c r="N307">
        <f>ROUND(IF($L$307&lt;=0,0,MIN($L$4,$L$307+$M$307)),2)</f>
        <v>0</v>
      </c>
      <c r="O307">
        <f>ROUND(IF($L$307&lt;=0,0,MIN(MAX(0,$L$307+$M$307-$N$307),MAX(0,$F$307-$J$307))),2)</f>
        <v>0</v>
      </c>
      <c r="P307">
        <f>ROUND(MAX(0,$L$307+$M$307-$N$307-$O$307),2)</f>
        <v>0</v>
      </c>
      <c r="Q307">
        <f>$U$306</f>
        <v>0</v>
      </c>
      <c r="R307">
        <f>ROUND(IF($Q$307&lt;=0,0,$Q$307*$Q$3/12),2)</f>
        <v>0</v>
      </c>
      <c r="S307">
        <f>ROUND(IF($Q$307&lt;=0,0,MIN($Q$4,$Q$307+$R$307)),2)</f>
        <v>0</v>
      </c>
      <c r="T307">
        <f>ROUND(IF($Q$307&lt;=0,0,MIN(MAX(0,$Q$307+$R$307-$S$307),MAX(0,$F$307-$J$307-$O$307))),2)</f>
        <v>0</v>
      </c>
      <c r="U307">
        <f>ROUND(MAX(0,$Q$307+$R$307-$S$307-$T$307),2)</f>
        <v>0</v>
      </c>
      <c r="V307">
        <f>$Z$306</f>
        <v>0</v>
      </c>
      <c r="W307">
        <f>ROUND(IF($V$307&lt;=0,0,$V$307*$V$3/12),2)</f>
        <v>0</v>
      </c>
      <c r="X307">
        <f>ROUND(IF($V$307&lt;=0,0,MIN($V$4,$V$307+$W$307)),2)</f>
        <v>0</v>
      </c>
      <c r="Y307">
        <f>ROUND(IF($V$307&lt;=0,0,MIN(MAX(0,$V$307+$W$307-$X$307),MAX(0,$F$307-$J$307-$O$307-$T$307))),2)</f>
        <v>0</v>
      </c>
      <c r="Z307">
        <f>ROUND(MAX(0,$V$307+$W$307-$X$307-$Y$307),2)</f>
        <v>0</v>
      </c>
      <c r="AA307">
        <f>$AE$306</f>
        <v>0</v>
      </c>
      <c r="AB307">
        <f>ROUND(IF($AA$307&lt;=0,0,$AA$307*$AA$3/12),2)</f>
        <v>0</v>
      </c>
      <c r="AC307">
        <f>ROUND(IF($AA$307&lt;=0,0,MIN($AA$4,$AA$307+$AB$307)),2)</f>
        <v>0</v>
      </c>
      <c r="AD307">
        <f>ROUND(IF($AA$307&lt;=0,0,MIN(MAX(0,$AA$307+$AB$307-$AC$307),MAX(0,$F$307-$J$307-$O$307-$T$307-$Y$307))),2)</f>
        <v>0</v>
      </c>
      <c r="AE307">
        <f>ROUND(MAX(0,$AA$307+$AB$307-$AC$307-$AD$307),2)</f>
        <v>0</v>
      </c>
      <c r="AF307">
        <f>$AJ$306</f>
        <v>0</v>
      </c>
      <c r="AG307">
        <f>ROUND(IF($AF$307&lt;=0,0,$AF$307*$AF$3/12),2)</f>
        <v>0</v>
      </c>
      <c r="AH307">
        <f>ROUND(IF($AF$307&lt;=0,0,MIN($AF$4,$AF$307+$AG$307)),2)</f>
        <v>0</v>
      </c>
      <c r="AI307">
        <f>ROUND(IF($AF$307&lt;=0,0,MIN(MAX(0,$AF$307+$AG$307-$AH$307),MAX(0,$F$307-$J$307-$O$307-$T$307-$Y$307-$AD$307))),2)</f>
        <v>0</v>
      </c>
      <c r="AJ307">
        <f>ROUND(MAX(0,$AF$307+$AG$307-$AH$307-$AI$307),2)</f>
        <v>0</v>
      </c>
      <c r="AK307">
        <f>$AO$306</f>
        <v>0</v>
      </c>
      <c r="AL307">
        <f>ROUND(IF($AK$307&lt;=0,0,$AK$307*$AK$3/12),2)</f>
        <v>0</v>
      </c>
      <c r="AM307">
        <f>ROUND(IF($AK$307&lt;=0,0,MIN($AK$4,$AK$307+$AL$307)),2)</f>
        <v>0</v>
      </c>
      <c r="AN307">
        <f>ROUND(IF($AK$307&lt;=0,0,MIN(MAX(0,$AK$307+$AL$307-$AM$307),MAX(0,$F$307-$J$307-$O$307-$T$307-$Y$307-$AD$307-$AI$307))),2)</f>
        <v>0</v>
      </c>
      <c r="AO307">
        <f>ROUND(MAX(0,$AK$307+$AL$307-$AM$307-$AN$307),2)</f>
        <v>0</v>
      </c>
      <c r="AP307">
        <f>$AT$306</f>
        <v>0</v>
      </c>
      <c r="AQ307">
        <f>ROUND(IF($AP$307&lt;=0,0,$AP$307*$AP$3/12),2)</f>
        <v>0</v>
      </c>
      <c r="AR307">
        <f>ROUND(IF($AP$307&lt;=0,0,MIN($AP$4,$AP$307+$AQ$307)),2)</f>
        <v>0</v>
      </c>
      <c r="AS307">
        <f>ROUND(IF($AP$307&lt;=0,0,MIN(MAX(0,$AP$307+$AQ$307-$AR$307),MAX(0,$F$307-$J$307-$O$307-$T$307-$Y$307-$AD$307-$AI$307-$AN$307))),2)</f>
        <v>0</v>
      </c>
      <c r="AT307">
        <f>ROUND(MAX(0,$AP$307+$AQ$307-$AR$307-$AS$307),2)</f>
        <v>0</v>
      </c>
      <c r="AU307">
        <f>$AY$306</f>
        <v>0</v>
      </c>
      <c r="AV307">
        <f>ROUND(IF($AU$307&lt;=0,0,$AU$307*$AU$3/12),2)</f>
        <v>0</v>
      </c>
      <c r="AW307">
        <f>ROUND(IF($AU$307&lt;=0,0,MIN($AU$4,$AU$307+$AV$307)),2)</f>
        <v>0</v>
      </c>
      <c r="AX307">
        <f>ROUND(IF($AU$307&lt;=0,0,MIN(MAX(0,$AU$307+$AV$307-$AW$307),MAX(0,$F$307-$J$307-$O$307-$T$307-$Y$307-$AD$307-$AI$307-$AN$307-$AS$307))),2)</f>
        <v>0</v>
      </c>
      <c r="AY307">
        <f>ROUND(MAX(0,$AU$307+$AV$307-$AW$307-$AX$307),2)</f>
        <v>0</v>
      </c>
      <c r="AZ307">
        <f>$BD$306</f>
        <v>0</v>
      </c>
      <c r="BA307">
        <f>ROUND(IF($AZ$307&lt;=0,0,$AZ$307*$AZ$3/12),2)</f>
        <v>0</v>
      </c>
      <c r="BB307">
        <f>ROUND(IF($AZ$307&lt;=0,0,MIN($AZ$4,$AZ$307+$BA$307)),2)</f>
        <v>0</v>
      </c>
      <c r="BC307">
        <f>ROUND(IF($AZ$307&lt;=0,0,MIN(MAX(0,$AZ$307+$BA$307-$BB$307),MAX(0,$F$307-$J$307-$O$307-$T$307-$Y$307-$AD$307-$AI$307-$AN$307-$AS$307-$AX$307))),2)</f>
        <v>0</v>
      </c>
      <c r="BD307">
        <f>ROUND(MAX(0,$AZ$307+$BA$307-$BB$307-$BC$307),2)</f>
        <v>0</v>
      </c>
    </row>
    <row r="308" spans="1:56">
      <c r="A308">
        <f>ROW()-7</f>
        <v>301</v>
      </c>
      <c r="B308">
        <f>EDATE(StartDate,A308-1)</f>
        <v>0</v>
      </c>
      <c r="C308">
        <f>ROUND(SUM($G$308,$L$308,$Q$308,$V$308,$AA$308,$AF$308,$AK$308,$AP$308,$AU$308,$AZ$308)-SUM($K$308,$P$308,$U$308,$Z$308,$AE$308,$AJ$308,$AO$308,$AT$308,$AY$308,$BD$308),2)</f>
        <v>0</v>
      </c>
      <c r="D308">
        <f>ROUND(SUM($H$308,$M$308,$R$308,$W$308,$AB$308,$AG$308,$AL$308,$AQ$308,$AV$308,$BA$308),2)</f>
        <v>0</v>
      </c>
      <c r="E308">
        <f>ROUND(SUM($K$308,$P$308,$U$308,$Z$308,$AE$308,$AJ$308,$AO$308,$AT$308,$AY$308,$BD$308),2)</f>
        <v>0</v>
      </c>
      <c r="F308">
        <f>ROUND(MAX(MonthlyBudget-SUM($I$308,$N$308,$S$308,$X$308,$AC$308,$AH$308,$AM$308,$AR$308,$AW$308,$BB$308),0),2)</f>
        <v>0</v>
      </c>
      <c r="G308">
        <f>$K$307</f>
        <v>0</v>
      </c>
      <c r="H308">
        <f>ROUND(IF($G$308&lt;=0,0,$G$308*$G$3/12),2)</f>
        <v>0</v>
      </c>
      <c r="I308">
        <f>ROUND(IF($G$308&lt;=0,0,MIN($G$4,$G$308+$H$308)),2)</f>
        <v>0</v>
      </c>
      <c r="J308">
        <f>ROUND(IF($G$308&lt;=0,0,MIN(MAX(0,$G$308+$H$308-$I$308),$F$308)),2)</f>
        <v>0</v>
      </c>
      <c r="K308">
        <f>ROUND(MAX(0,$G$308+$H$308-$I$308-$J$308),2)</f>
        <v>0</v>
      </c>
      <c r="L308">
        <f>$P$307</f>
        <v>0</v>
      </c>
      <c r="M308">
        <f>ROUND(IF($L$308&lt;=0,0,$L$308*$L$3/12),2)</f>
        <v>0</v>
      </c>
      <c r="N308">
        <f>ROUND(IF($L$308&lt;=0,0,MIN($L$4,$L$308+$M$308)),2)</f>
        <v>0</v>
      </c>
      <c r="O308">
        <f>ROUND(IF($L$308&lt;=0,0,MIN(MAX(0,$L$308+$M$308-$N$308),MAX(0,$F$308-$J$308))),2)</f>
        <v>0</v>
      </c>
      <c r="P308">
        <f>ROUND(MAX(0,$L$308+$M$308-$N$308-$O$308),2)</f>
        <v>0</v>
      </c>
      <c r="Q308">
        <f>$U$307</f>
        <v>0</v>
      </c>
      <c r="R308">
        <f>ROUND(IF($Q$308&lt;=0,0,$Q$308*$Q$3/12),2)</f>
        <v>0</v>
      </c>
      <c r="S308">
        <f>ROUND(IF($Q$308&lt;=0,0,MIN($Q$4,$Q$308+$R$308)),2)</f>
        <v>0</v>
      </c>
      <c r="T308">
        <f>ROUND(IF($Q$308&lt;=0,0,MIN(MAX(0,$Q$308+$R$308-$S$308),MAX(0,$F$308-$J$308-$O$308))),2)</f>
        <v>0</v>
      </c>
      <c r="U308">
        <f>ROUND(MAX(0,$Q$308+$R$308-$S$308-$T$308),2)</f>
        <v>0</v>
      </c>
      <c r="V308">
        <f>$Z$307</f>
        <v>0</v>
      </c>
      <c r="W308">
        <f>ROUND(IF($V$308&lt;=0,0,$V$308*$V$3/12),2)</f>
        <v>0</v>
      </c>
      <c r="X308">
        <f>ROUND(IF($V$308&lt;=0,0,MIN($V$4,$V$308+$W$308)),2)</f>
        <v>0</v>
      </c>
      <c r="Y308">
        <f>ROUND(IF($V$308&lt;=0,0,MIN(MAX(0,$V$308+$W$308-$X$308),MAX(0,$F$308-$J$308-$O$308-$T$308))),2)</f>
        <v>0</v>
      </c>
      <c r="Z308">
        <f>ROUND(MAX(0,$V$308+$W$308-$X$308-$Y$308),2)</f>
        <v>0</v>
      </c>
      <c r="AA308">
        <f>$AE$307</f>
        <v>0</v>
      </c>
      <c r="AB308">
        <f>ROUND(IF($AA$308&lt;=0,0,$AA$308*$AA$3/12),2)</f>
        <v>0</v>
      </c>
      <c r="AC308">
        <f>ROUND(IF($AA$308&lt;=0,0,MIN($AA$4,$AA$308+$AB$308)),2)</f>
        <v>0</v>
      </c>
      <c r="AD308">
        <f>ROUND(IF($AA$308&lt;=0,0,MIN(MAX(0,$AA$308+$AB$308-$AC$308),MAX(0,$F$308-$J$308-$O$308-$T$308-$Y$308))),2)</f>
        <v>0</v>
      </c>
      <c r="AE308">
        <f>ROUND(MAX(0,$AA$308+$AB$308-$AC$308-$AD$308),2)</f>
        <v>0</v>
      </c>
      <c r="AF308">
        <f>$AJ$307</f>
        <v>0</v>
      </c>
      <c r="AG308">
        <f>ROUND(IF($AF$308&lt;=0,0,$AF$308*$AF$3/12),2)</f>
        <v>0</v>
      </c>
      <c r="AH308">
        <f>ROUND(IF($AF$308&lt;=0,0,MIN($AF$4,$AF$308+$AG$308)),2)</f>
        <v>0</v>
      </c>
      <c r="AI308">
        <f>ROUND(IF($AF$308&lt;=0,0,MIN(MAX(0,$AF$308+$AG$308-$AH$308),MAX(0,$F$308-$J$308-$O$308-$T$308-$Y$308-$AD$308))),2)</f>
        <v>0</v>
      </c>
      <c r="AJ308">
        <f>ROUND(MAX(0,$AF$308+$AG$308-$AH$308-$AI$308),2)</f>
        <v>0</v>
      </c>
      <c r="AK308">
        <f>$AO$307</f>
        <v>0</v>
      </c>
      <c r="AL308">
        <f>ROUND(IF($AK$308&lt;=0,0,$AK$308*$AK$3/12),2)</f>
        <v>0</v>
      </c>
      <c r="AM308">
        <f>ROUND(IF($AK$308&lt;=0,0,MIN($AK$4,$AK$308+$AL$308)),2)</f>
        <v>0</v>
      </c>
      <c r="AN308">
        <f>ROUND(IF($AK$308&lt;=0,0,MIN(MAX(0,$AK$308+$AL$308-$AM$308),MAX(0,$F$308-$J$308-$O$308-$T$308-$Y$308-$AD$308-$AI$308))),2)</f>
        <v>0</v>
      </c>
      <c r="AO308">
        <f>ROUND(MAX(0,$AK$308+$AL$308-$AM$308-$AN$308),2)</f>
        <v>0</v>
      </c>
      <c r="AP308">
        <f>$AT$307</f>
        <v>0</v>
      </c>
      <c r="AQ308">
        <f>ROUND(IF($AP$308&lt;=0,0,$AP$308*$AP$3/12),2)</f>
        <v>0</v>
      </c>
      <c r="AR308">
        <f>ROUND(IF($AP$308&lt;=0,0,MIN($AP$4,$AP$308+$AQ$308)),2)</f>
        <v>0</v>
      </c>
      <c r="AS308">
        <f>ROUND(IF($AP$308&lt;=0,0,MIN(MAX(0,$AP$308+$AQ$308-$AR$308),MAX(0,$F$308-$J$308-$O$308-$T$308-$Y$308-$AD$308-$AI$308-$AN$308))),2)</f>
        <v>0</v>
      </c>
      <c r="AT308">
        <f>ROUND(MAX(0,$AP$308+$AQ$308-$AR$308-$AS$308),2)</f>
        <v>0</v>
      </c>
      <c r="AU308">
        <f>$AY$307</f>
        <v>0</v>
      </c>
      <c r="AV308">
        <f>ROUND(IF($AU$308&lt;=0,0,$AU$308*$AU$3/12),2)</f>
        <v>0</v>
      </c>
      <c r="AW308">
        <f>ROUND(IF($AU$308&lt;=0,0,MIN($AU$4,$AU$308+$AV$308)),2)</f>
        <v>0</v>
      </c>
      <c r="AX308">
        <f>ROUND(IF($AU$308&lt;=0,0,MIN(MAX(0,$AU$308+$AV$308-$AW$308),MAX(0,$F$308-$J$308-$O$308-$T$308-$Y$308-$AD$308-$AI$308-$AN$308-$AS$308))),2)</f>
        <v>0</v>
      </c>
      <c r="AY308">
        <f>ROUND(MAX(0,$AU$308+$AV$308-$AW$308-$AX$308),2)</f>
        <v>0</v>
      </c>
      <c r="AZ308">
        <f>$BD$307</f>
        <v>0</v>
      </c>
      <c r="BA308">
        <f>ROUND(IF($AZ$308&lt;=0,0,$AZ$308*$AZ$3/12),2)</f>
        <v>0</v>
      </c>
      <c r="BB308">
        <f>ROUND(IF($AZ$308&lt;=0,0,MIN($AZ$4,$AZ$308+$BA$308)),2)</f>
        <v>0</v>
      </c>
      <c r="BC308">
        <f>ROUND(IF($AZ$308&lt;=0,0,MIN(MAX(0,$AZ$308+$BA$308-$BB$308),MAX(0,$F$308-$J$308-$O$308-$T$308-$Y$308-$AD$308-$AI$308-$AN$308-$AS$308-$AX$308))),2)</f>
        <v>0</v>
      </c>
      <c r="BD308">
        <f>ROUND(MAX(0,$AZ$308+$BA$308-$BB$308-$BC$308),2)</f>
        <v>0</v>
      </c>
    </row>
    <row r="309" spans="1:56">
      <c r="A309">
        <f>ROW()-7</f>
        <v>302</v>
      </c>
      <c r="B309">
        <f>EDATE(StartDate,A309-1)</f>
        <v>0</v>
      </c>
      <c r="C309">
        <f>ROUND(SUM($G$309,$L$309,$Q$309,$V$309,$AA$309,$AF$309,$AK$309,$AP$309,$AU$309,$AZ$309)-SUM($K$309,$P$309,$U$309,$Z$309,$AE$309,$AJ$309,$AO$309,$AT$309,$AY$309,$BD$309),2)</f>
        <v>0</v>
      </c>
      <c r="D309">
        <f>ROUND(SUM($H$309,$M$309,$R$309,$W$309,$AB$309,$AG$309,$AL$309,$AQ$309,$AV$309,$BA$309),2)</f>
        <v>0</v>
      </c>
      <c r="E309">
        <f>ROUND(SUM($K$309,$P$309,$U$309,$Z$309,$AE$309,$AJ$309,$AO$309,$AT$309,$AY$309,$BD$309),2)</f>
        <v>0</v>
      </c>
      <c r="F309">
        <f>ROUND(MAX(MonthlyBudget-SUM($I$309,$N$309,$S$309,$X$309,$AC$309,$AH$309,$AM$309,$AR$309,$AW$309,$BB$309),0),2)</f>
        <v>0</v>
      </c>
      <c r="G309">
        <f>$K$308</f>
        <v>0</v>
      </c>
      <c r="H309">
        <f>ROUND(IF($G$309&lt;=0,0,$G$309*$G$3/12),2)</f>
        <v>0</v>
      </c>
      <c r="I309">
        <f>ROUND(IF($G$309&lt;=0,0,MIN($G$4,$G$309+$H$309)),2)</f>
        <v>0</v>
      </c>
      <c r="J309">
        <f>ROUND(IF($G$309&lt;=0,0,MIN(MAX(0,$G$309+$H$309-$I$309),$F$309)),2)</f>
        <v>0</v>
      </c>
      <c r="K309">
        <f>ROUND(MAX(0,$G$309+$H$309-$I$309-$J$309),2)</f>
        <v>0</v>
      </c>
      <c r="L309">
        <f>$P$308</f>
        <v>0</v>
      </c>
      <c r="M309">
        <f>ROUND(IF($L$309&lt;=0,0,$L$309*$L$3/12),2)</f>
        <v>0</v>
      </c>
      <c r="N309">
        <f>ROUND(IF($L$309&lt;=0,0,MIN($L$4,$L$309+$M$309)),2)</f>
        <v>0</v>
      </c>
      <c r="O309">
        <f>ROUND(IF($L$309&lt;=0,0,MIN(MAX(0,$L$309+$M$309-$N$309),MAX(0,$F$309-$J$309))),2)</f>
        <v>0</v>
      </c>
      <c r="P309">
        <f>ROUND(MAX(0,$L$309+$M$309-$N$309-$O$309),2)</f>
        <v>0</v>
      </c>
      <c r="Q309">
        <f>$U$308</f>
        <v>0</v>
      </c>
      <c r="R309">
        <f>ROUND(IF($Q$309&lt;=0,0,$Q$309*$Q$3/12),2)</f>
        <v>0</v>
      </c>
      <c r="S309">
        <f>ROUND(IF($Q$309&lt;=0,0,MIN($Q$4,$Q$309+$R$309)),2)</f>
        <v>0</v>
      </c>
      <c r="T309">
        <f>ROUND(IF($Q$309&lt;=0,0,MIN(MAX(0,$Q$309+$R$309-$S$309),MAX(0,$F$309-$J$309-$O$309))),2)</f>
        <v>0</v>
      </c>
      <c r="U309">
        <f>ROUND(MAX(0,$Q$309+$R$309-$S$309-$T$309),2)</f>
        <v>0</v>
      </c>
      <c r="V309">
        <f>$Z$308</f>
        <v>0</v>
      </c>
      <c r="W309">
        <f>ROUND(IF($V$309&lt;=0,0,$V$309*$V$3/12),2)</f>
        <v>0</v>
      </c>
      <c r="X309">
        <f>ROUND(IF($V$309&lt;=0,0,MIN($V$4,$V$309+$W$309)),2)</f>
        <v>0</v>
      </c>
      <c r="Y309">
        <f>ROUND(IF($V$309&lt;=0,0,MIN(MAX(0,$V$309+$W$309-$X$309),MAX(0,$F$309-$J$309-$O$309-$T$309))),2)</f>
        <v>0</v>
      </c>
      <c r="Z309">
        <f>ROUND(MAX(0,$V$309+$W$309-$X$309-$Y$309),2)</f>
        <v>0</v>
      </c>
      <c r="AA309">
        <f>$AE$308</f>
        <v>0</v>
      </c>
      <c r="AB309">
        <f>ROUND(IF($AA$309&lt;=0,0,$AA$309*$AA$3/12),2)</f>
        <v>0</v>
      </c>
      <c r="AC309">
        <f>ROUND(IF($AA$309&lt;=0,0,MIN($AA$4,$AA$309+$AB$309)),2)</f>
        <v>0</v>
      </c>
      <c r="AD309">
        <f>ROUND(IF($AA$309&lt;=0,0,MIN(MAX(0,$AA$309+$AB$309-$AC$309),MAX(0,$F$309-$J$309-$O$309-$T$309-$Y$309))),2)</f>
        <v>0</v>
      </c>
      <c r="AE309">
        <f>ROUND(MAX(0,$AA$309+$AB$309-$AC$309-$AD$309),2)</f>
        <v>0</v>
      </c>
      <c r="AF309">
        <f>$AJ$308</f>
        <v>0</v>
      </c>
      <c r="AG309">
        <f>ROUND(IF($AF$309&lt;=0,0,$AF$309*$AF$3/12),2)</f>
        <v>0</v>
      </c>
      <c r="AH309">
        <f>ROUND(IF($AF$309&lt;=0,0,MIN($AF$4,$AF$309+$AG$309)),2)</f>
        <v>0</v>
      </c>
      <c r="AI309">
        <f>ROUND(IF($AF$309&lt;=0,0,MIN(MAX(0,$AF$309+$AG$309-$AH$309),MAX(0,$F$309-$J$309-$O$309-$T$309-$Y$309-$AD$309))),2)</f>
        <v>0</v>
      </c>
      <c r="AJ309">
        <f>ROUND(MAX(0,$AF$309+$AG$309-$AH$309-$AI$309),2)</f>
        <v>0</v>
      </c>
      <c r="AK309">
        <f>$AO$308</f>
        <v>0</v>
      </c>
      <c r="AL309">
        <f>ROUND(IF($AK$309&lt;=0,0,$AK$309*$AK$3/12),2)</f>
        <v>0</v>
      </c>
      <c r="AM309">
        <f>ROUND(IF($AK$309&lt;=0,0,MIN($AK$4,$AK$309+$AL$309)),2)</f>
        <v>0</v>
      </c>
      <c r="AN309">
        <f>ROUND(IF($AK$309&lt;=0,0,MIN(MAX(0,$AK$309+$AL$309-$AM$309),MAX(0,$F$309-$J$309-$O$309-$T$309-$Y$309-$AD$309-$AI$309))),2)</f>
        <v>0</v>
      </c>
      <c r="AO309">
        <f>ROUND(MAX(0,$AK$309+$AL$309-$AM$309-$AN$309),2)</f>
        <v>0</v>
      </c>
      <c r="AP309">
        <f>$AT$308</f>
        <v>0</v>
      </c>
      <c r="AQ309">
        <f>ROUND(IF($AP$309&lt;=0,0,$AP$309*$AP$3/12),2)</f>
        <v>0</v>
      </c>
      <c r="AR309">
        <f>ROUND(IF($AP$309&lt;=0,0,MIN($AP$4,$AP$309+$AQ$309)),2)</f>
        <v>0</v>
      </c>
      <c r="AS309">
        <f>ROUND(IF($AP$309&lt;=0,0,MIN(MAX(0,$AP$309+$AQ$309-$AR$309),MAX(0,$F$309-$J$309-$O$309-$T$309-$Y$309-$AD$309-$AI$309-$AN$309))),2)</f>
        <v>0</v>
      </c>
      <c r="AT309">
        <f>ROUND(MAX(0,$AP$309+$AQ$309-$AR$309-$AS$309),2)</f>
        <v>0</v>
      </c>
      <c r="AU309">
        <f>$AY$308</f>
        <v>0</v>
      </c>
      <c r="AV309">
        <f>ROUND(IF($AU$309&lt;=0,0,$AU$309*$AU$3/12),2)</f>
        <v>0</v>
      </c>
      <c r="AW309">
        <f>ROUND(IF($AU$309&lt;=0,0,MIN($AU$4,$AU$309+$AV$309)),2)</f>
        <v>0</v>
      </c>
      <c r="AX309">
        <f>ROUND(IF($AU$309&lt;=0,0,MIN(MAX(0,$AU$309+$AV$309-$AW$309),MAX(0,$F$309-$J$309-$O$309-$T$309-$Y$309-$AD$309-$AI$309-$AN$309-$AS$309))),2)</f>
        <v>0</v>
      </c>
      <c r="AY309">
        <f>ROUND(MAX(0,$AU$309+$AV$309-$AW$309-$AX$309),2)</f>
        <v>0</v>
      </c>
      <c r="AZ309">
        <f>$BD$308</f>
        <v>0</v>
      </c>
      <c r="BA309">
        <f>ROUND(IF($AZ$309&lt;=0,0,$AZ$309*$AZ$3/12),2)</f>
        <v>0</v>
      </c>
      <c r="BB309">
        <f>ROUND(IF($AZ$309&lt;=0,0,MIN($AZ$4,$AZ$309+$BA$309)),2)</f>
        <v>0</v>
      </c>
      <c r="BC309">
        <f>ROUND(IF($AZ$309&lt;=0,0,MIN(MAX(0,$AZ$309+$BA$309-$BB$309),MAX(0,$F$309-$J$309-$O$309-$T$309-$Y$309-$AD$309-$AI$309-$AN$309-$AS$309-$AX$309))),2)</f>
        <v>0</v>
      </c>
      <c r="BD309">
        <f>ROUND(MAX(0,$AZ$309+$BA$309-$BB$309-$BC$309),2)</f>
        <v>0</v>
      </c>
    </row>
    <row r="310" spans="1:56">
      <c r="A310">
        <f>ROW()-7</f>
        <v>303</v>
      </c>
      <c r="B310">
        <f>EDATE(StartDate,A310-1)</f>
        <v>0</v>
      </c>
      <c r="C310">
        <f>ROUND(SUM($G$310,$L$310,$Q$310,$V$310,$AA$310,$AF$310,$AK$310,$AP$310,$AU$310,$AZ$310)-SUM($K$310,$P$310,$U$310,$Z$310,$AE$310,$AJ$310,$AO$310,$AT$310,$AY$310,$BD$310),2)</f>
        <v>0</v>
      </c>
      <c r="D310">
        <f>ROUND(SUM($H$310,$M$310,$R$310,$W$310,$AB$310,$AG$310,$AL$310,$AQ$310,$AV$310,$BA$310),2)</f>
        <v>0</v>
      </c>
      <c r="E310">
        <f>ROUND(SUM($K$310,$P$310,$U$310,$Z$310,$AE$310,$AJ$310,$AO$310,$AT$310,$AY$310,$BD$310),2)</f>
        <v>0</v>
      </c>
      <c r="F310">
        <f>ROUND(MAX(MonthlyBudget-SUM($I$310,$N$310,$S$310,$X$310,$AC$310,$AH$310,$AM$310,$AR$310,$AW$310,$BB$310),0),2)</f>
        <v>0</v>
      </c>
      <c r="G310">
        <f>$K$309</f>
        <v>0</v>
      </c>
      <c r="H310">
        <f>ROUND(IF($G$310&lt;=0,0,$G$310*$G$3/12),2)</f>
        <v>0</v>
      </c>
      <c r="I310">
        <f>ROUND(IF($G$310&lt;=0,0,MIN($G$4,$G$310+$H$310)),2)</f>
        <v>0</v>
      </c>
      <c r="J310">
        <f>ROUND(IF($G$310&lt;=0,0,MIN(MAX(0,$G$310+$H$310-$I$310),$F$310)),2)</f>
        <v>0</v>
      </c>
      <c r="K310">
        <f>ROUND(MAX(0,$G$310+$H$310-$I$310-$J$310),2)</f>
        <v>0</v>
      </c>
      <c r="L310">
        <f>$P$309</f>
        <v>0</v>
      </c>
      <c r="M310">
        <f>ROUND(IF($L$310&lt;=0,0,$L$310*$L$3/12),2)</f>
        <v>0</v>
      </c>
      <c r="N310">
        <f>ROUND(IF($L$310&lt;=0,0,MIN($L$4,$L$310+$M$310)),2)</f>
        <v>0</v>
      </c>
      <c r="O310">
        <f>ROUND(IF($L$310&lt;=0,0,MIN(MAX(0,$L$310+$M$310-$N$310),MAX(0,$F$310-$J$310))),2)</f>
        <v>0</v>
      </c>
      <c r="P310">
        <f>ROUND(MAX(0,$L$310+$M$310-$N$310-$O$310),2)</f>
        <v>0</v>
      </c>
      <c r="Q310">
        <f>$U$309</f>
        <v>0</v>
      </c>
      <c r="R310">
        <f>ROUND(IF($Q$310&lt;=0,0,$Q$310*$Q$3/12),2)</f>
        <v>0</v>
      </c>
      <c r="S310">
        <f>ROUND(IF($Q$310&lt;=0,0,MIN($Q$4,$Q$310+$R$310)),2)</f>
        <v>0</v>
      </c>
      <c r="T310">
        <f>ROUND(IF($Q$310&lt;=0,0,MIN(MAX(0,$Q$310+$R$310-$S$310),MAX(0,$F$310-$J$310-$O$310))),2)</f>
        <v>0</v>
      </c>
      <c r="U310">
        <f>ROUND(MAX(0,$Q$310+$R$310-$S$310-$T$310),2)</f>
        <v>0</v>
      </c>
      <c r="V310">
        <f>$Z$309</f>
        <v>0</v>
      </c>
      <c r="W310">
        <f>ROUND(IF($V$310&lt;=0,0,$V$310*$V$3/12),2)</f>
        <v>0</v>
      </c>
      <c r="X310">
        <f>ROUND(IF($V$310&lt;=0,0,MIN($V$4,$V$310+$W$310)),2)</f>
        <v>0</v>
      </c>
      <c r="Y310">
        <f>ROUND(IF($V$310&lt;=0,0,MIN(MAX(0,$V$310+$W$310-$X$310),MAX(0,$F$310-$J$310-$O$310-$T$310))),2)</f>
        <v>0</v>
      </c>
      <c r="Z310">
        <f>ROUND(MAX(0,$V$310+$W$310-$X$310-$Y$310),2)</f>
        <v>0</v>
      </c>
      <c r="AA310">
        <f>$AE$309</f>
        <v>0</v>
      </c>
      <c r="AB310">
        <f>ROUND(IF($AA$310&lt;=0,0,$AA$310*$AA$3/12),2)</f>
        <v>0</v>
      </c>
      <c r="AC310">
        <f>ROUND(IF($AA$310&lt;=0,0,MIN($AA$4,$AA$310+$AB$310)),2)</f>
        <v>0</v>
      </c>
      <c r="AD310">
        <f>ROUND(IF($AA$310&lt;=0,0,MIN(MAX(0,$AA$310+$AB$310-$AC$310),MAX(0,$F$310-$J$310-$O$310-$T$310-$Y$310))),2)</f>
        <v>0</v>
      </c>
      <c r="AE310">
        <f>ROUND(MAX(0,$AA$310+$AB$310-$AC$310-$AD$310),2)</f>
        <v>0</v>
      </c>
      <c r="AF310">
        <f>$AJ$309</f>
        <v>0</v>
      </c>
      <c r="AG310">
        <f>ROUND(IF($AF$310&lt;=0,0,$AF$310*$AF$3/12),2)</f>
        <v>0</v>
      </c>
      <c r="AH310">
        <f>ROUND(IF($AF$310&lt;=0,0,MIN($AF$4,$AF$310+$AG$310)),2)</f>
        <v>0</v>
      </c>
      <c r="AI310">
        <f>ROUND(IF($AF$310&lt;=0,0,MIN(MAX(0,$AF$310+$AG$310-$AH$310),MAX(0,$F$310-$J$310-$O$310-$T$310-$Y$310-$AD$310))),2)</f>
        <v>0</v>
      </c>
      <c r="AJ310">
        <f>ROUND(MAX(0,$AF$310+$AG$310-$AH$310-$AI$310),2)</f>
        <v>0</v>
      </c>
      <c r="AK310">
        <f>$AO$309</f>
        <v>0</v>
      </c>
      <c r="AL310">
        <f>ROUND(IF($AK$310&lt;=0,0,$AK$310*$AK$3/12),2)</f>
        <v>0</v>
      </c>
      <c r="AM310">
        <f>ROUND(IF($AK$310&lt;=0,0,MIN($AK$4,$AK$310+$AL$310)),2)</f>
        <v>0</v>
      </c>
      <c r="AN310">
        <f>ROUND(IF($AK$310&lt;=0,0,MIN(MAX(0,$AK$310+$AL$310-$AM$310),MAX(0,$F$310-$J$310-$O$310-$T$310-$Y$310-$AD$310-$AI$310))),2)</f>
        <v>0</v>
      </c>
      <c r="AO310">
        <f>ROUND(MAX(0,$AK$310+$AL$310-$AM$310-$AN$310),2)</f>
        <v>0</v>
      </c>
      <c r="AP310">
        <f>$AT$309</f>
        <v>0</v>
      </c>
      <c r="AQ310">
        <f>ROUND(IF($AP$310&lt;=0,0,$AP$310*$AP$3/12),2)</f>
        <v>0</v>
      </c>
      <c r="AR310">
        <f>ROUND(IF($AP$310&lt;=0,0,MIN($AP$4,$AP$310+$AQ$310)),2)</f>
        <v>0</v>
      </c>
      <c r="AS310">
        <f>ROUND(IF($AP$310&lt;=0,0,MIN(MAX(0,$AP$310+$AQ$310-$AR$310),MAX(0,$F$310-$J$310-$O$310-$T$310-$Y$310-$AD$310-$AI$310-$AN$310))),2)</f>
        <v>0</v>
      </c>
      <c r="AT310">
        <f>ROUND(MAX(0,$AP$310+$AQ$310-$AR$310-$AS$310),2)</f>
        <v>0</v>
      </c>
      <c r="AU310">
        <f>$AY$309</f>
        <v>0</v>
      </c>
      <c r="AV310">
        <f>ROUND(IF($AU$310&lt;=0,0,$AU$310*$AU$3/12),2)</f>
        <v>0</v>
      </c>
      <c r="AW310">
        <f>ROUND(IF($AU$310&lt;=0,0,MIN($AU$4,$AU$310+$AV$310)),2)</f>
        <v>0</v>
      </c>
      <c r="AX310">
        <f>ROUND(IF($AU$310&lt;=0,0,MIN(MAX(0,$AU$310+$AV$310-$AW$310),MAX(0,$F$310-$J$310-$O$310-$T$310-$Y$310-$AD$310-$AI$310-$AN$310-$AS$310))),2)</f>
        <v>0</v>
      </c>
      <c r="AY310">
        <f>ROUND(MAX(0,$AU$310+$AV$310-$AW$310-$AX$310),2)</f>
        <v>0</v>
      </c>
      <c r="AZ310">
        <f>$BD$309</f>
        <v>0</v>
      </c>
      <c r="BA310">
        <f>ROUND(IF($AZ$310&lt;=0,0,$AZ$310*$AZ$3/12),2)</f>
        <v>0</v>
      </c>
      <c r="BB310">
        <f>ROUND(IF($AZ$310&lt;=0,0,MIN($AZ$4,$AZ$310+$BA$310)),2)</f>
        <v>0</v>
      </c>
      <c r="BC310">
        <f>ROUND(IF($AZ$310&lt;=0,0,MIN(MAX(0,$AZ$310+$BA$310-$BB$310),MAX(0,$F$310-$J$310-$O$310-$T$310-$Y$310-$AD$310-$AI$310-$AN$310-$AS$310-$AX$310))),2)</f>
        <v>0</v>
      </c>
      <c r="BD310">
        <f>ROUND(MAX(0,$AZ$310+$BA$310-$BB$310-$BC$310),2)</f>
        <v>0</v>
      </c>
    </row>
    <row r="311" spans="1:56">
      <c r="A311">
        <f>ROW()-7</f>
        <v>304</v>
      </c>
      <c r="B311">
        <f>EDATE(StartDate,A311-1)</f>
        <v>0</v>
      </c>
      <c r="C311">
        <f>ROUND(SUM($G$311,$L$311,$Q$311,$V$311,$AA$311,$AF$311,$AK$311,$AP$311,$AU$311,$AZ$311)-SUM($K$311,$P$311,$U$311,$Z$311,$AE$311,$AJ$311,$AO$311,$AT$311,$AY$311,$BD$311),2)</f>
        <v>0</v>
      </c>
      <c r="D311">
        <f>ROUND(SUM($H$311,$M$311,$R$311,$W$311,$AB$311,$AG$311,$AL$311,$AQ$311,$AV$311,$BA$311),2)</f>
        <v>0</v>
      </c>
      <c r="E311">
        <f>ROUND(SUM($K$311,$P$311,$U$311,$Z$311,$AE$311,$AJ$311,$AO$311,$AT$311,$AY$311,$BD$311),2)</f>
        <v>0</v>
      </c>
      <c r="F311">
        <f>ROUND(MAX(MonthlyBudget-SUM($I$311,$N$311,$S$311,$X$311,$AC$311,$AH$311,$AM$311,$AR$311,$AW$311,$BB$311),0),2)</f>
        <v>0</v>
      </c>
      <c r="G311">
        <f>$K$310</f>
        <v>0</v>
      </c>
      <c r="H311">
        <f>ROUND(IF($G$311&lt;=0,0,$G$311*$G$3/12),2)</f>
        <v>0</v>
      </c>
      <c r="I311">
        <f>ROUND(IF($G$311&lt;=0,0,MIN($G$4,$G$311+$H$311)),2)</f>
        <v>0</v>
      </c>
      <c r="J311">
        <f>ROUND(IF($G$311&lt;=0,0,MIN(MAX(0,$G$311+$H$311-$I$311),$F$311)),2)</f>
        <v>0</v>
      </c>
      <c r="K311">
        <f>ROUND(MAX(0,$G$311+$H$311-$I$311-$J$311),2)</f>
        <v>0</v>
      </c>
      <c r="L311">
        <f>$P$310</f>
        <v>0</v>
      </c>
      <c r="M311">
        <f>ROUND(IF($L$311&lt;=0,0,$L$311*$L$3/12),2)</f>
        <v>0</v>
      </c>
      <c r="N311">
        <f>ROUND(IF($L$311&lt;=0,0,MIN($L$4,$L$311+$M$311)),2)</f>
        <v>0</v>
      </c>
      <c r="O311">
        <f>ROUND(IF($L$311&lt;=0,0,MIN(MAX(0,$L$311+$M$311-$N$311),MAX(0,$F$311-$J$311))),2)</f>
        <v>0</v>
      </c>
      <c r="P311">
        <f>ROUND(MAX(0,$L$311+$M$311-$N$311-$O$311),2)</f>
        <v>0</v>
      </c>
      <c r="Q311">
        <f>$U$310</f>
        <v>0</v>
      </c>
      <c r="R311">
        <f>ROUND(IF($Q$311&lt;=0,0,$Q$311*$Q$3/12),2)</f>
        <v>0</v>
      </c>
      <c r="S311">
        <f>ROUND(IF($Q$311&lt;=0,0,MIN($Q$4,$Q$311+$R$311)),2)</f>
        <v>0</v>
      </c>
      <c r="T311">
        <f>ROUND(IF($Q$311&lt;=0,0,MIN(MAX(0,$Q$311+$R$311-$S$311),MAX(0,$F$311-$J$311-$O$311))),2)</f>
        <v>0</v>
      </c>
      <c r="U311">
        <f>ROUND(MAX(0,$Q$311+$R$311-$S$311-$T$311),2)</f>
        <v>0</v>
      </c>
      <c r="V311">
        <f>$Z$310</f>
        <v>0</v>
      </c>
      <c r="W311">
        <f>ROUND(IF($V$311&lt;=0,0,$V$311*$V$3/12),2)</f>
        <v>0</v>
      </c>
      <c r="X311">
        <f>ROUND(IF($V$311&lt;=0,0,MIN($V$4,$V$311+$W$311)),2)</f>
        <v>0</v>
      </c>
      <c r="Y311">
        <f>ROUND(IF($V$311&lt;=0,0,MIN(MAX(0,$V$311+$W$311-$X$311),MAX(0,$F$311-$J$311-$O$311-$T$311))),2)</f>
        <v>0</v>
      </c>
      <c r="Z311">
        <f>ROUND(MAX(0,$V$311+$W$311-$X$311-$Y$311),2)</f>
        <v>0</v>
      </c>
      <c r="AA311">
        <f>$AE$310</f>
        <v>0</v>
      </c>
      <c r="AB311">
        <f>ROUND(IF($AA$311&lt;=0,0,$AA$311*$AA$3/12),2)</f>
        <v>0</v>
      </c>
      <c r="AC311">
        <f>ROUND(IF($AA$311&lt;=0,0,MIN($AA$4,$AA$311+$AB$311)),2)</f>
        <v>0</v>
      </c>
      <c r="AD311">
        <f>ROUND(IF($AA$311&lt;=0,0,MIN(MAX(0,$AA$311+$AB$311-$AC$311),MAX(0,$F$311-$J$311-$O$311-$T$311-$Y$311))),2)</f>
        <v>0</v>
      </c>
      <c r="AE311">
        <f>ROUND(MAX(0,$AA$311+$AB$311-$AC$311-$AD$311),2)</f>
        <v>0</v>
      </c>
      <c r="AF311">
        <f>$AJ$310</f>
        <v>0</v>
      </c>
      <c r="AG311">
        <f>ROUND(IF($AF$311&lt;=0,0,$AF$311*$AF$3/12),2)</f>
        <v>0</v>
      </c>
      <c r="AH311">
        <f>ROUND(IF($AF$311&lt;=0,0,MIN($AF$4,$AF$311+$AG$311)),2)</f>
        <v>0</v>
      </c>
      <c r="AI311">
        <f>ROUND(IF($AF$311&lt;=0,0,MIN(MAX(0,$AF$311+$AG$311-$AH$311),MAX(0,$F$311-$J$311-$O$311-$T$311-$Y$311-$AD$311))),2)</f>
        <v>0</v>
      </c>
      <c r="AJ311">
        <f>ROUND(MAX(0,$AF$311+$AG$311-$AH$311-$AI$311),2)</f>
        <v>0</v>
      </c>
      <c r="AK311">
        <f>$AO$310</f>
        <v>0</v>
      </c>
      <c r="AL311">
        <f>ROUND(IF($AK$311&lt;=0,0,$AK$311*$AK$3/12),2)</f>
        <v>0</v>
      </c>
      <c r="AM311">
        <f>ROUND(IF($AK$311&lt;=0,0,MIN($AK$4,$AK$311+$AL$311)),2)</f>
        <v>0</v>
      </c>
      <c r="AN311">
        <f>ROUND(IF($AK$311&lt;=0,0,MIN(MAX(0,$AK$311+$AL$311-$AM$311),MAX(0,$F$311-$J$311-$O$311-$T$311-$Y$311-$AD$311-$AI$311))),2)</f>
        <v>0</v>
      </c>
      <c r="AO311">
        <f>ROUND(MAX(0,$AK$311+$AL$311-$AM$311-$AN$311),2)</f>
        <v>0</v>
      </c>
      <c r="AP311">
        <f>$AT$310</f>
        <v>0</v>
      </c>
      <c r="AQ311">
        <f>ROUND(IF($AP$311&lt;=0,0,$AP$311*$AP$3/12),2)</f>
        <v>0</v>
      </c>
      <c r="AR311">
        <f>ROUND(IF($AP$311&lt;=0,0,MIN($AP$4,$AP$311+$AQ$311)),2)</f>
        <v>0</v>
      </c>
      <c r="AS311">
        <f>ROUND(IF($AP$311&lt;=0,0,MIN(MAX(0,$AP$311+$AQ$311-$AR$311),MAX(0,$F$311-$J$311-$O$311-$T$311-$Y$311-$AD$311-$AI$311-$AN$311))),2)</f>
        <v>0</v>
      </c>
      <c r="AT311">
        <f>ROUND(MAX(0,$AP$311+$AQ$311-$AR$311-$AS$311),2)</f>
        <v>0</v>
      </c>
      <c r="AU311">
        <f>$AY$310</f>
        <v>0</v>
      </c>
      <c r="AV311">
        <f>ROUND(IF($AU$311&lt;=0,0,$AU$311*$AU$3/12),2)</f>
        <v>0</v>
      </c>
      <c r="AW311">
        <f>ROUND(IF($AU$311&lt;=0,0,MIN($AU$4,$AU$311+$AV$311)),2)</f>
        <v>0</v>
      </c>
      <c r="AX311">
        <f>ROUND(IF($AU$311&lt;=0,0,MIN(MAX(0,$AU$311+$AV$311-$AW$311),MAX(0,$F$311-$J$311-$O$311-$T$311-$Y$311-$AD$311-$AI$311-$AN$311-$AS$311))),2)</f>
        <v>0</v>
      </c>
      <c r="AY311">
        <f>ROUND(MAX(0,$AU$311+$AV$311-$AW$311-$AX$311),2)</f>
        <v>0</v>
      </c>
      <c r="AZ311">
        <f>$BD$310</f>
        <v>0</v>
      </c>
      <c r="BA311">
        <f>ROUND(IF($AZ$311&lt;=0,0,$AZ$311*$AZ$3/12),2)</f>
        <v>0</v>
      </c>
      <c r="BB311">
        <f>ROUND(IF($AZ$311&lt;=0,0,MIN($AZ$4,$AZ$311+$BA$311)),2)</f>
        <v>0</v>
      </c>
      <c r="BC311">
        <f>ROUND(IF($AZ$311&lt;=0,0,MIN(MAX(0,$AZ$311+$BA$311-$BB$311),MAX(0,$F$311-$J$311-$O$311-$T$311-$Y$311-$AD$311-$AI$311-$AN$311-$AS$311-$AX$311))),2)</f>
        <v>0</v>
      </c>
      <c r="BD311">
        <f>ROUND(MAX(0,$AZ$311+$BA$311-$BB$311-$BC$311),2)</f>
        <v>0</v>
      </c>
    </row>
    <row r="312" spans="1:56">
      <c r="A312">
        <f>ROW()-7</f>
        <v>305</v>
      </c>
      <c r="B312">
        <f>EDATE(StartDate,A312-1)</f>
        <v>0</v>
      </c>
      <c r="C312">
        <f>ROUND(SUM($G$312,$L$312,$Q$312,$V$312,$AA$312,$AF$312,$AK$312,$AP$312,$AU$312,$AZ$312)-SUM($K$312,$P$312,$U$312,$Z$312,$AE$312,$AJ$312,$AO$312,$AT$312,$AY$312,$BD$312),2)</f>
        <v>0</v>
      </c>
      <c r="D312">
        <f>ROUND(SUM($H$312,$M$312,$R$312,$W$312,$AB$312,$AG$312,$AL$312,$AQ$312,$AV$312,$BA$312),2)</f>
        <v>0</v>
      </c>
      <c r="E312">
        <f>ROUND(SUM($K$312,$P$312,$U$312,$Z$312,$AE$312,$AJ$312,$AO$312,$AT$312,$AY$312,$BD$312),2)</f>
        <v>0</v>
      </c>
      <c r="F312">
        <f>ROUND(MAX(MonthlyBudget-SUM($I$312,$N$312,$S$312,$X$312,$AC$312,$AH$312,$AM$312,$AR$312,$AW$312,$BB$312),0),2)</f>
        <v>0</v>
      </c>
      <c r="G312">
        <f>$K$311</f>
        <v>0</v>
      </c>
      <c r="H312">
        <f>ROUND(IF($G$312&lt;=0,0,$G$312*$G$3/12),2)</f>
        <v>0</v>
      </c>
      <c r="I312">
        <f>ROUND(IF($G$312&lt;=0,0,MIN($G$4,$G$312+$H$312)),2)</f>
        <v>0</v>
      </c>
      <c r="J312">
        <f>ROUND(IF($G$312&lt;=0,0,MIN(MAX(0,$G$312+$H$312-$I$312),$F$312)),2)</f>
        <v>0</v>
      </c>
      <c r="K312">
        <f>ROUND(MAX(0,$G$312+$H$312-$I$312-$J$312),2)</f>
        <v>0</v>
      </c>
      <c r="L312">
        <f>$P$311</f>
        <v>0</v>
      </c>
      <c r="M312">
        <f>ROUND(IF($L$312&lt;=0,0,$L$312*$L$3/12),2)</f>
        <v>0</v>
      </c>
      <c r="N312">
        <f>ROUND(IF($L$312&lt;=0,0,MIN($L$4,$L$312+$M$312)),2)</f>
        <v>0</v>
      </c>
      <c r="O312">
        <f>ROUND(IF($L$312&lt;=0,0,MIN(MAX(0,$L$312+$M$312-$N$312),MAX(0,$F$312-$J$312))),2)</f>
        <v>0</v>
      </c>
      <c r="P312">
        <f>ROUND(MAX(0,$L$312+$M$312-$N$312-$O$312),2)</f>
        <v>0</v>
      </c>
      <c r="Q312">
        <f>$U$311</f>
        <v>0</v>
      </c>
      <c r="R312">
        <f>ROUND(IF($Q$312&lt;=0,0,$Q$312*$Q$3/12),2)</f>
        <v>0</v>
      </c>
      <c r="S312">
        <f>ROUND(IF($Q$312&lt;=0,0,MIN($Q$4,$Q$312+$R$312)),2)</f>
        <v>0</v>
      </c>
      <c r="T312">
        <f>ROUND(IF($Q$312&lt;=0,0,MIN(MAX(0,$Q$312+$R$312-$S$312),MAX(0,$F$312-$J$312-$O$312))),2)</f>
        <v>0</v>
      </c>
      <c r="U312">
        <f>ROUND(MAX(0,$Q$312+$R$312-$S$312-$T$312),2)</f>
        <v>0</v>
      </c>
      <c r="V312">
        <f>$Z$311</f>
        <v>0</v>
      </c>
      <c r="W312">
        <f>ROUND(IF($V$312&lt;=0,0,$V$312*$V$3/12),2)</f>
        <v>0</v>
      </c>
      <c r="X312">
        <f>ROUND(IF($V$312&lt;=0,0,MIN($V$4,$V$312+$W$312)),2)</f>
        <v>0</v>
      </c>
      <c r="Y312">
        <f>ROUND(IF($V$312&lt;=0,0,MIN(MAX(0,$V$312+$W$312-$X$312),MAX(0,$F$312-$J$312-$O$312-$T$312))),2)</f>
        <v>0</v>
      </c>
      <c r="Z312">
        <f>ROUND(MAX(0,$V$312+$W$312-$X$312-$Y$312),2)</f>
        <v>0</v>
      </c>
      <c r="AA312">
        <f>$AE$311</f>
        <v>0</v>
      </c>
      <c r="AB312">
        <f>ROUND(IF($AA$312&lt;=0,0,$AA$312*$AA$3/12),2)</f>
        <v>0</v>
      </c>
      <c r="AC312">
        <f>ROUND(IF($AA$312&lt;=0,0,MIN($AA$4,$AA$312+$AB$312)),2)</f>
        <v>0</v>
      </c>
      <c r="AD312">
        <f>ROUND(IF($AA$312&lt;=0,0,MIN(MAX(0,$AA$312+$AB$312-$AC$312),MAX(0,$F$312-$J$312-$O$312-$T$312-$Y$312))),2)</f>
        <v>0</v>
      </c>
      <c r="AE312">
        <f>ROUND(MAX(0,$AA$312+$AB$312-$AC$312-$AD$312),2)</f>
        <v>0</v>
      </c>
      <c r="AF312">
        <f>$AJ$311</f>
        <v>0</v>
      </c>
      <c r="AG312">
        <f>ROUND(IF($AF$312&lt;=0,0,$AF$312*$AF$3/12),2)</f>
        <v>0</v>
      </c>
      <c r="AH312">
        <f>ROUND(IF($AF$312&lt;=0,0,MIN($AF$4,$AF$312+$AG$312)),2)</f>
        <v>0</v>
      </c>
      <c r="AI312">
        <f>ROUND(IF($AF$312&lt;=0,0,MIN(MAX(0,$AF$312+$AG$312-$AH$312),MAX(0,$F$312-$J$312-$O$312-$T$312-$Y$312-$AD$312))),2)</f>
        <v>0</v>
      </c>
      <c r="AJ312">
        <f>ROUND(MAX(0,$AF$312+$AG$312-$AH$312-$AI$312),2)</f>
        <v>0</v>
      </c>
      <c r="AK312">
        <f>$AO$311</f>
        <v>0</v>
      </c>
      <c r="AL312">
        <f>ROUND(IF($AK$312&lt;=0,0,$AK$312*$AK$3/12),2)</f>
        <v>0</v>
      </c>
      <c r="AM312">
        <f>ROUND(IF($AK$312&lt;=0,0,MIN($AK$4,$AK$312+$AL$312)),2)</f>
        <v>0</v>
      </c>
      <c r="AN312">
        <f>ROUND(IF($AK$312&lt;=0,0,MIN(MAX(0,$AK$312+$AL$312-$AM$312),MAX(0,$F$312-$J$312-$O$312-$T$312-$Y$312-$AD$312-$AI$312))),2)</f>
        <v>0</v>
      </c>
      <c r="AO312">
        <f>ROUND(MAX(0,$AK$312+$AL$312-$AM$312-$AN$312),2)</f>
        <v>0</v>
      </c>
      <c r="AP312">
        <f>$AT$311</f>
        <v>0</v>
      </c>
      <c r="AQ312">
        <f>ROUND(IF($AP$312&lt;=0,0,$AP$312*$AP$3/12),2)</f>
        <v>0</v>
      </c>
      <c r="AR312">
        <f>ROUND(IF($AP$312&lt;=0,0,MIN($AP$4,$AP$312+$AQ$312)),2)</f>
        <v>0</v>
      </c>
      <c r="AS312">
        <f>ROUND(IF($AP$312&lt;=0,0,MIN(MAX(0,$AP$312+$AQ$312-$AR$312),MAX(0,$F$312-$J$312-$O$312-$T$312-$Y$312-$AD$312-$AI$312-$AN$312))),2)</f>
        <v>0</v>
      </c>
      <c r="AT312">
        <f>ROUND(MAX(0,$AP$312+$AQ$312-$AR$312-$AS$312),2)</f>
        <v>0</v>
      </c>
      <c r="AU312">
        <f>$AY$311</f>
        <v>0</v>
      </c>
      <c r="AV312">
        <f>ROUND(IF($AU$312&lt;=0,0,$AU$312*$AU$3/12),2)</f>
        <v>0</v>
      </c>
      <c r="AW312">
        <f>ROUND(IF($AU$312&lt;=0,0,MIN($AU$4,$AU$312+$AV$312)),2)</f>
        <v>0</v>
      </c>
      <c r="AX312">
        <f>ROUND(IF($AU$312&lt;=0,0,MIN(MAX(0,$AU$312+$AV$312-$AW$312),MAX(0,$F$312-$J$312-$O$312-$T$312-$Y$312-$AD$312-$AI$312-$AN$312-$AS$312))),2)</f>
        <v>0</v>
      </c>
      <c r="AY312">
        <f>ROUND(MAX(0,$AU$312+$AV$312-$AW$312-$AX$312),2)</f>
        <v>0</v>
      </c>
      <c r="AZ312">
        <f>$BD$311</f>
        <v>0</v>
      </c>
      <c r="BA312">
        <f>ROUND(IF($AZ$312&lt;=0,0,$AZ$312*$AZ$3/12),2)</f>
        <v>0</v>
      </c>
      <c r="BB312">
        <f>ROUND(IF($AZ$312&lt;=0,0,MIN($AZ$4,$AZ$312+$BA$312)),2)</f>
        <v>0</v>
      </c>
      <c r="BC312">
        <f>ROUND(IF($AZ$312&lt;=0,0,MIN(MAX(0,$AZ$312+$BA$312-$BB$312),MAX(0,$F$312-$J$312-$O$312-$T$312-$Y$312-$AD$312-$AI$312-$AN$312-$AS$312-$AX$312))),2)</f>
        <v>0</v>
      </c>
      <c r="BD312">
        <f>ROUND(MAX(0,$AZ$312+$BA$312-$BB$312-$BC$312),2)</f>
        <v>0</v>
      </c>
    </row>
    <row r="313" spans="1:56">
      <c r="A313">
        <f>ROW()-7</f>
        <v>306</v>
      </c>
      <c r="B313">
        <f>EDATE(StartDate,A313-1)</f>
        <v>0</v>
      </c>
      <c r="C313">
        <f>ROUND(SUM($G$313,$L$313,$Q$313,$V$313,$AA$313,$AF$313,$AK$313,$AP$313,$AU$313,$AZ$313)-SUM($K$313,$P$313,$U$313,$Z$313,$AE$313,$AJ$313,$AO$313,$AT$313,$AY$313,$BD$313),2)</f>
        <v>0</v>
      </c>
      <c r="D313">
        <f>ROUND(SUM($H$313,$M$313,$R$313,$W$313,$AB$313,$AG$313,$AL$313,$AQ$313,$AV$313,$BA$313),2)</f>
        <v>0</v>
      </c>
      <c r="E313">
        <f>ROUND(SUM($K$313,$P$313,$U$313,$Z$313,$AE$313,$AJ$313,$AO$313,$AT$313,$AY$313,$BD$313),2)</f>
        <v>0</v>
      </c>
      <c r="F313">
        <f>ROUND(MAX(MonthlyBudget-SUM($I$313,$N$313,$S$313,$X$313,$AC$313,$AH$313,$AM$313,$AR$313,$AW$313,$BB$313),0),2)</f>
        <v>0</v>
      </c>
      <c r="G313">
        <f>$K$312</f>
        <v>0</v>
      </c>
      <c r="H313">
        <f>ROUND(IF($G$313&lt;=0,0,$G$313*$G$3/12),2)</f>
        <v>0</v>
      </c>
      <c r="I313">
        <f>ROUND(IF($G$313&lt;=0,0,MIN($G$4,$G$313+$H$313)),2)</f>
        <v>0</v>
      </c>
      <c r="J313">
        <f>ROUND(IF($G$313&lt;=0,0,MIN(MAX(0,$G$313+$H$313-$I$313),$F$313)),2)</f>
        <v>0</v>
      </c>
      <c r="K313">
        <f>ROUND(MAX(0,$G$313+$H$313-$I$313-$J$313),2)</f>
        <v>0</v>
      </c>
      <c r="L313">
        <f>$P$312</f>
        <v>0</v>
      </c>
      <c r="M313">
        <f>ROUND(IF($L$313&lt;=0,0,$L$313*$L$3/12),2)</f>
        <v>0</v>
      </c>
      <c r="N313">
        <f>ROUND(IF($L$313&lt;=0,0,MIN($L$4,$L$313+$M$313)),2)</f>
        <v>0</v>
      </c>
      <c r="O313">
        <f>ROUND(IF($L$313&lt;=0,0,MIN(MAX(0,$L$313+$M$313-$N$313),MAX(0,$F$313-$J$313))),2)</f>
        <v>0</v>
      </c>
      <c r="P313">
        <f>ROUND(MAX(0,$L$313+$M$313-$N$313-$O$313),2)</f>
        <v>0</v>
      </c>
      <c r="Q313">
        <f>$U$312</f>
        <v>0</v>
      </c>
      <c r="R313">
        <f>ROUND(IF($Q$313&lt;=0,0,$Q$313*$Q$3/12),2)</f>
        <v>0</v>
      </c>
      <c r="S313">
        <f>ROUND(IF($Q$313&lt;=0,0,MIN($Q$4,$Q$313+$R$313)),2)</f>
        <v>0</v>
      </c>
      <c r="T313">
        <f>ROUND(IF($Q$313&lt;=0,0,MIN(MAX(0,$Q$313+$R$313-$S$313),MAX(0,$F$313-$J$313-$O$313))),2)</f>
        <v>0</v>
      </c>
      <c r="U313">
        <f>ROUND(MAX(0,$Q$313+$R$313-$S$313-$T$313),2)</f>
        <v>0</v>
      </c>
      <c r="V313">
        <f>$Z$312</f>
        <v>0</v>
      </c>
      <c r="W313">
        <f>ROUND(IF($V$313&lt;=0,0,$V$313*$V$3/12),2)</f>
        <v>0</v>
      </c>
      <c r="X313">
        <f>ROUND(IF($V$313&lt;=0,0,MIN($V$4,$V$313+$W$313)),2)</f>
        <v>0</v>
      </c>
      <c r="Y313">
        <f>ROUND(IF($V$313&lt;=0,0,MIN(MAX(0,$V$313+$W$313-$X$313),MAX(0,$F$313-$J$313-$O$313-$T$313))),2)</f>
        <v>0</v>
      </c>
      <c r="Z313">
        <f>ROUND(MAX(0,$V$313+$W$313-$X$313-$Y$313),2)</f>
        <v>0</v>
      </c>
      <c r="AA313">
        <f>$AE$312</f>
        <v>0</v>
      </c>
      <c r="AB313">
        <f>ROUND(IF($AA$313&lt;=0,0,$AA$313*$AA$3/12),2)</f>
        <v>0</v>
      </c>
      <c r="AC313">
        <f>ROUND(IF($AA$313&lt;=0,0,MIN($AA$4,$AA$313+$AB$313)),2)</f>
        <v>0</v>
      </c>
      <c r="AD313">
        <f>ROUND(IF($AA$313&lt;=0,0,MIN(MAX(0,$AA$313+$AB$313-$AC$313),MAX(0,$F$313-$J$313-$O$313-$T$313-$Y$313))),2)</f>
        <v>0</v>
      </c>
      <c r="AE313">
        <f>ROUND(MAX(0,$AA$313+$AB$313-$AC$313-$AD$313),2)</f>
        <v>0</v>
      </c>
      <c r="AF313">
        <f>$AJ$312</f>
        <v>0</v>
      </c>
      <c r="AG313">
        <f>ROUND(IF($AF$313&lt;=0,0,$AF$313*$AF$3/12),2)</f>
        <v>0</v>
      </c>
      <c r="AH313">
        <f>ROUND(IF($AF$313&lt;=0,0,MIN($AF$4,$AF$313+$AG$313)),2)</f>
        <v>0</v>
      </c>
      <c r="AI313">
        <f>ROUND(IF($AF$313&lt;=0,0,MIN(MAX(0,$AF$313+$AG$313-$AH$313),MAX(0,$F$313-$J$313-$O$313-$T$313-$Y$313-$AD$313))),2)</f>
        <v>0</v>
      </c>
      <c r="AJ313">
        <f>ROUND(MAX(0,$AF$313+$AG$313-$AH$313-$AI$313),2)</f>
        <v>0</v>
      </c>
      <c r="AK313">
        <f>$AO$312</f>
        <v>0</v>
      </c>
      <c r="AL313">
        <f>ROUND(IF($AK$313&lt;=0,0,$AK$313*$AK$3/12),2)</f>
        <v>0</v>
      </c>
      <c r="AM313">
        <f>ROUND(IF($AK$313&lt;=0,0,MIN($AK$4,$AK$313+$AL$313)),2)</f>
        <v>0</v>
      </c>
      <c r="AN313">
        <f>ROUND(IF($AK$313&lt;=0,0,MIN(MAX(0,$AK$313+$AL$313-$AM$313),MAX(0,$F$313-$J$313-$O$313-$T$313-$Y$313-$AD$313-$AI$313))),2)</f>
        <v>0</v>
      </c>
      <c r="AO313">
        <f>ROUND(MAX(0,$AK$313+$AL$313-$AM$313-$AN$313),2)</f>
        <v>0</v>
      </c>
      <c r="AP313">
        <f>$AT$312</f>
        <v>0</v>
      </c>
      <c r="AQ313">
        <f>ROUND(IF($AP$313&lt;=0,0,$AP$313*$AP$3/12),2)</f>
        <v>0</v>
      </c>
      <c r="AR313">
        <f>ROUND(IF($AP$313&lt;=0,0,MIN($AP$4,$AP$313+$AQ$313)),2)</f>
        <v>0</v>
      </c>
      <c r="AS313">
        <f>ROUND(IF($AP$313&lt;=0,0,MIN(MAX(0,$AP$313+$AQ$313-$AR$313),MAX(0,$F$313-$J$313-$O$313-$T$313-$Y$313-$AD$313-$AI$313-$AN$313))),2)</f>
        <v>0</v>
      </c>
      <c r="AT313">
        <f>ROUND(MAX(0,$AP$313+$AQ$313-$AR$313-$AS$313),2)</f>
        <v>0</v>
      </c>
      <c r="AU313">
        <f>$AY$312</f>
        <v>0</v>
      </c>
      <c r="AV313">
        <f>ROUND(IF($AU$313&lt;=0,0,$AU$313*$AU$3/12),2)</f>
        <v>0</v>
      </c>
      <c r="AW313">
        <f>ROUND(IF($AU$313&lt;=0,0,MIN($AU$4,$AU$313+$AV$313)),2)</f>
        <v>0</v>
      </c>
      <c r="AX313">
        <f>ROUND(IF($AU$313&lt;=0,0,MIN(MAX(0,$AU$313+$AV$313-$AW$313),MAX(0,$F$313-$J$313-$O$313-$T$313-$Y$313-$AD$313-$AI$313-$AN$313-$AS$313))),2)</f>
        <v>0</v>
      </c>
      <c r="AY313">
        <f>ROUND(MAX(0,$AU$313+$AV$313-$AW$313-$AX$313),2)</f>
        <v>0</v>
      </c>
      <c r="AZ313">
        <f>$BD$312</f>
        <v>0</v>
      </c>
      <c r="BA313">
        <f>ROUND(IF($AZ$313&lt;=0,0,$AZ$313*$AZ$3/12),2)</f>
        <v>0</v>
      </c>
      <c r="BB313">
        <f>ROUND(IF($AZ$313&lt;=0,0,MIN($AZ$4,$AZ$313+$BA$313)),2)</f>
        <v>0</v>
      </c>
      <c r="BC313">
        <f>ROUND(IF($AZ$313&lt;=0,0,MIN(MAX(0,$AZ$313+$BA$313-$BB$313),MAX(0,$F$313-$J$313-$O$313-$T$313-$Y$313-$AD$313-$AI$313-$AN$313-$AS$313-$AX$313))),2)</f>
        <v>0</v>
      </c>
      <c r="BD313">
        <f>ROUND(MAX(0,$AZ$313+$BA$313-$BB$313-$BC$313),2)</f>
        <v>0</v>
      </c>
    </row>
    <row r="314" spans="1:56">
      <c r="A314">
        <f>ROW()-7</f>
        <v>307</v>
      </c>
      <c r="B314">
        <f>EDATE(StartDate,A314-1)</f>
        <v>0</v>
      </c>
      <c r="C314">
        <f>ROUND(SUM($G$314,$L$314,$Q$314,$V$314,$AA$314,$AF$314,$AK$314,$AP$314,$AU$314,$AZ$314)-SUM($K$314,$P$314,$U$314,$Z$314,$AE$314,$AJ$314,$AO$314,$AT$314,$AY$314,$BD$314),2)</f>
        <v>0</v>
      </c>
      <c r="D314">
        <f>ROUND(SUM($H$314,$M$314,$R$314,$W$314,$AB$314,$AG$314,$AL$314,$AQ$314,$AV$314,$BA$314),2)</f>
        <v>0</v>
      </c>
      <c r="E314">
        <f>ROUND(SUM($K$314,$P$314,$U$314,$Z$314,$AE$314,$AJ$314,$AO$314,$AT$314,$AY$314,$BD$314),2)</f>
        <v>0</v>
      </c>
      <c r="F314">
        <f>ROUND(MAX(MonthlyBudget-SUM($I$314,$N$314,$S$314,$X$314,$AC$314,$AH$314,$AM$314,$AR$314,$AW$314,$BB$314),0),2)</f>
        <v>0</v>
      </c>
      <c r="G314">
        <f>$K$313</f>
        <v>0</v>
      </c>
      <c r="H314">
        <f>ROUND(IF($G$314&lt;=0,0,$G$314*$G$3/12),2)</f>
        <v>0</v>
      </c>
      <c r="I314">
        <f>ROUND(IF($G$314&lt;=0,0,MIN($G$4,$G$314+$H$314)),2)</f>
        <v>0</v>
      </c>
      <c r="J314">
        <f>ROUND(IF($G$314&lt;=0,0,MIN(MAX(0,$G$314+$H$314-$I$314),$F$314)),2)</f>
        <v>0</v>
      </c>
      <c r="K314">
        <f>ROUND(MAX(0,$G$314+$H$314-$I$314-$J$314),2)</f>
        <v>0</v>
      </c>
      <c r="L314">
        <f>$P$313</f>
        <v>0</v>
      </c>
      <c r="M314">
        <f>ROUND(IF($L$314&lt;=0,0,$L$314*$L$3/12),2)</f>
        <v>0</v>
      </c>
      <c r="N314">
        <f>ROUND(IF($L$314&lt;=0,0,MIN($L$4,$L$314+$M$314)),2)</f>
        <v>0</v>
      </c>
      <c r="O314">
        <f>ROUND(IF($L$314&lt;=0,0,MIN(MAX(0,$L$314+$M$314-$N$314),MAX(0,$F$314-$J$314))),2)</f>
        <v>0</v>
      </c>
      <c r="P314">
        <f>ROUND(MAX(0,$L$314+$M$314-$N$314-$O$314),2)</f>
        <v>0</v>
      </c>
      <c r="Q314">
        <f>$U$313</f>
        <v>0</v>
      </c>
      <c r="R314">
        <f>ROUND(IF($Q$314&lt;=0,0,$Q$314*$Q$3/12),2)</f>
        <v>0</v>
      </c>
      <c r="S314">
        <f>ROUND(IF($Q$314&lt;=0,0,MIN($Q$4,$Q$314+$R$314)),2)</f>
        <v>0</v>
      </c>
      <c r="T314">
        <f>ROUND(IF($Q$314&lt;=0,0,MIN(MAX(0,$Q$314+$R$314-$S$314),MAX(0,$F$314-$J$314-$O$314))),2)</f>
        <v>0</v>
      </c>
      <c r="U314">
        <f>ROUND(MAX(0,$Q$314+$R$314-$S$314-$T$314),2)</f>
        <v>0</v>
      </c>
      <c r="V314">
        <f>$Z$313</f>
        <v>0</v>
      </c>
      <c r="W314">
        <f>ROUND(IF($V$314&lt;=0,0,$V$314*$V$3/12),2)</f>
        <v>0</v>
      </c>
      <c r="X314">
        <f>ROUND(IF($V$314&lt;=0,0,MIN($V$4,$V$314+$W$314)),2)</f>
        <v>0</v>
      </c>
      <c r="Y314">
        <f>ROUND(IF($V$314&lt;=0,0,MIN(MAX(0,$V$314+$W$314-$X$314),MAX(0,$F$314-$J$314-$O$314-$T$314))),2)</f>
        <v>0</v>
      </c>
      <c r="Z314">
        <f>ROUND(MAX(0,$V$314+$W$314-$X$314-$Y$314),2)</f>
        <v>0</v>
      </c>
      <c r="AA314">
        <f>$AE$313</f>
        <v>0</v>
      </c>
      <c r="AB314">
        <f>ROUND(IF($AA$314&lt;=0,0,$AA$314*$AA$3/12),2)</f>
        <v>0</v>
      </c>
      <c r="AC314">
        <f>ROUND(IF($AA$314&lt;=0,0,MIN($AA$4,$AA$314+$AB$314)),2)</f>
        <v>0</v>
      </c>
      <c r="AD314">
        <f>ROUND(IF($AA$314&lt;=0,0,MIN(MAX(0,$AA$314+$AB$314-$AC$314),MAX(0,$F$314-$J$314-$O$314-$T$314-$Y$314))),2)</f>
        <v>0</v>
      </c>
      <c r="AE314">
        <f>ROUND(MAX(0,$AA$314+$AB$314-$AC$314-$AD$314),2)</f>
        <v>0</v>
      </c>
      <c r="AF314">
        <f>$AJ$313</f>
        <v>0</v>
      </c>
      <c r="AG314">
        <f>ROUND(IF($AF$314&lt;=0,0,$AF$314*$AF$3/12),2)</f>
        <v>0</v>
      </c>
      <c r="AH314">
        <f>ROUND(IF($AF$314&lt;=0,0,MIN($AF$4,$AF$314+$AG$314)),2)</f>
        <v>0</v>
      </c>
      <c r="AI314">
        <f>ROUND(IF($AF$314&lt;=0,0,MIN(MAX(0,$AF$314+$AG$314-$AH$314),MAX(0,$F$314-$J$314-$O$314-$T$314-$Y$314-$AD$314))),2)</f>
        <v>0</v>
      </c>
      <c r="AJ314">
        <f>ROUND(MAX(0,$AF$314+$AG$314-$AH$314-$AI$314),2)</f>
        <v>0</v>
      </c>
      <c r="AK314">
        <f>$AO$313</f>
        <v>0</v>
      </c>
      <c r="AL314">
        <f>ROUND(IF($AK$314&lt;=0,0,$AK$314*$AK$3/12),2)</f>
        <v>0</v>
      </c>
      <c r="AM314">
        <f>ROUND(IF($AK$314&lt;=0,0,MIN($AK$4,$AK$314+$AL$314)),2)</f>
        <v>0</v>
      </c>
      <c r="AN314">
        <f>ROUND(IF($AK$314&lt;=0,0,MIN(MAX(0,$AK$314+$AL$314-$AM$314),MAX(0,$F$314-$J$314-$O$314-$T$314-$Y$314-$AD$314-$AI$314))),2)</f>
        <v>0</v>
      </c>
      <c r="AO314">
        <f>ROUND(MAX(0,$AK$314+$AL$314-$AM$314-$AN$314),2)</f>
        <v>0</v>
      </c>
      <c r="AP314">
        <f>$AT$313</f>
        <v>0</v>
      </c>
      <c r="AQ314">
        <f>ROUND(IF($AP$314&lt;=0,0,$AP$314*$AP$3/12),2)</f>
        <v>0</v>
      </c>
      <c r="AR314">
        <f>ROUND(IF($AP$314&lt;=0,0,MIN($AP$4,$AP$314+$AQ$314)),2)</f>
        <v>0</v>
      </c>
      <c r="AS314">
        <f>ROUND(IF($AP$314&lt;=0,0,MIN(MAX(0,$AP$314+$AQ$314-$AR$314),MAX(0,$F$314-$J$314-$O$314-$T$314-$Y$314-$AD$314-$AI$314-$AN$314))),2)</f>
        <v>0</v>
      </c>
      <c r="AT314">
        <f>ROUND(MAX(0,$AP$314+$AQ$314-$AR$314-$AS$314),2)</f>
        <v>0</v>
      </c>
      <c r="AU314">
        <f>$AY$313</f>
        <v>0</v>
      </c>
      <c r="AV314">
        <f>ROUND(IF($AU$314&lt;=0,0,$AU$314*$AU$3/12),2)</f>
        <v>0</v>
      </c>
      <c r="AW314">
        <f>ROUND(IF($AU$314&lt;=0,0,MIN($AU$4,$AU$314+$AV$314)),2)</f>
        <v>0</v>
      </c>
      <c r="AX314">
        <f>ROUND(IF($AU$314&lt;=0,0,MIN(MAX(0,$AU$314+$AV$314-$AW$314),MAX(0,$F$314-$J$314-$O$314-$T$314-$Y$314-$AD$314-$AI$314-$AN$314-$AS$314))),2)</f>
        <v>0</v>
      </c>
      <c r="AY314">
        <f>ROUND(MAX(0,$AU$314+$AV$314-$AW$314-$AX$314),2)</f>
        <v>0</v>
      </c>
      <c r="AZ314">
        <f>$BD$313</f>
        <v>0</v>
      </c>
      <c r="BA314">
        <f>ROUND(IF($AZ$314&lt;=0,0,$AZ$314*$AZ$3/12),2)</f>
        <v>0</v>
      </c>
      <c r="BB314">
        <f>ROUND(IF($AZ$314&lt;=0,0,MIN($AZ$4,$AZ$314+$BA$314)),2)</f>
        <v>0</v>
      </c>
      <c r="BC314">
        <f>ROUND(IF($AZ$314&lt;=0,0,MIN(MAX(0,$AZ$314+$BA$314-$BB$314),MAX(0,$F$314-$J$314-$O$314-$T$314-$Y$314-$AD$314-$AI$314-$AN$314-$AS$314-$AX$314))),2)</f>
        <v>0</v>
      </c>
      <c r="BD314">
        <f>ROUND(MAX(0,$AZ$314+$BA$314-$BB$314-$BC$314),2)</f>
        <v>0</v>
      </c>
    </row>
    <row r="315" spans="1:56">
      <c r="A315">
        <f>ROW()-7</f>
        <v>308</v>
      </c>
      <c r="B315">
        <f>EDATE(StartDate,A315-1)</f>
        <v>0</v>
      </c>
      <c r="C315">
        <f>ROUND(SUM($G$315,$L$315,$Q$315,$V$315,$AA$315,$AF$315,$AK$315,$AP$315,$AU$315,$AZ$315)-SUM($K$315,$P$315,$U$315,$Z$315,$AE$315,$AJ$315,$AO$315,$AT$315,$AY$315,$BD$315),2)</f>
        <v>0</v>
      </c>
      <c r="D315">
        <f>ROUND(SUM($H$315,$M$315,$R$315,$W$315,$AB$315,$AG$315,$AL$315,$AQ$315,$AV$315,$BA$315),2)</f>
        <v>0</v>
      </c>
      <c r="E315">
        <f>ROUND(SUM($K$315,$P$315,$U$315,$Z$315,$AE$315,$AJ$315,$AO$315,$AT$315,$AY$315,$BD$315),2)</f>
        <v>0</v>
      </c>
      <c r="F315">
        <f>ROUND(MAX(MonthlyBudget-SUM($I$315,$N$315,$S$315,$X$315,$AC$315,$AH$315,$AM$315,$AR$315,$AW$315,$BB$315),0),2)</f>
        <v>0</v>
      </c>
      <c r="G315">
        <f>$K$314</f>
        <v>0</v>
      </c>
      <c r="H315">
        <f>ROUND(IF($G$315&lt;=0,0,$G$315*$G$3/12),2)</f>
        <v>0</v>
      </c>
      <c r="I315">
        <f>ROUND(IF($G$315&lt;=0,0,MIN($G$4,$G$315+$H$315)),2)</f>
        <v>0</v>
      </c>
      <c r="J315">
        <f>ROUND(IF($G$315&lt;=0,0,MIN(MAX(0,$G$315+$H$315-$I$315),$F$315)),2)</f>
        <v>0</v>
      </c>
      <c r="K315">
        <f>ROUND(MAX(0,$G$315+$H$315-$I$315-$J$315),2)</f>
        <v>0</v>
      </c>
      <c r="L315">
        <f>$P$314</f>
        <v>0</v>
      </c>
      <c r="M315">
        <f>ROUND(IF($L$315&lt;=0,0,$L$315*$L$3/12),2)</f>
        <v>0</v>
      </c>
      <c r="N315">
        <f>ROUND(IF($L$315&lt;=0,0,MIN($L$4,$L$315+$M$315)),2)</f>
        <v>0</v>
      </c>
      <c r="O315">
        <f>ROUND(IF($L$315&lt;=0,0,MIN(MAX(0,$L$315+$M$315-$N$315),MAX(0,$F$315-$J$315))),2)</f>
        <v>0</v>
      </c>
      <c r="P315">
        <f>ROUND(MAX(0,$L$315+$M$315-$N$315-$O$315),2)</f>
        <v>0</v>
      </c>
      <c r="Q315">
        <f>$U$314</f>
        <v>0</v>
      </c>
      <c r="R315">
        <f>ROUND(IF($Q$315&lt;=0,0,$Q$315*$Q$3/12),2)</f>
        <v>0</v>
      </c>
      <c r="S315">
        <f>ROUND(IF($Q$315&lt;=0,0,MIN($Q$4,$Q$315+$R$315)),2)</f>
        <v>0</v>
      </c>
      <c r="T315">
        <f>ROUND(IF($Q$315&lt;=0,0,MIN(MAX(0,$Q$315+$R$315-$S$315),MAX(0,$F$315-$J$315-$O$315))),2)</f>
        <v>0</v>
      </c>
      <c r="U315">
        <f>ROUND(MAX(0,$Q$315+$R$315-$S$315-$T$315),2)</f>
        <v>0</v>
      </c>
      <c r="V315">
        <f>$Z$314</f>
        <v>0</v>
      </c>
      <c r="W315">
        <f>ROUND(IF($V$315&lt;=0,0,$V$315*$V$3/12),2)</f>
        <v>0</v>
      </c>
      <c r="X315">
        <f>ROUND(IF($V$315&lt;=0,0,MIN($V$4,$V$315+$W$315)),2)</f>
        <v>0</v>
      </c>
      <c r="Y315">
        <f>ROUND(IF($V$315&lt;=0,0,MIN(MAX(0,$V$315+$W$315-$X$315),MAX(0,$F$315-$J$315-$O$315-$T$315))),2)</f>
        <v>0</v>
      </c>
      <c r="Z315">
        <f>ROUND(MAX(0,$V$315+$W$315-$X$315-$Y$315),2)</f>
        <v>0</v>
      </c>
      <c r="AA315">
        <f>$AE$314</f>
        <v>0</v>
      </c>
      <c r="AB315">
        <f>ROUND(IF($AA$315&lt;=0,0,$AA$315*$AA$3/12),2)</f>
        <v>0</v>
      </c>
      <c r="AC315">
        <f>ROUND(IF($AA$315&lt;=0,0,MIN($AA$4,$AA$315+$AB$315)),2)</f>
        <v>0</v>
      </c>
      <c r="AD315">
        <f>ROUND(IF($AA$315&lt;=0,0,MIN(MAX(0,$AA$315+$AB$315-$AC$315),MAX(0,$F$315-$J$315-$O$315-$T$315-$Y$315))),2)</f>
        <v>0</v>
      </c>
      <c r="AE315">
        <f>ROUND(MAX(0,$AA$315+$AB$315-$AC$315-$AD$315),2)</f>
        <v>0</v>
      </c>
      <c r="AF315">
        <f>$AJ$314</f>
        <v>0</v>
      </c>
      <c r="AG315">
        <f>ROUND(IF($AF$315&lt;=0,0,$AF$315*$AF$3/12),2)</f>
        <v>0</v>
      </c>
      <c r="AH315">
        <f>ROUND(IF($AF$315&lt;=0,0,MIN($AF$4,$AF$315+$AG$315)),2)</f>
        <v>0</v>
      </c>
      <c r="AI315">
        <f>ROUND(IF($AF$315&lt;=0,0,MIN(MAX(0,$AF$315+$AG$315-$AH$315),MAX(0,$F$315-$J$315-$O$315-$T$315-$Y$315-$AD$315))),2)</f>
        <v>0</v>
      </c>
      <c r="AJ315">
        <f>ROUND(MAX(0,$AF$315+$AG$315-$AH$315-$AI$315),2)</f>
        <v>0</v>
      </c>
      <c r="AK315">
        <f>$AO$314</f>
        <v>0</v>
      </c>
      <c r="AL315">
        <f>ROUND(IF($AK$315&lt;=0,0,$AK$315*$AK$3/12),2)</f>
        <v>0</v>
      </c>
      <c r="AM315">
        <f>ROUND(IF($AK$315&lt;=0,0,MIN($AK$4,$AK$315+$AL$315)),2)</f>
        <v>0</v>
      </c>
      <c r="AN315">
        <f>ROUND(IF($AK$315&lt;=0,0,MIN(MAX(0,$AK$315+$AL$315-$AM$315),MAX(0,$F$315-$J$315-$O$315-$T$315-$Y$315-$AD$315-$AI$315))),2)</f>
        <v>0</v>
      </c>
      <c r="AO315">
        <f>ROUND(MAX(0,$AK$315+$AL$315-$AM$315-$AN$315),2)</f>
        <v>0</v>
      </c>
      <c r="AP315">
        <f>$AT$314</f>
        <v>0</v>
      </c>
      <c r="AQ315">
        <f>ROUND(IF($AP$315&lt;=0,0,$AP$315*$AP$3/12),2)</f>
        <v>0</v>
      </c>
      <c r="AR315">
        <f>ROUND(IF($AP$315&lt;=0,0,MIN($AP$4,$AP$315+$AQ$315)),2)</f>
        <v>0</v>
      </c>
      <c r="AS315">
        <f>ROUND(IF($AP$315&lt;=0,0,MIN(MAX(0,$AP$315+$AQ$315-$AR$315),MAX(0,$F$315-$J$315-$O$315-$T$315-$Y$315-$AD$315-$AI$315-$AN$315))),2)</f>
        <v>0</v>
      </c>
      <c r="AT315">
        <f>ROUND(MAX(0,$AP$315+$AQ$315-$AR$315-$AS$315),2)</f>
        <v>0</v>
      </c>
      <c r="AU315">
        <f>$AY$314</f>
        <v>0</v>
      </c>
      <c r="AV315">
        <f>ROUND(IF($AU$315&lt;=0,0,$AU$315*$AU$3/12),2)</f>
        <v>0</v>
      </c>
      <c r="AW315">
        <f>ROUND(IF($AU$315&lt;=0,0,MIN($AU$4,$AU$315+$AV$315)),2)</f>
        <v>0</v>
      </c>
      <c r="AX315">
        <f>ROUND(IF($AU$315&lt;=0,0,MIN(MAX(0,$AU$315+$AV$315-$AW$315),MAX(0,$F$315-$J$315-$O$315-$T$315-$Y$315-$AD$315-$AI$315-$AN$315-$AS$315))),2)</f>
        <v>0</v>
      </c>
      <c r="AY315">
        <f>ROUND(MAX(0,$AU$315+$AV$315-$AW$315-$AX$315),2)</f>
        <v>0</v>
      </c>
      <c r="AZ315">
        <f>$BD$314</f>
        <v>0</v>
      </c>
      <c r="BA315">
        <f>ROUND(IF($AZ$315&lt;=0,0,$AZ$315*$AZ$3/12),2)</f>
        <v>0</v>
      </c>
      <c r="BB315">
        <f>ROUND(IF($AZ$315&lt;=0,0,MIN($AZ$4,$AZ$315+$BA$315)),2)</f>
        <v>0</v>
      </c>
      <c r="BC315">
        <f>ROUND(IF($AZ$315&lt;=0,0,MIN(MAX(0,$AZ$315+$BA$315-$BB$315),MAX(0,$F$315-$J$315-$O$315-$T$315-$Y$315-$AD$315-$AI$315-$AN$315-$AS$315-$AX$315))),2)</f>
        <v>0</v>
      </c>
      <c r="BD315">
        <f>ROUND(MAX(0,$AZ$315+$BA$315-$BB$315-$BC$315),2)</f>
        <v>0</v>
      </c>
    </row>
    <row r="316" spans="1:56">
      <c r="A316">
        <f>ROW()-7</f>
        <v>309</v>
      </c>
      <c r="B316">
        <f>EDATE(StartDate,A316-1)</f>
        <v>0</v>
      </c>
      <c r="C316">
        <f>ROUND(SUM($G$316,$L$316,$Q$316,$V$316,$AA$316,$AF$316,$AK$316,$AP$316,$AU$316,$AZ$316)-SUM($K$316,$P$316,$U$316,$Z$316,$AE$316,$AJ$316,$AO$316,$AT$316,$AY$316,$BD$316),2)</f>
        <v>0</v>
      </c>
      <c r="D316">
        <f>ROUND(SUM($H$316,$M$316,$R$316,$W$316,$AB$316,$AG$316,$AL$316,$AQ$316,$AV$316,$BA$316),2)</f>
        <v>0</v>
      </c>
      <c r="E316">
        <f>ROUND(SUM($K$316,$P$316,$U$316,$Z$316,$AE$316,$AJ$316,$AO$316,$AT$316,$AY$316,$BD$316),2)</f>
        <v>0</v>
      </c>
      <c r="F316">
        <f>ROUND(MAX(MonthlyBudget-SUM($I$316,$N$316,$S$316,$X$316,$AC$316,$AH$316,$AM$316,$AR$316,$AW$316,$BB$316),0),2)</f>
        <v>0</v>
      </c>
      <c r="G316">
        <f>$K$315</f>
        <v>0</v>
      </c>
      <c r="H316">
        <f>ROUND(IF($G$316&lt;=0,0,$G$316*$G$3/12),2)</f>
        <v>0</v>
      </c>
      <c r="I316">
        <f>ROUND(IF($G$316&lt;=0,0,MIN($G$4,$G$316+$H$316)),2)</f>
        <v>0</v>
      </c>
      <c r="J316">
        <f>ROUND(IF($G$316&lt;=0,0,MIN(MAX(0,$G$316+$H$316-$I$316),$F$316)),2)</f>
        <v>0</v>
      </c>
      <c r="K316">
        <f>ROUND(MAX(0,$G$316+$H$316-$I$316-$J$316),2)</f>
        <v>0</v>
      </c>
      <c r="L316">
        <f>$P$315</f>
        <v>0</v>
      </c>
      <c r="M316">
        <f>ROUND(IF($L$316&lt;=0,0,$L$316*$L$3/12),2)</f>
        <v>0</v>
      </c>
      <c r="N316">
        <f>ROUND(IF($L$316&lt;=0,0,MIN($L$4,$L$316+$M$316)),2)</f>
        <v>0</v>
      </c>
      <c r="O316">
        <f>ROUND(IF($L$316&lt;=0,0,MIN(MAX(0,$L$316+$M$316-$N$316),MAX(0,$F$316-$J$316))),2)</f>
        <v>0</v>
      </c>
      <c r="P316">
        <f>ROUND(MAX(0,$L$316+$M$316-$N$316-$O$316),2)</f>
        <v>0</v>
      </c>
      <c r="Q316">
        <f>$U$315</f>
        <v>0</v>
      </c>
      <c r="R316">
        <f>ROUND(IF($Q$316&lt;=0,0,$Q$316*$Q$3/12),2)</f>
        <v>0</v>
      </c>
      <c r="S316">
        <f>ROUND(IF($Q$316&lt;=0,0,MIN($Q$4,$Q$316+$R$316)),2)</f>
        <v>0</v>
      </c>
      <c r="T316">
        <f>ROUND(IF($Q$316&lt;=0,0,MIN(MAX(0,$Q$316+$R$316-$S$316),MAX(0,$F$316-$J$316-$O$316))),2)</f>
        <v>0</v>
      </c>
      <c r="U316">
        <f>ROUND(MAX(0,$Q$316+$R$316-$S$316-$T$316),2)</f>
        <v>0</v>
      </c>
      <c r="V316">
        <f>$Z$315</f>
        <v>0</v>
      </c>
      <c r="W316">
        <f>ROUND(IF($V$316&lt;=0,0,$V$316*$V$3/12),2)</f>
        <v>0</v>
      </c>
      <c r="X316">
        <f>ROUND(IF($V$316&lt;=0,0,MIN($V$4,$V$316+$W$316)),2)</f>
        <v>0</v>
      </c>
      <c r="Y316">
        <f>ROUND(IF($V$316&lt;=0,0,MIN(MAX(0,$V$316+$W$316-$X$316),MAX(0,$F$316-$J$316-$O$316-$T$316))),2)</f>
        <v>0</v>
      </c>
      <c r="Z316">
        <f>ROUND(MAX(0,$V$316+$W$316-$X$316-$Y$316),2)</f>
        <v>0</v>
      </c>
      <c r="AA316">
        <f>$AE$315</f>
        <v>0</v>
      </c>
      <c r="AB316">
        <f>ROUND(IF($AA$316&lt;=0,0,$AA$316*$AA$3/12),2)</f>
        <v>0</v>
      </c>
      <c r="AC316">
        <f>ROUND(IF($AA$316&lt;=0,0,MIN($AA$4,$AA$316+$AB$316)),2)</f>
        <v>0</v>
      </c>
      <c r="AD316">
        <f>ROUND(IF($AA$316&lt;=0,0,MIN(MAX(0,$AA$316+$AB$316-$AC$316),MAX(0,$F$316-$J$316-$O$316-$T$316-$Y$316))),2)</f>
        <v>0</v>
      </c>
      <c r="AE316">
        <f>ROUND(MAX(0,$AA$316+$AB$316-$AC$316-$AD$316),2)</f>
        <v>0</v>
      </c>
      <c r="AF316">
        <f>$AJ$315</f>
        <v>0</v>
      </c>
      <c r="AG316">
        <f>ROUND(IF($AF$316&lt;=0,0,$AF$316*$AF$3/12),2)</f>
        <v>0</v>
      </c>
      <c r="AH316">
        <f>ROUND(IF($AF$316&lt;=0,0,MIN($AF$4,$AF$316+$AG$316)),2)</f>
        <v>0</v>
      </c>
      <c r="AI316">
        <f>ROUND(IF($AF$316&lt;=0,0,MIN(MAX(0,$AF$316+$AG$316-$AH$316),MAX(0,$F$316-$J$316-$O$316-$T$316-$Y$316-$AD$316))),2)</f>
        <v>0</v>
      </c>
      <c r="AJ316">
        <f>ROUND(MAX(0,$AF$316+$AG$316-$AH$316-$AI$316),2)</f>
        <v>0</v>
      </c>
      <c r="AK316">
        <f>$AO$315</f>
        <v>0</v>
      </c>
      <c r="AL316">
        <f>ROUND(IF($AK$316&lt;=0,0,$AK$316*$AK$3/12),2)</f>
        <v>0</v>
      </c>
      <c r="AM316">
        <f>ROUND(IF($AK$316&lt;=0,0,MIN($AK$4,$AK$316+$AL$316)),2)</f>
        <v>0</v>
      </c>
      <c r="AN316">
        <f>ROUND(IF($AK$316&lt;=0,0,MIN(MAX(0,$AK$316+$AL$316-$AM$316),MAX(0,$F$316-$J$316-$O$316-$T$316-$Y$316-$AD$316-$AI$316))),2)</f>
        <v>0</v>
      </c>
      <c r="AO316">
        <f>ROUND(MAX(0,$AK$316+$AL$316-$AM$316-$AN$316),2)</f>
        <v>0</v>
      </c>
      <c r="AP316">
        <f>$AT$315</f>
        <v>0</v>
      </c>
      <c r="AQ316">
        <f>ROUND(IF($AP$316&lt;=0,0,$AP$316*$AP$3/12),2)</f>
        <v>0</v>
      </c>
      <c r="AR316">
        <f>ROUND(IF($AP$316&lt;=0,0,MIN($AP$4,$AP$316+$AQ$316)),2)</f>
        <v>0</v>
      </c>
      <c r="AS316">
        <f>ROUND(IF($AP$316&lt;=0,0,MIN(MAX(0,$AP$316+$AQ$316-$AR$316),MAX(0,$F$316-$J$316-$O$316-$T$316-$Y$316-$AD$316-$AI$316-$AN$316))),2)</f>
        <v>0</v>
      </c>
      <c r="AT316">
        <f>ROUND(MAX(0,$AP$316+$AQ$316-$AR$316-$AS$316),2)</f>
        <v>0</v>
      </c>
      <c r="AU316">
        <f>$AY$315</f>
        <v>0</v>
      </c>
      <c r="AV316">
        <f>ROUND(IF($AU$316&lt;=0,0,$AU$316*$AU$3/12),2)</f>
        <v>0</v>
      </c>
      <c r="AW316">
        <f>ROUND(IF($AU$316&lt;=0,0,MIN($AU$4,$AU$316+$AV$316)),2)</f>
        <v>0</v>
      </c>
      <c r="AX316">
        <f>ROUND(IF($AU$316&lt;=0,0,MIN(MAX(0,$AU$316+$AV$316-$AW$316),MAX(0,$F$316-$J$316-$O$316-$T$316-$Y$316-$AD$316-$AI$316-$AN$316-$AS$316))),2)</f>
        <v>0</v>
      </c>
      <c r="AY316">
        <f>ROUND(MAX(0,$AU$316+$AV$316-$AW$316-$AX$316),2)</f>
        <v>0</v>
      </c>
      <c r="AZ316">
        <f>$BD$315</f>
        <v>0</v>
      </c>
      <c r="BA316">
        <f>ROUND(IF($AZ$316&lt;=0,0,$AZ$316*$AZ$3/12),2)</f>
        <v>0</v>
      </c>
      <c r="BB316">
        <f>ROUND(IF($AZ$316&lt;=0,0,MIN($AZ$4,$AZ$316+$BA$316)),2)</f>
        <v>0</v>
      </c>
      <c r="BC316">
        <f>ROUND(IF($AZ$316&lt;=0,0,MIN(MAX(0,$AZ$316+$BA$316-$BB$316),MAX(0,$F$316-$J$316-$O$316-$T$316-$Y$316-$AD$316-$AI$316-$AN$316-$AS$316-$AX$316))),2)</f>
        <v>0</v>
      </c>
      <c r="BD316">
        <f>ROUND(MAX(0,$AZ$316+$BA$316-$BB$316-$BC$316),2)</f>
        <v>0</v>
      </c>
    </row>
    <row r="317" spans="1:56">
      <c r="A317">
        <f>ROW()-7</f>
        <v>310</v>
      </c>
      <c r="B317">
        <f>EDATE(StartDate,A317-1)</f>
        <v>0</v>
      </c>
      <c r="C317">
        <f>ROUND(SUM($G$317,$L$317,$Q$317,$V$317,$AA$317,$AF$317,$AK$317,$AP$317,$AU$317,$AZ$317)-SUM($K$317,$P$317,$U$317,$Z$317,$AE$317,$AJ$317,$AO$317,$AT$317,$AY$317,$BD$317),2)</f>
        <v>0</v>
      </c>
      <c r="D317">
        <f>ROUND(SUM($H$317,$M$317,$R$317,$W$317,$AB$317,$AG$317,$AL$317,$AQ$317,$AV$317,$BA$317),2)</f>
        <v>0</v>
      </c>
      <c r="E317">
        <f>ROUND(SUM($K$317,$P$317,$U$317,$Z$317,$AE$317,$AJ$317,$AO$317,$AT$317,$AY$317,$BD$317),2)</f>
        <v>0</v>
      </c>
      <c r="F317">
        <f>ROUND(MAX(MonthlyBudget-SUM($I$317,$N$317,$S$317,$X$317,$AC$317,$AH$317,$AM$317,$AR$317,$AW$317,$BB$317),0),2)</f>
        <v>0</v>
      </c>
      <c r="G317">
        <f>$K$316</f>
        <v>0</v>
      </c>
      <c r="H317">
        <f>ROUND(IF($G$317&lt;=0,0,$G$317*$G$3/12),2)</f>
        <v>0</v>
      </c>
      <c r="I317">
        <f>ROUND(IF($G$317&lt;=0,0,MIN($G$4,$G$317+$H$317)),2)</f>
        <v>0</v>
      </c>
      <c r="J317">
        <f>ROUND(IF($G$317&lt;=0,0,MIN(MAX(0,$G$317+$H$317-$I$317),$F$317)),2)</f>
        <v>0</v>
      </c>
      <c r="K317">
        <f>ROUND(MAX(0,$G$317+$H$317-$I$317-$J$317),2)</f>
        <v>0</v>
      </c>
      <c r="L317">
        <f>$P$316</f>
        <v>0</v>
      </c>
      <c r="M317">
        <f>ROUND(IF($L$317&lt;=0,0,$L$317*$L$3/12),2)</f>
        <v>0</v>
      </c>
      <c r="N317">
        <f>ROUND(IF($L$317&lt;=0,0,MIN($L$4,$L$317+$M$317)),2)</f>
        <v>0</v>
      </c>
      <c r="O317">
        <f>ROUND(IF($L$317&lt;=0,0,MIN(MAX(0,$L$317+$M$317-$N$317),MAX(0,$F$317-$J$317))),2)</f>
        <v>0</v>
      </c>
      <c r="P317">
        <f>ROUND(MAX(0,$L$317+$M$317-$N$317-$O$317),2)</f>
        <v>0</v>
      </c>
      <c r="Q317">
        <f>$U$316</f>
        <v>0</v>
      </c>
      <c r="R317">
        <f>ROUND(IF($Q$317&lt;=0,0,$Q$317*$Q$3/12),2)</f>
        <v>0</v>
      </c>
      <c r="S317">
        <f>ROUND(IF($Q$317&lt;=0,0,MIN($Q$4,$Q$317+$R$317)),2)</f>
        <v>0</v>
      </c>
      <c r="T317">
        <f>ROUND(IF($Q$317&lt;=0,0,MIN(MAX(0,$Q$317+$R$317-$S$317),MAX(0,$F$317-$J$317-$O$317))),2)</f>
        <v>0</v>
      </c>
      <c r="U317">
        <f>ROUND(MAX(0,$Q$317+$R$317-$S$317-$T$317),2)</f>
        <v>0</v>
      </c>
      <c r="V317">
        <f>$Z$316</f>
        <v>0</v>
      </c>
      <c r="W317">
        <f>ROUND(IF($V$317&lt;=0,0,$V$317*$V$3/12),2)</f>
        <v>0</v>
      </c>
      <c r="X317">
        <f>ROUND(IF($V$317&lt;=0,0,MIN($V$4,$V$317+$W$317)),2)</f>
        <v>0</v>
      </c>
      <c r="Y317">
        <f>ROUND(IF($V$317&lt;=0,0,MIN(MAX(0,$V$317+$W$317-$X$317),MAX(0,$F$317-$J$317-$O$317-$T$317))),2)</f>
        <v>0</v>
      </c>
      <c r="Z317">
        <f>ROUND(MAX(0,$V$317+$W$317-$X$317-$Y$317),2)</f>
        <v>0</v>
      </c>
      <c r="AA317">
        <f>$AE$316</f>
        <v>0</v>
      </c>
      <c r="AB317">
        <f>ROUND(IF($AA$317&lt;=0,0,$AA$317*$AA$3/12),2)</f>
        <v>0</v>
      </c>
      <c r="AC317">
        <f>ROUND(IF($AA$317&lt;=0,0,MIN($AA$4,$AA$317+$AB$317)),2)</f>
        <v>0</v>
      </c>
      <c r="AD317">
        <f>ROUND(IF($AA$317&lt;=0,0,MIN(MAX(0,$AA$317+$AB$317-$AC$317),MAX(0,$F$317-$J$317-$O$317-$T$317-$Y$317))),2)</f>
        <v>0</v>
      </c>
      <c r="AE317">
        <f>ROUND(MAX(0,$AA$317+$AB$317-$AC$317-$AD$317),2)</f>
        <v>0</v>
      </c>
      <c r="AF317">
        <f>$AJ$316</f>
        <v>0</v>
      </c>
      <c r="AG317">
        <f>ROUND(IF($AF$317&lt;=0,0,$AF$317*$AF$3/12),2)</f>
        <v>0</v>
      </c>
      <c r="AH317">
        <f>ROUND(IF($AF$317&lt;=0,0,MIN($AF$4,$AF$317+$AG$317)),2)</f>
        <v>0</v>
      </c>
      <c r="AI317">
        <f>ROUND(IF($AF$317&lt;=0,0,MIN(MAX(0,$AF$317+$AG$317-$AH$317),MAX(0,$F$317-$J$317-$O$317-$T$317-$Y$317-$AD$317))),2)</f>
        <v>0</v>
      </c>
      <c r="AJ317">
        <f>ROUND(MAX(0,$AF$317+$AG$317-$AH$317-$AI$317),2)</f>
        <v>0</v>
      </c>
      <c r="AK317">
        <f>$AO$316</f>
        <v>0</v>
      </c>
      <c r="AL317">
        <f>ROUND(IF($AK$317&lt;=0,0,$AK$317*$AK$3/12),2)</f>
        <v>0</v>
      </c>
      <c r="AM317">
        <f>ROUND(IF($AK$317&lt;=0,0,MIN($AK$4,$AK$317+$AL$317)),2)</f>
        <v>0</v>
      </c>
      <c r="AN317">
        <f>ROUND(IF($AK$317&lt;=0,0,MIN(MAX(0,$AK$317+$AL$317-$AM$317),MAX(0,$F$317-$J$317-$O$317-$T$317-$Y$317-$AD$317-$AI$317))),2)</f>
        <v>0</v>
      </c>
      <c r="AO317">
        <f>ROUND(MAX(0,$AK$317+$AL$317-$AM$317-$AN$317),2)</f>
        <v>0</v>
      </c>
      <c r="AP317">
        <f>$AT$316</f>
        <v>0</v>
      </c>
      <c r="AQ317">
        <f>ROUND(IF($AP$317&lt;=0,0,$AP$317*$AP$3/12),2)</f>
        <v>0</v>
      </c>
      <c r="AR317">
        <f>ROUND(IF($AP$317&lt;=0,0,MIN($AP$4,$AP$317+$AQ$317)),2)</f>
        <v>0</v>
      </c>
      <c r="AS317">
        <f>ROUND(IF($AP$317&lt;=0,0,MIN(MAX(0,$AP$317+$AQ$317-$AR$317),MAX(0,$F$317-$J$317-$O$317-$T$317-$Y$317-$AD$317-$AI$317-$AN$317))),2)</f>
        <v>0</v>
      </c>
      <c r="AT317">
        <f>ROUND(MAX(0,$AP$317+$AQ$317-$AR$317-$AS$317),2)</f>
        <v>0</v>
      </c>
      <c r="AU317">
        <f>$AY$316</f>
        <v>0</v>
      </c>
      <c r="AV317">
        <f>ROUND(IF($AU$317&lt;=0,0,$AU$317*$AU$3/12),2)</f>
        <v>0</v>
      </c>
      <c r="AW317">
        <f>ROUND(IF($AU$317&lt;=0,0,MIN($AU$4,$AU$317+$AV$317)),2)</f>
        <v>0</v>
      </c>
      <c r="AX317">
        <f>ROUND(IF($AU$317&lt;=0,0,MIN(MAX(0,$AU$317+$AV$317-$AW$317),MAX(0,$F$317-$J$317-$O$317-$T$317-$Y$317-$AD$317-$AI$317-$AN$317-$AS$317))),2)</f>
        <v>0</v>
      </c>
      <c r="AY317">
        <f>ROUND(MAX(0,$AU$317+$AV$317-$AW$317-$AX$317),2)</f>
        <v>0</v>
      </c>
      <c r="AZ317">
        <f>$BD$316</f>
        <v>0</v>
      </c>
      <c r="BA317">
        <f>ROUND(IF($AZ$317&lt;=0,0,$AZ$317*$AZ$3/12),2)</f>
        <v>0</v>
      </c>
      <c r="BB317">
        <f>ROUND(IF($AZ$317&lt;=0,0,MIN($AZ$4,$AZ$317+$BA$317)),2)</f>
        <v>0</v>
      </c>
      <c r="BC317">
        <f>ROUND(IF($AZ$317&lt;=0,0,MIN(MAX(0,$AZ$317+$BA$317-$BB$317),MAX(0,$F$317-$J$317-$O$317-$T$317-$Y$317-$AD$317-$AI$317-$AN$317-$AS$317-$AX$317))),2)</f>
        <v>0</v>
      </c>
      <c r="BD317">
        <f>ROUND(MAX(0,$AZ$317+$BA$317-$BB$317-$BC$317),2)</f>
        <v>0</v>
      </c>
    </row>
    <row r="318" spans="1:56">
      <c r="A318">
        <f>ROW()-7</f>
        <v>311</v>
      </c>
      <c r="B318">
        <f>EDATE(StartDate,A318-1)</f>
        <v>0</v>
      </c>
      <c r="C318">
        <f>ROUND(SUM($G$318,$L$318,$Q$318,$V$318,$AA$318,$AF$318,$AK$318,$AP$318,$AU$318,$AZ$318)-SUM($K$318,$P$318,$U$318,$Z$318,$AE$318,$AJ$318,$AO$318,$AT$318,$AY$318,$BD$318),2)</f>
        <v>0</v>
      </c>
      <c r="D318">
        <f>ROUND(SUM($H$318,$M$318,$R$318,$W$318,$AB$318,$AG$318,$AL$318,$AQ$318,$AV$318,$BA$318),2)</f>
        <v>0</v>
      </c>
      <c r="E318">
        <f>ROUND(SUM($K$318,$P$318,$U$318,$Z$318,$AE$318,$AJ$318,$AO$318,$AT$318,$AY$318,$BD$318),2)</f>
        <v>0</v>
      </c>
      <c r="F318">
        <f>ROUND(MAX(MonthlyBudget-SUM($I$318,$N$318,$S$318,$X$318,$AC$318,$AH$318,$AM$318,$AR$318,$AW$318,$BB$318),0),2)</f>
        <v>0</v>
      </c>
      <c r="G318">
        <f>$K$317</f>
        <v>0</v>
      </c>
      <c r="H318">
        <f>ROUND(IF($G$318&lt;=0,0,$G$318*$G$3/12),2)</f>
        <v>0</v>
      </c>
      <c r="I318">
        <f>ROUND(IF($G$318&lt;=0,0,MIN($G$4,$G$318+$H$318)),2)</f>
        <v>0</v>
      </c>
      <c r="J318">
        <f>ROUND(IF($G$318&lt;=0,0,MIN(MAX(0,$G$318+$H$318-$I$318),$F$318)),2)</f>
        <v>0</v>
      </c>
      <c r="K318">
        <f>ROUND(MAX(0,$G$318+$H$318-$I$318-$J$318),2)</f>
        <v>0</v>
      </c>
      <c r="L318">
        <f>$P$317</f>
        <v>0</v>
      </c>
      <c r="M318">
        <f>ROUND(IF($L$318&lt;=0,0,$L$318*$L$3/12),2)</f>
        <v>0</v>
      </c>
      <c r="N318">
        <f>ROUND(IF($L$318&lt;=0,0,MIN($L$4,$L$318+$M$318)),2)</f>
        <v>0</v>
      </c>
      <c r="O318">
        <f>ROUND(IF($L$318&lt;=0,0,MIN(MAX(0,$L$318+$M$318-$N$318),MAX(0,$F$318-$J$318))),2)</f>
        <v>0</v>
      </c>
      <c r="P318">
        <f>ROUND(MAX(0,$L$318+$M$318-$N$318-$O$318),2)</f>
        <v>0</v>
      </c>
      <c r="Q318">
        <f>$U$317</f>
        <v>0</v>
      </c>
      <c r="R318">
        <f>ROUND(IF($Q$318&lt;=0,0,$Q$318*$Q$3/12),2)</f>
        <v>0</v>
      </c>
      <c r="S318">
        <f>ROUND(IF($Q$318&lt;=0,0,MIN($Q$4,$Q$318+$R$318)),2)</f>
        <v>0</v>
      </c>
      <c r="T318">
        <f>ROUND(IF($Q$318&lt;=0,0,MIN(MAX(0,$Q$318+$R$318-$S$318),MAX(0,$F$318-$J$318-$O$318))),2)</f>
        <v>0</v>
      </c>
      <c r="U318">
        <f>ROUND(MAX(0,$Q$318+$R$318-$S$318-$T$318),2)</f>
        <v>0</v>
      </c>
      <c r="V318">
        <f>$Z$317</f>
        <v>0</v>
      </c>
      <c r="W318">
        <f>ROUND(IF($V$318&lt;=0,0,$V$318*$V$3/12),2)</f>
        <v>0</v>
      </c>
      <c r="X318">
        <f>ROUND(IF($V$318&lt;=0,0,MIN($V$4,$V$318+$W$318)),2)</f>
        <v>0</v>
      </c>
      <c r="Y318">
        <f>ROUND(IF($V$318&lt;=0,0,MIN(MAX(0,$V$318+$W$318-$X$318),MAX(0,$F$318-$J$318-$O$318-$T$318))),2)</f>
        <v>0</v>
      </c>
      <c r="Z318">
        <f>ROUND(MAX(0,$V$318+$W$318-$X$318-$Y$318),2)</f>
        <v>0</v>
      </c>
      <c r="AA318">
        <f>$AE$317</f>
        <v>0</v>
      </c>
      <c r="AB318">
        <f>ROUND(IF($AA$318&lt;=0,0,$AA$318*$AA$3/12),2)</f>
        <v>0</v>
      </c>
      <c r="AC318">
        <f>ROUND(IF($AA$318&lt;=0,0,MIN($AA$4,$AA$318+$AB$318)),2)</f>
        <v>0</v>
      </c>
      <c r="AD318">
        <f>ROUND(IF($AA$318&lt;=0,0,MIN(MAX(0,$AA$318+$AB$318-$AC$318),MAX(0,$F$318-$J$318-$O$318-$T$318-$Y$318))),2)</f>
        <v>0</v>
      </c>
      <c r="AE318">
        <f>ROUND(MAX(0,$AA$318+$AB$318-$AC$318-$AD$318),2)</f>
        <v>0</v>
      </c>
      <c r="AF318">
        <f>$AJ$317</f>
        <v>0</v>
      </c>
      <c r="AG318">
        <f>ROUND(IF($AF$318&lt;=0,0,$AF$318*$AF$3/12),2)</f>
        <v>0</v>
      </c>
      <c r="AH318">
        <f>ROUND(IF($AF$318&lt;=0,0,MIN($AF$4,$AF$318+$AG$318)),2)</f>
        <v>0</v>
      </c>
      <c r="AI318">
        <f>ROUND(IF($AF$318&lt;=0,0,MIN(MAX(0,$AF$318+$AG$318-$AH$318),MAX(0,$F$318-$J$318-$O$318-$T$318-$Y$318-$AD$318))),2)</f>
        <v>0</v>
      </c>
      <c r="AJ318">
        <f>ROUND(MAX(0,$AF$318+$AG$318-$AH$318-$AI$318),2)</f>
        <v>0</v>
      </c>
      <c r="AK318">
        <f>$AO$317</f>
        <v>0</v>
      </c>
      <c r="AL318">
        <f>ROUND(IF($AK$318&lt;=0,0,$AK$318*$AK$3/12),2)</f>
        <v>0</v>
      </c>
      <c r="AM318">
        <f>ROUND(IF($AK$318&lt;=0,0,MIN($AK$4,$AK$318+$AL$318)),2)</f>
        <v>0</v>
      </c>
      <c r="AN318">
        <f>ROUND(IF($AK$318&lt;=0,0,MIN(MAX(0,$AK$318+$AL$318-$AM$318),MAX(0,$F$318-$J$318-$O$318-$T$318-$Y$318-$AD$318-$AI$318))),2)</f>
        <v>0</v>
      </c>
      <c r="AO318">
        <f>ROUND(MAX(0,$AK$318+$AL$318-$AM$318-$AN$318),2)</f>
        <v>0</v>
      </c>
      <c r="AP318">
        <f>$AT$317</f>
        <v>0</v>
      </c>
      <c r="AQ318">
        <f>ROUND(IF($AP$318&lt;=0,0,$AP$318*$AP$3/12),2)</f>
        <v>0</v>
      </c>
      <c r="AR318">
        <f>ROUND(IF($AP$318&lt;=0,0,MIN($AP$4,$AP$318+$AQ$318)),2)</f>
        <v>0</v>
      </c>
      <c r="AS318">
        <f>ROUND(IF($AP$318&lt;=0,0,MIN(MAX(0,$AP$318+$AQ$318-$AR$318),MAX(0,$F$318-$J$318-$O$318-$T$318-$Y$318-$AD$318-$AI$318-$AN$318))),2)</f>
        <v>0</v>
      </c>
      <c r="AT318">
        <f>ROUND(MAX(0,$AP$318+$AQ$318-$AR$318-$AS$318),2)</f>
        <v>0</v>
      </c>
      <c r="AU318">
        <f>$AY$317</f>
        <v>0</v>
      </c>
      <c r="AV318">
        <f>ROUND(IF($AU$318&lt;=0,0,$AU$318*$AU$3/12),2)</f>
        <v>0</v>
      </c>
      <c r="AW318">
        <f>ROUND(IF($AU$318&lt;=0,0,MIN($AU$4,$AU$318+$AV$318)),2)</f>
        <v>0</v>
      </c>
      <c r="AX318">
        <f>ROUND(IF($AU$318&lt;=0,0,MIN(MAX(0,$AU$318+$AV$318-$AW$318),MAX(0,$F$318-$J$318-$O$318-$T$318-$Y$318-$AD$318-$AI$318-$AN$318-$AS$318))),2)</f>
        <v>0</v>
      </c>
      <c r="AY318">
        <f>ROUND(MAX(0,$AU$318+$AV$318-$AW$318-$AX$318),2)</f>
        <v>0</v>
      </c>
      <c r="AZ318">
        <f>$BD$317</f>
        <v>0</v>
      </c>
      <c r="BA318">
        <f>ROUND(IF($AZ$318&lt;=0,0,$AZ$318*$AZ$3/12),2)</f>
        <v>0</v>
      </c>
      <c r="BB318">
        <f>ROUND(IF($AZ$318&lt;=0,0,MIN($AZ$4,$AZ$318+$BA$318)),2)</f>
        <v>0</v>
      </c>
      <c r="BC318">
        <f>ROUND(IF($AZ$318&lt;=0,0,MIN(MAX(0,$AZ$318+$BA$318-$BB$318),MAX(0,$F$318-$J$318-$O$318-$T$318-$Y$318-$AD$318-$AI$318-$AN$318-$AS$318-$AX$318))),2)</f>
        <v>0</v>
      </c>
      <c r="BD318">
        <f>ROUND(MAX(0,$AZ$318+$BA$318-$BB$318-$BC$318),2)</f>
        <v>0</v>
      </c>
    </row>
    <row r="319" spans="1:56">
      <c r="A319">
        <f>ROW()-7</f>
        <v>312</v>
      </c>
      <c r="B319">
        <f>EDATE(StartDate,A319-1)</f>
        <v>0</v>
      </c>
      <c r="C319">
        <f>ROUND(SUM($G$319,$L$319,$Q$319,$V$319,$AA$319,$AF$319,$AK$319,$AP$319,$AU$319,$AZ$319)-SUM($K$319,$P$319,$U$319,$Z$319,$AE$319,$AJ$319,$AO$319,$AT$319,$AY$319,$BD$319),2)</f>
        <v>0</v>
      </c>
      <c r="D319">
        <f>ROUND(SUM($H$319,$M$319,$R$319,$W$319,$AB$319,$AG$319,$AL$319,$AQ$319,$AV$319,$BA$319),2)</f>
        <v>0</v>
      </c>
      <c r="E319">
        <f>ROUND(SUM($K$319,$P$319,$U$319,$Z$319,$AE$319,$AJ$319,$AO$319,$AT$319,$AY$319,$BD$319),2)</f>
        <v>0</v>
      </c>
      <c r="F319">
        <f>ROUND(MAX(MonthlyBudget-SUM($I$319,$N$319,$S$319,$X$319,$AC$319,$AH$319,$AM$319,$AR$319,$AW$319,$BB$319),0),2)</f>
        <v>0</v>
      </c>
      <c r="G319">
        <f>$K$318</f>
        <v>0</v>
      </c>
      <c r="H319">
        <f>ROUND(IF($G$319&lt;=0,0,$G$319*$G$3/12),2)</f>
        <v>0</v>
      </c>
      <c r="I319">
        <f>ROUND(IF($G$319&lt;=0,0,MIN($G$4,$G$319+$H$319)),2)</f>
        <v>0</v>
      </c>
      <c r="J319">
        <f>ROUND(IF($G$319&lt;=0,0,MIN(MAX(0,$G$319+$H$319-$I$319),$F$319)),2)</f>
        <v>0</v>
      </c>
      <c r="K319">
        <f>ROUND(MAX(0,$G$319+$H$319-$I$319-$J$319),2)</f>
        <v>0</v>
      </c>
      <c r="L319">
        <f>$P$318</f>
        <v>0</v>
      </c>
      <c r="M319">
        <f>ROUND(IF($L$319&lt;=0,0,$L$319*$L$3/12),2)</f>
        <v>0</v>
      </c>
      <c r="N319">
        <f>ROUND(IF($L$319&lt;=0,0,MIN($L$4,$L$319+$M$319)),2)</f>
        <v>0</v>
      </c>
      <c r="O319">
        <f>ROUND(IF($L$319&lt;=0,0,MIN(MAX(0,$L$319+$M$319-$N$319),MAX(0,$F$319-$J$319))),2)</f>
        <v>0</v>
      </c>
      <c r="P319">
        <f>ROUND(MAX(0,$L$319+$M$319-$N$319-$O$319),2)</f>
        <v>0</v>
      </c>
      <c r="Q319">
        <f>$U$318</f>
        <v>0</v>
      </c>
      <c r="R319">
        <f>ROUND(IF($Q$319&lt;=0,0,$Q$319*$Q$3/12),2)</f>
        <v>0</v>
      </c>
      <c r="S319">
        <f>ROUND(IF($Q$319&lt;=0,0,MIN($Q$4,$Q$319+$R$319)),2)</f>
        <v>0</v>
      </c>
      <c r="T319">
        <f>ROUND(IF($Q$319&lt;=0,0,MIN(MAX(0,$Q$319+$R$319-$S$319),MAX(0,$F$319-$J$319-$O$319))),2)</f>
        <v>0</v>
      </c>
      <c r="U319">
        <f>ROUND(MAX(0,$Q$319+$R$319-$S$319-$T$319),2)</f>
        <v>0</v>
      </c>
      <c r="V319">
        <f>$Z$318</f>
        <v>0</v>
      </c>
      <c r="W319">
        <f>ROUND(IF($V$319&lt;=0,0,$V$319*$V$3/12),2)</f>
        <v>0</v>
      </c>
      <c r="X319">
        <f>ROUND(IF($V$319&lt;=0,0,MIN($V$4,$V$319+$W$319)),2)</f>
        <v>0</v>
      </c>
      <c r="Y319">
        <f>ROUND(IF($V$319&lt;=0,0,MIN(MAX(0,$V$319+$W$319-$X$319),MAX(0,$F$319-$J$319-$O$319-$T$319))),2)</f>
        <v>0</v>
      </c>
      <c r="Z319">
        <f>ROUND(MAX(0,$V$319+$W$319-$X$319-$Y$319),2)</f>
        <v>0</v>
      </c>
      <c r="AA319">
        <f>$AE$318</f>
        <v>0</v>
      </c>
      <c r="AB319">
        <f>ROUND(IF($AA$319&lt;=0,0,$AA$319*$AA$3/12),2)</f>
        <v>0</v>
      </c>
      <c r="AC319">
        <f>ROUND(IF($AA$319&lt;=0,0,MIN($AA$4,$AA$319+$AB$319)),2)</f>
        <v>0</v>
      </c>
      <c r="AD319">
        <f>ROUND(IF($AA$319&lt;=0,0,MIN(MAX(0,$AA$319+$AB$319-$AC$319),MAX(0,$F$319-$J$319-$O$319-$T$319-$Y$319))),2)</f>
        <v>0</v>
      </c>
      <c r="AE319">
        <f>ROUND(MAX(0,$AA$319+$AB$319-$AC$319-$AD$319),2)</f>
        <v>0</v>
      </c>
      <c r="AF319">
        <f>$AJ$318</f>
        <v>0</v>
      </c>
      <c r="AG319">
        <f>ROUND(IF($AF$319&lt;=0,0,$AF$319*$AF$3/12),2)</f>
        <v>0</v>
      </c>
      <c r="AH319">
        <f>ROUND(IF($AF$319&lt;=0,0,MIN($AF$4,$AF$319+$AG$319)),2)</f>
        <v>0</v>
      </c>
      <c r="AI319">
        <f>ROUND(IF($AF$319&lt;=0,0,MIN(MAX(0,$AF$319+$AG$319-$AH$319),MAX(0,$F$319-$J$319-$O$319-$T$319-$Y$319-$AD$319))),2)</f>
        <v>0</v>
      </c>
      <c r="AJ319">
        <f>ROUND(MAX(0,$AF$319+$AG$319-$AH$319-$AI$319),2)</f>
        <v>0</v>
      </c>
      <c r="AK319">
        <f>$AO$318</f>
        <v>0</v>
      </c>
      <c r="AL319">
        <f>ROUND(IF($AK$319&lt;=0,0,$AK$319*$AK$3/12),2)</f>
        <v>0</v>
      </c>
      <c r="AM319">
        <f>ROUND(IF($AK$319&lt;=0,0,MIN($AK$4,$AK$319+$AL$319)),2)</f>
        <v>0</v>
      </c>
      <c r="AN319">
        <f>ROUND(IF($AK$319&lt;=0,0,MIN(MAX(0,$AK$319+$AL$319-$AM$319),MAX(0,$F$319-$J$319-$O$319-$T$319-$Y$319-$AD$319-$AI$319))),2)</f>
        <v>0</v>
      </c>
      <c r="AO319">
        <f>ROUND(MAX(0,$AK$319+$AL$319-$AM$319-$AN$319),2)</f>
        <v>0</v>
      </c>
      <c r="AP319">
        <f>$AT$318</f>
        <v>0</v>
      </c>
      <c r="AQ319">
        <f>ROUND(IF($AP$319&lt;=0,0,$AP$319*$AP$3/12),2)</f>
        <v>0</v>
      </c>
      <c r="AR319">
        <f>ROUND(IF($AP$319&lt;=0,0,MIN($AP$4,$AP$319+$AQ$319)),2)</f>
        <v>0</v>
      </c>
      <c r="AS319">
        <f>ROUND(IF($AP$319&lt;=0,0,MIN(MAX(0,$AP$319+$AQ$319-$AR$319),MAX(0,$F$319-$J$319-$O$319-$T$319-$Y$319-$AD$319-$AI$319-$AN$319))),2)</f>
        <v>0</v>
      </c>
      <c r="AT319">
        <f>ROUND(MAX(0,$AP$319+$AQ$319-$AR$319-$AS$319),2)</f>
        <v>0</v>
      </c>
      <c r="AU319">
        <f>$AY$318</f>
        <v>0</v>
      </c>
      <c r="AV319">
        <f>ROUND(IF($AU$319&lt;=0,0,$AU$319*$AU$3/12),2)</f>
        <v>0</v>
      </c>
      <c r="AW319">
        <f>ROUND(IF($AU$319&lt;=0,0,MIN($AU$4,$AU$319+$AV$319)),2)</f>
        <v>0</v>
      </c>
      <c r="AX319">
        <f>ROUND(IF($AU$319&lt;=0,0,MIN(MAX(0,$AU$319+$AV$319-$AW$319),MAX(0,$F$319-$J$319-$O$319-$T$319-$Y$319-$AD$319-$AI$319-$AN$319-$AS$319))),2)</f>
        <v>0</v>
      </c>
      <c r="AY319">
        <f>ROUND(MAX(0,$AU$319+$AV$319-$AW$319-$AX$319),2)</f>
        <v>0</v>
      </c>
      <c r="AZ319">
        <f>$BD$318</f>
        <v>0</v>
      </c>
      <c r="BA319">
        <f>ROUND(IF($AZ$319&lt;=0,0,$AZ$319*$AZ$3/12),2)</f>
        <v>0</v>
      </c>
      <c r="BB319">
        <f>ROUND(IF($AZ$319&lt;=0,0,MIN($AZ$4,$AZ$319+$BA$319)),2)</f>
        <v>0</v>
      </c>
      <c r="BC319">
        <f>ROUND(IF($AZ$319&lt;=0,0,MIN(MAX(0,$AZ$319+$BA$319-$BB$319),MAX(0,$F$319-$J$319-$O$319-$T$319-$Y$319-$AD$319-$AI$319-$AN$319-$AS$319-$AX$319))),2)</f>
        <v>0</v>
      </c>
      <c r="BD319">
        <f>ROUND(MAX(0,$AZ$319+$BA$319-$BB$319-$BC$319),2)</f>
        <v>0</v>
      </c>
    </row>
    <row r="320" spans="1:56">
      <c r="A320">
        <f>ROW()-7</f>
        <v>313</v>
      </c>
      <c r="B320">
        <f>EDATE(StartDate,A320-1)</f>
        <v>0</v>
      </c>
      <c r="C320">
        <f>ROUND(SUM($G$320,$L$320,$Q$320,$V$320,$AA$320,$AF$320,$AK$320,$AP$320,$AU$320,$AZ$320)-SUM($K$320,$P$320,$U$320,$Z$320,$AE$320,$AJ$320,$AO$320,$AT$320,$AY$320,$BD$320),2)</f>
        <v>0</v>
      </c>
      <c r="D320">
        <f>ROUND(SUM($H$320,$M$320,$R$320,$W$320,$AB$320,$AG$320,$AL$320,$AQ$320,$AV$320,$BA$320),2)</f>
        <v>0</v>
      </c>
      <c r="E320">
        <f>ROUND(SUM($K$320,$P$320,$U$320,$Z$320,$AE$320,$AJ$320,$AO$320,$AT$320,$AY$320,$BD$320),2)</f>
        <v>0</v>
      </c>
      <c r="F320">
        <f>ROUND(MAX(MonthlyBudget-SUM($I$320,$N$320,$S$320,$X$320,$AC$320,$AH$320,$AM$320,$AR$320,$AW$320,$BB$320),0),2)</f>
        <v>0</v>
      </c>
      <c r="G320">
        <f>$K$319</f>
        <v>0</v>
      </c>
      <c r="H320">
        <f>ROUND(IF($G$320&lt;=0,0,$G$320*$G$3/12),2)</f>
        <v>0</v>
      </c>
      <c r="I320">
        <f>ROUND(IF($G$320&lt;=0,0,MIN($G$4,$G$320+$H$320)),2)</f>
        <v>0</v>
      </c>
      <c r="J320">
        <f>ROUND(IF($G$320&lt;=0,0,MIN(MAX(0,$G$320+$H$320-$I$320),$F$320)),2)</f>
        <v>0</v>
      </c>
      <c r="K320">
        <f>ROUND(MAX(0,$G$320+$H$320-$I$320-$J$320),2)</f>
        <v>0</v>
      </c>
      <c r="L320">
        <f>$P$319</f>
        <v>0</v>
      </c>
      <c r="M320">
        <f>ROUND(IF($L$320&lt;=0,0,$L$320*$L$3/12),2)</f>
        <v>0</v>
      </c>
      <c r="N320">
        <f>ROUND(IF($L$320&lt;=0,0,MIN($L$4,$L$320+$M$320)),2)</f>
        <v>0</v>
      </c>
      <c r="O320">
        <f>ROUND(IF($L$320&lt;=0,0,MIN(MAX(0,$L$320+$M$320-$N$320),MAX(0,$F$320-$J$320))),2)</f>
        <v>0</v>
      </c>
      <c r="P320">
        <f>ROUND(MAX(0,$L$320+$M$320-$N$320-$O$320),2)</f>
        <v>0</v>
      </c>
      <c r="Q320">
        <f>$U$319</f>
        <v>0</v>
      </c>
      <c r="R320">
        <f>ROUND(IF($Q$320&lt;=0,0,$Q$320*$Q$3/12),2)</f>
        <v>0</v>
      </c>
      <c r="S320">
        <f>ROUND(IF($Q$320&lt;=0,0,MIN($Q$4,$Q$320+$R$320)),2)</f>
        <v>0</v>
      </c>
      <c r="T320">
        <f>ROUND(IF($Q$320&lt;=0,0,MIN(MAX(0,$Q$320+$R$320-$S$320),MAX(0,$F$320-$J$320-$O$320))),2)</f>
        <v>0</v>
      </c>
      <c r="U320">
        <f>ROUND(MAX(0,$Q$320+$R$320-$S$320-$T$320),2)</f>
        <v>0</v>
      </c>
      <c r="V320">
        <f>$Z$319</f>
        <v>0</v>
      </c>
      <c r="W320">
        <f>ROUND(IF($V$320&lt;=0,0,$V$320*$V$3/12),2)</f>
        <v>0</v>
      </c>
      <c r="X320">
        <f>ROUND(IF($V$320&lt;=0,0,MIN($V$4,$V$320+$W$320)),2)</f>
        <v>0</v>
      </c>
      <c r="Y320">
        <f>ROUND(IF($V$320&lt;=0,0,MIN(MAX(0,$V$320+$W$320-$X$320),MAX(0,$F$320-$J$320-$O$320-$T$320))),2)</f>
        <v>0</v>
      </c>
      <c r="Z320">
        <f>ROUND(MAX(0,$V$320+$W$320-$X$320-$Y$320),2)</f>
        <v>0</v>
      </c>
      <c r="AA320">
        <f>$AE$319</f>
        <v>0</v>
      </c>
      <c r="AB320">
        <f>ROUND(IF($AA$320&lt;=0,0,$AA$320*$AA$3/12),2)</f>
        <v>0</v>
      </c>
      <c r="AC320">
        <f>ROUND(IF($AA$320&lt;=0,0,MIN($AA$4,$AA$320+$AB$320)),2)</f>
        <v>0</v>
      </c>
      <c r="AD320">
        <f>ROUND(IF($AA$320&lt;=0,0,MIN(MAX(0,$AA$320+$AB$320-$AC$320),MAX(0,$F$320-$J$320-$O$320-$T$320-$Y$320))),2)</f>
        <v>0</v>
      </c>
      <c r="AE320">
        <f>ROUND(MAX(0,$AA$320+$AB$320-$AC$320-$AD$320),2)</f>
        <v>0</v>
      </c>
      <c r="AF320">
        <f>$AJ$319</f>
        <v>0</v>
      </c>
      <c r="AG320">
        <f>ROUND(IF($AF$320&lt;=0,0,$AF$320*$AF$3/12),2)</f>
        <v>0</v>
      </c>
      <c r="AH320">
        <f>ROUND(IF($AF$320&lt;=0,0,MIN($AF$4,$AF$320+$AG$320)),2)</f>
        <v>0</v>
      </c>
      <c r="AI320">
        <f>ROUND(IF($AF$320&lt;=0,0,MIN(MAX(0,$AF$320+$AG$320-$AH$320),MAX(0,$F$320-$J$320-$O$320-$T$320-$Y$320-$AD$320))),2)</f>
        <v>0</v>
      </c>
      <c r="AJ320">
        <f>ROUND(MAX(0,$AF$320+$AG$320-$AH$320-$AI$320),2)</f>
        <v>0</v>
      </c>
      <c r="AK320">
        <f>$AO$319</f>
        <v>0</v>
      </c>
      <c r="AL320">
        <f>ROUND(IF($AK$320&lt;=0,0,$AK$320*$AK$3/12),2)</f>
        <v>0</v>
      </c>
      <c r="AM320">
        <f>ROUND(IF($AK$320&lt;=0,0,MIN($AK$4,$AK$320+$AL$320)),2)</f>
        <v>0</v>
      </c>
      <c r="AN320">
        <f>ROUND(IF($AK$320&lt;=0,0,MIN(MAX(0,$AK$320+$AL$320-$AM$320),MAX(0,$F$320-$J$320-$O$320-$T$320-$Y$320-$AD$320-$AI$320))),2)</f>
        <v>0</v>
      </c>
      <c r="AO320">
        <f>ROUND(MAX(0,$AK$320+$AL$320-$AM$320-$AN$320),2)</f>
        <v>0</v>
      </c>
      <c r="AP320">
        <f>$AT$319</f>
        <v>0</v>
      </c>
      <c r="AQ320">
        <f>ROUND(IF($AP$320&lt;=0,0,$AP$320*$AP$3/12),2)</f>
        <v>0</v>
      </c>
      <c r="AR320">
        <f>ROUND(IF($AP$320&lt;=0,0,MIN($AP$4,$AP$320+$AQ$320)),2)</f>
        <v>0</v>
      </c>
      <c r="AS320">
        <f>ROUND(IF($AP$320&lt;=0,0,MIN(MAX(0,$AP$320+$AQ$320-$AR$320),MAX(0,$F$320-$J$320-$O$320-$T$320-$Y$320-$AD$320-$AI$320-$AN$320))),2)</f>
        <v>0</v>
      </c>
      <c r="AT320">
        <f>ROUND(MAX(0,$AP$320+$AQ$320-$AR$320-$AS$320),2)</f>
        <v>0</v>
      </c>
      <c r="AU320">
        <f>$AY$319</f>
        <v>0</v>
      </c>
      <c r="AV320">
        <f>ROUND(IF($AU$320&lt;=0,0,$AU$320*$AU$3/12),2)</f>
        <v>0</v>
      </c>
      <c r="AW320">
        <f>ROUND(IF($AU$320&lt;=0,0,MIN($AU$4,$AU$320+$AV$320)),2)</f>
        <v>0</v>
      </c>
      <c r="AX320">
        <f>ROUND(IF($AU$320&lt;=0,0,MIN(MAX(0,$AU$320+$AV$320-$AW$320),MAX(0,$F$320-$J$320-$O$320-$T$320-$Y$320-$AD$320-$AI$320-$AN$320-$AS$320))),2)</f>
        <v>0</v>
      </c>
      <c r="AY320">
        <f>ROUND(MAX(0,$AU$320+$AV$320-$AW$320-$AX$320),2)</f>
        <v>0</v>
      </c>
      <c r="AZ320">
        <f>$BD$319</f>
        <v>0</v>
      </c>
      <c r="BA320">
        <f>ROUND(IF($AZ$320&lt;=0,0,$AZ$320*$AZ$3/12),2)</f>
        <v>0</v>
      </c>
      <c r="BB320">
        <f>ROUND(IF($AZ$320&lt;=0,0,MIN($AZ$4,$AZ$320+$BA$320)),2)</f>
        <v>0</v>
      </c>
      <c r="BC320">
        <f>ROUND(IF($AZ$320&lt;=0,0,MIN(MAX(0,$AZ$320+$BA$320-$BB$320),MAX(0,$F$320-$J$320-$O$320-$T$320-$Y$320-$AD$320-$AI$320-$AN$320-$AS$320-$AX$320))),2)</f>
        <v>0</v>
      </c>
      <c r="BD320">
        <f>ROUND(MAX(0,$AZ$320+$BA$320-$BB$320-$BC$320),2)</f>
        <v>0</v>
      </c>
    </row>
    <row r="321" spans="1:56">
      <c r="A321">
        <f>ROW()-7</f>
        <v>314</v>
      </c>
      <c r="B321">
        <f>EDATE(StartDate,A321-1)</f>
        <v>0</v>
      </c>
      <c r="C321">
        <f>ROUND(SUM($G$321,$L$321,$Q$321,$V$321,$AA$321,$AF$321,$AK$321,$AP$321,$AU$321,$AZ$321)-SUM($K$321,$P$321,$U$321,$Z$321,$AE$321,$AJ$321,$AO$321,$AT$321,$AY$321,$BD$321),2)</f>
        <v>0</v>
      </c>
      <c r="D321">
        <f>ROUND(SUM($H$321,$M$321,$R$321,$W$321,$AB$321,$AG$321,$AL$321,$AQ$321,$AV$321,$BA$321),2)</f>
        <v>0</v>
      </c>
      <c r="E321">
        <f>ROUND(SUM($K$321,$P$321,$U$321,$Z$321,$AE$321,$AJ$321,$AO$321,$AT$321,$AY$321,$BD$321),2)</f>
        <v>0</v>
      </c>
      <c r="F321">
        <f>ROUND(MAX(MonthlyBudget-SUM($I$321,$N$321,$S$321,$X$321,$AC$321,$AH$321,$AM$321,$AR$321,$AW$321,$BB$321),0),2)</f>
        <v>0</v>
      </c>
      <c r="G321">
        <f>$K$320</f>
        <v>0</v>
      </c>
      <c r="H321">
        <f>ROUND(IF($G$321&lt;=0,0,$G$321*$G$3/12),2)</f>
        <v>0</v>
      </c>
      <c r="I321">
        <f>ROUND(IF($G$321&lt;=0,0,MIN($G$4,$G$321+$H$321)),2)</f>
        <v>0</v>
      </c>
      <c r="J321">
        <f>ROUND(IF($G$321&lt;=0,0,MIN(MAX(0,$G$321+$H$321-$I$321),$F$321)),2)</f>
        <v>0</v>
      </c>
      <c r="K321">
        <f>ROUND(MAX(0,$G$321+$H$321-$I$321-$J$321),2)</f>
        <v>0</v>
      </c>
      <c r="L321">
        <f>$P$320</f>
        <v>0</v>
      </c>
      <c r="M321">
        <f>ROUND(IF($L$321&lt;=0,0,$L$321*$L$3/12),2)</f>
        <v>0</v>
      </c>
      <c r="N321">
        <f>ROUND(IF($L$321&lt;=0,0,MIN($L$4,$L$321+$M$321)),2)</f>
        <v>0</v>
      </c>
      <c r="O321">
        <f>ROUND(IF($L$321&lt;=0,0,MIN(MAX(0,$L$321+$M$321-$N$321),MAX(0,$F$321-$J$321))),2)</f>
        <v>0</v>
      </c>
      <c r="P321">
        <f>ROUND(MAX(0,$L$321+$M$321-$N$321-$O$321),2)</f>
        <v>0</v>
      </c>
      <c r="Q321">
        <f>$U$320</f>
        <v>0</v>
      </c>
      <c r="R321">
        <f>ROUND(IF($Q$321&lt;=0,0,$Q$321*$Q$3/12),2)</f>
        <v>0</v>
      </c>
      <c r="S321">
        <f>ROUND(IF($Q$321&lt;=0,0,MIN($Q$4,$Q$321+$R$321)),2)</f>
        <v>0</v>
      </c>
      <c r="T321">
        <f>ROUND(IF($Q$321&lt;=0,0,MIN(MAX(0,$Q$321+$R$321-$S$321),MAX(0,$F$321-$J$321-$O$321))),2)</f>
        <v>0</v>
      </c>
      <c r="U321">
        <f>ROUND(MAX(0,$Q$321+$R$321-$S$321-$T$321),2)</f>
        <v>0</v>
      </c>
      <c r="V321">
        <f>$Z$320</f>
        <v>0</v>
      </c>
      <c r="W321">
        <f>ROUND(IF($V$321&lt;=0,0,$V$321*$V$3/12),2)</f>
        <v>0</v>
      </c>
      <c r="X321">
        <f>ROUND(IF($V$321&lt;=0,0,MIN($V$4,$V$321+$W$321)),2)</f>
        <v>0</v>
      </c>
      <c r="Y321">
        <f>ROUND(IF($V$321&lt;=0,0,MIN(MAX(0,$V$321+$W$321-$X$321),MAX(0,$F$321-$J$321-$O$321-$T$321))),2)</f>
        <v>0</v>
      </c>
      <c r="Z321">
        <f>ROUND(MAX(0,$V$321+$W$321-$X$321-$Y$321),2)</f>
        <v>0</v>
      </c>
      <c r="AA321">
        <f>$AE$320</f>
        <v>0</v>
      </c>
      <c r="AB321">
        <f>ROUND(IF($AA$321&lt;=0,0,$AA$321*$AA$3/12),2)</f>
        <v>0</v>
      </c>
      <c r="AC321">
        <f>ROUND(IF($AA$321&lt;=0,0,MIN($AA$4,$AA$321+$AB$321)),2)</f>
        <v>0</v>
      </c>
      <c r="AD321">
        <f>ROUND(IF($AA$321&lt;=0,0,MIN(MAX(0,$AA$321+$AB$321-$AC$321),MAX(0,$F$321-$J$321-$O$321-$T$321-$Y$321))),2)</f>
        <v>0</v>
      </c>
      <c r="AE321">
        <f>ROUND(MAX(0,$AA$321+$AB$321-$AC$321-$AD$321),2)</f>
        <v>0</v>
      </c>
      <c r="AF321">
        <f>$AJ$320</f>
        <v>0</v>
      </c>
      <c r="AG321">
        <f>ROUND(IF($AF$321&lt;=0,0,$AF$321*$AF$3/12),2)</f>
        <v>0</v>
      </c>
      <c r="AH321">
        <f>ROUND(IF($AF$321&lt;=0,0,MIN($AF$4,$AF$321+$AG$321)),2)</f>
        <v>0</v>
      </c>
      <c r="AI321">
        <f>ROUND(IF($AF$321&lt;=0,0,MIN(MAX(0,$AF$321+$AG$321-$AH$321),MAX(0,$F$321-$J$321-$O$321-$T$321-$Y$321-$AD$321))),2)</f>
        <v>0</v>
      </c>
      <c r="AJ321">
        <f>ROUND(MAX(0,$AF$321+$AG$321-$AH$321-$AI$321),2)</f>
        <v>0</v>
      </c>
      <c r="AK321">
        <f>$AO$320</f>
        <v>0</v>
      </c>
      <c r="AL321">
        <f>ROUND(IF($AK$321&lt;=0,0,$AK$321*$AK$3/12),2)</f>
        <v>0</v>
      </c>
      <c r="AM321">
        <f>ROUND(IF($AK$321&lt;=0,0,MIN($AK$4,$AK$321+$AL$321)),2)</f>
        <v>0</v>
      </c>
      <c r="AN321">
        <f>ROUND(IF($AK$321&lt;=0,0,MIN(MAX(0,$AK$321+$AL$321-$AM$321),MAX(0,$F$321-$J$321-$O$321-$T$321-$Y$321-$AD$321-$AI$321))),2)</f>
        <v>0</v>
      </c>
      <c r="AO321">
        <f>ROUND(MAX(0,$AK$321+$AL$321-$AM$321-$AN$321),2)</f>
        <v>0</v>
      </c>
      <c r="AP321">
        <f>$AT$320</f>
        <v>0</v>
      </c>
      <c r="AQ321">
        <f>ROUND(IF($AP$321&lt;=0,0,$AP$321*$AP$3/12),2)</f>
        <v>0</v>
      </c>
      <c r="AR321">
        <f>ROUND(IF($AP$321&lt;=0,0,MIN($AP$4,$AP$321+$AQ$321)),2)</f>
        <v>0</v>
      </c>
      <c r="AS321">
        <f>ROUND(IF($AP$321&lt;=0,0,MIN(MAX(0,$AP$321+$AQ$321-$AR$321),MAX(0,$F$321-$J$321-$O$321-$T$321-$Y$321-$AD$321-$AI$321-$AN$321))),2)</f>
        <v>0</v>
      </c>
      <c r="AT321">
        <f>ROUND(MAX(0,$AP$321+$AQ$321-$AR$321-$AS$321),2)</f>
        <v>0</v>
      </c>
      <c r="AU321">
        <f>$AY$320</f>
        <v>0</v>
      </c>
      <c r="AV321">
        <f>ROUND(IF($AU$321&lt;=0,0,$AU$321*$AU$3/12),2)</f>
        <v>0</v>
      </c>
      <c r="AW321">
        <f>ROUND(IF($AU$321&lt;=0,0,MIN($AU$4,$AU$321+$AV$321)),2)</f>
        <v>0</v>
      </c>
      <c r="AX321">
        <f>ROUND(IF($AU$321&lt;=0,0,MIN(MAX(0,$AU$321+$AV$321-$AW$321),MAX(0,$F$321-$J$321-$O$321-$T$321-$Y$321-$AD$321-$AI$321-$AN$321-$AS$321))),2)</f>
        <v>0</v>
      </c>
      <c r="AY321">
        <f>ROUND(MAX(0,$AU$321+$AV$321-$AW$321-$AX$321),2)</f>
        <v>0</v>
      </c>
      <c r="AZ321">
        <f>$BD$320</f>
        <v>0</v>
      </c>
      <c r="BA321">
        <f>ROUND(IF($AZ$321&lt;=0,0,$AZ$321*$AZ$3/12),2)</f>
        <v>0</v>
      </c>
      <c r="BB321">
        <f>ROUND(IF($AZ$321&lt;=0,0,MIN($AZ$4,$AZ$321+$BA$321)),2)</f>
        <v>0</v>
      </c>
      <c r="BC321">
        <f>ROUND(IF($AZ$321&lt;=0,0,MIN(MAX(0,$AZ$321+$BA$321-$BB$321),MAX(0,$F$321-$J$321-$O$321-$T$321-$Y$321-$AD$321-$AI$321-$AN$321-$AS$321-$AX$321))),2)</f>
        <v>0</v>
      </c>
      <c r="BD321">
        <f>ROUND(MAX(0,$AZ$321+$BA$321-$BB$321-$BC$321),2)</f>
        <v>0</v>
      </c>
    </row>
    <row r="322" spans="1:56">
      <c r="A322">
        <f>ROW()-7</f>
        <v>315</v>
      </c>
      <c r="B322">
        <f>EDATE(StartDate,A322-1)</f>
        <v>0</v>
      </c>
      <c r="C322">
        <f>ROUND(SUM($G$322,$L$322,$Q$322,$V$322,$AA$322,$AF$322,$AK$322,$AP$322,$AU$322,$AZ$322)-SUM($K$322,$P$322,$U$322,$Z$322,$AE$322,$AJ$322,$AO$322,$AT$322,$AY$322,$BD$322),2)</f>
        <v>0</v>
      </c>
      <c r="D322">
        <f>ROUND(SUM($H$322,$M$322,$R$322,$W$322,$AB$322,$AG$322,$AL$322,$AQ$322,$AV$322,$BA$322),2)</f>
        <v>0</v>
      </c>
      <c r="E322">
        <f>ROUND(SUM($K$322,$P$322,$U$322,$Z$322,$AE$322,$AJ$322,$AO$322,$AT$322,$AY$322,$BD$322),2)</f>
        <v>0</v>
      </c>
      <c r="F322">
        <f>ROUND(MAX(MonthlyBudget-SUM($I$322,$N$322,$S$322,$X$322,$AC$322,$AH$322,$AM$322,$AR$322,$AW$322,$BB$322),0),2)</f>
        <v>0</v>
      </c>
      <c r="G322">
        <f>$K$321</f>
        <v>0</v>
      </c>
      <c r="H322">
        <f>ROUND(IF($G$322&lt;=0,0,$G$322*$G$3/12),2)</f>
        <v>0</v>
      </c>
      <c r="I322">
        <f>ROUND(IF($G$322&lt;=0,0,MIN($G$4,$G$322+$H$322)),2)</f>
        <v>0</v>
      </c>
      <c r="J322">
        <f>ROUND(IF($G$322&lt;=0,0,MIN(MAX(0,$G$322+$H$322-$I$322),$F$322)),2)</f>
        <v>0</v>
      </c>
      <c r="K322">
        <f>ROUND(MAX(0,$G$322+$H$322-$I$322-$J$322),2)</f>
        <v>0</v>
      </c>
      <c r="L322">
        <f>$P$321</f>
        <v>0</v>
      </c>
      <c r="M322">
        <f>ROUND(IF($L$322&lt;=0,0,$L$322*$L$3/12),2)</f>
        <v>0</v>
      </c>
      <c r="N322">
        <f>ROUND(IF($L$322&lt;=0,0,MIN($L$4,$L$322+$M$322)),2)</f>
        <v>0</v>
      </c>
      <c r="O322">
        <f>ROUND(IF($L$322&lt;=0,0,MIN(MAX(0,$L$322+$M$322-$N$322),MAX(0,$F$322-$J$322))),2)</f>
        <v>0</v>
      </c>
      <c r="P322">
        <f>ROUND(MAX(0,$L$322+$M$322-$N$322-$O$322),2)</f>
        <v>0</v>
      </c>
      <c r="Q322">
        <f>$U$321</f>
        <v>0</v>
      </c>
      <c r="R322">
        <f>ROUND(IF($Q$322&lt;=0,0,$Q$322*$Q$3/12),2)</f>
        <v>0</v>
      </c>
      <c r="S322">
        <f>ROUND(IF($Q$322&lt;=0,0,MIN($Q$4,$Q$322+$R$322)),2)</f>
        <v>0</v>
      </c>
      <c r="T322">
        <f>ROUND(IF($Q$322&lt;=0,0,MIN(MAX(0,$Q$322+$R$322-$S$322),MAX(0,$F$322-$J$322-$O$322))),2)</f>
        <v>0</v>
      </c>
      <c r="U322">
        <f>ROUND(MAX(0,$Q$322+$R$322-$S$322-$T$322),2)</f>
        <v>0</v>
      </c>
      <c r="V322">
        <f>$Z$321</f>
        <v>0</v>
      </c>
      <c r="W322">
        <f>ROUND(IF($V$322&lt;=0,0,$V$322*$V$3/12),2)</f>
        <v>0</v>
      </c>
      <c r="X322">
        <f>ROUND(IF($V$322&lt;=0,0,MIN($V$4,$V$322+$W$322)),2)</f>
        <v>0</v>
      </c>
      <c r="Y322">
        <f>ROUND(IF($V$322&lt;=0,0,MIN(MAX(0,$V$322+$W$322-$X$322),MAX(0,$F$322-$J$322-$O$322-$T$322))),2)</f>
        <v>0</v>
      </c>
      <c r="Z322">
        <f>ROUND(MAX(0,$V$322+$W$322-$X$322-$Y$322),2)</f>
        <v>0</v>
      </c>
      <c r="AA322">
        <f>$AE$321</f>
        <v>0</v>
      </c>
      <c r="AB322">
        <f>ROUND(IF($AA$322&lt;=0,0,$AA$322*$AA$3/12),2)</f>
        <v>0</v>
      </c>
      <c r="AC322">
        <f>ROUND(IF($AA$322&lt;=0,0,MIN($AA$4,$AA$322+$AB$322)),2)</f>
        <v>0</v>
      </c>
      <c r="AD322">
        <f>ROUND(IF($AA$322&lt;=0,0,MIN(MAX(0,$AA$322+$AB$322-$AC$322),MAX(0,$F$322-$J$322-$O$322-$T$322-$Y$322))),2)</f>
        <v>0</v>
      </c>
      <c r="AE322">
        <f>ROUND(MAX(0,$AA$322+$AB$322-$AC$322-$AD$322),2)</f>
        <v>0</v>
      </c>
      <c r="AF322">
        <f>$AJ$321</f>
        <v>0</v>
      </c>
      <c r="AG322">
        <f>ROUND(IF($AF$322&lt;=0,0,$AF$322*$AF$3/12),2)</f>
        <v>0</v>
      </c>
      <c r="AH322">
        <f>ROUND(IF($AF$322&lt;=0,0,MIN($AF$4,$AF$322+$AG$322)),2)</f>
        <v>0</v>
      </c>
      <c r="AI322">
        <f>ROUND(IF($AF$322&lt;=0,0,MIN(MAX(0,$AF$322+$AG$322-$AH$322),MAX(0,$F$322-$J$322-$O$322-$T$322-$Y$322-$AD$322))),2)</f>
        <v>0</v>
      </c>
      <c r="AJ322">
        <f>ROUND(MAX(0,$AF$322+$AG$322-$AH$322-$AI$322),2)</f>
        <v>0</v>
      </c>
      <c r="AK322">
        <f>$AO$321</f>
        <v>0</v>
      </c>
      <c r="AL322">
        <f>ROUND(IF($AK$322&lt;=0,0,$AK$322*$AK$3/12),2)</f>
        <v>0</v>
      </c>
      <c r="AM322">
        <f>ROUND(IF($AK$322&lt;=0,0,MIN($AK$4,$AK$322+$AL$322)),2)</f>
        <v>0</v>
      </c>
      <c r="AN322">
        <f>ROUND(IF($AK$322&lt;=0,0,MIN(MAX(0,$AK$322+$AL$322-$AM$322),MAX(0,$F$322-$J$322-$O$322-$T$322-$Y$322-$AD$322-$AI$322))),2)</f>
        <v>0</v>
      </c>
      <c r="AO322">
        <f>ROUND(MAX(0,$AK$322+$AL$322-$AM$322-$AN$322),2)</f>
        <v>0</v>
      </c>
      <c r="AP322">
        <f>$AT$321</f>
        <v>0</v>
      </c>
      <c r="AQ322">
        <f>ROUND(IF($AP$322&lt;=0,0,$AP$322*$AP$3/12),2)</f>
        <v>0</v>
      </c>
      <c r="AR322">
        <f>ROUND(IF($AP$322&lt;=0,0,MIN($AP$4,$AP$322+$AQ$322)),2)</f>
        <v>0</v>
      </c>
      <c r="AS322">
        <f>ROUND(IF($AP$322&lt;=0,0,MIN(MAX(0,$AP$322+$AQ$322-$AR$322),MAX(0,$F$322-$J$322-$O$322-$T$322-$Y$322-$AD$322-$AI$322-$AN$322))),2)</f>
        <v>0</v>
      </c>
      <c r="AT322">
        <f>ROUND(MAX(0,$AP$322+$AQ$322-$AR$322-$AS$322),2)</f>
        <v>0</v>
      </c>
      <c r="AU322">
        <f>$AY$321</f>
        <v>0</v>
      </c>
      <c r="AV322">
        <f>ROUND(IF($AU$322&lt;=0,0,$AU$322*$AU$3/12),2)</f>
        <v>0</v>
      </c>
      <c r="AW322">
        <f>ROUND(IF($AU$322&lt;=0,0,MIN($AU$4,$AU$322+$AV$322)),2)</f>
        <v>0</v>
      </c>
      <c r="AX322">
        <f>ROUND(IF($AU$322&lt;=0,0,MIN(MAX(0,$AU$322+$AV$322-$AW$322),MAX(0,$F$322-$J$322-$O$322-$T$322-$Y$322-$AD$322-$AI$322-$AN$322-$AS$322))),2)</f>
        <v>0</v>
      </c>
      <c r="AY322">
        <f>ROUND(MAX(0,$AU$322+$AV$322-$AW$322-$AX$322),2)</f>
        <v>0</v>
      </c>
      <c r="AZ322">
        <f>$BD$321</f>
        <v>0</v>
      </c>
      <c r="BA322">
        <f>ROUND(IF($AZ$322&lt;=0,0,$AZ$322*$AZ$3/12),2)</f>
        <v>0</v>
      </c>
      <c r="BB322">
        <f>ROUND(IF($AZ$322&lt;=0,0,MIN($AZ$4,$AZ$322+$BA$322)),2)</f>
        <v>0</v>
      </c>
      <c r="BC322">
        <f>ROUND(IF($AZ$322&lt;=0,0,MIN(MAX(0,$AZ$322+$BA$322-$BB$322),MAX(0,$F$322-$J$322-$O$322-$T$322-$Y$322-$AD$322-$AI$322-$AN$322-$AS$322-$AX$322))),2)</f>
        <v>0</v>
      </c>
      <c r="BD322">
        <f>ROUND(MAX(0,$AZ$322+$BA$322-$BB$322-$BC$322),2)</f>
        <v>0</v>
      </c>
    </row>
    <row r="323" spans="1:56">
      <c r="A323">
        <f>ROW()-7</f>
        <v>316</v>
      </c>
      <c r="B323">
        <f>EDATE(StartDate,A323-1)</f>
        <v>0</v>
      </c>
      <c r="C323">
        <f>ROUND(SUM($G$323,$L$323,$Q$323,$V$323,$AA$323,$AF$323,$AK$323,$AP$323,$AU$323,$AZ$323)-SUM($K$323,$P$323,$U$323,$Z$323,$AE$323,$AJ$323,$AO$323,$AT$323,$AY$323,$BD$323),2)</f>
        <v>0</v>
      </c>
      <c r="D323">
        <f>ROUND(SUM($H$323,$M$323,$R$323,$W$323,$AB$323,$AG$323,$AL$323,$AQ$323,$AV$323,$BA$323),2)</f>
        <v>0</v>
      </c>
      <c r="E323">
        <f>ROUND(SUM($K$323,$P$323,$U$323,$Z$323,$AE$323,$AJ$323,$AO$323,$AT$323,$AY$323,$BD$323),2)</f>
        <v>0</v>
      </c>
      <c r="F323">
        <f>ROUND(MAX(MonthlyBudget-SUM($I$323,$N$323,$S$323,$X$323,$AC$323,$AH$323,$AM$323,$AR$323,$AW$323,$BB$323),0),2)</f>
        <v>0</v>
      </c>
      <c r="G323">
        <f>$K$322</f>
        <v>0</v>
      </c>
      <c r="H323">
        <f>ROUND(IF($G$323&lt;=0,0,$G$323*$G$3/12),2)</f>
        <v>0</v>
      </c>
      <c r="I323">
        <f>ROUND(IF($G$323&lt;=0,0,MIN($G$4,$G$323+$H$323)),2)</f>
        <v>0</v>
      </c>
      <c r="J323">
        <f>ROUND(IF($G$323&lt;=0,0,MIN(MAX(0,$G$323+$H$323-$I$323),$F$323)),2)</f>
        <v>0</v>
      </c>
      <c r="K323">
        <f>ROUND(MAX(0,$G$323+$H$323-$I$323-$J$323),2)</f>
        <v>0</v>
      </c>
      <c r="L323">
        <f>$P$322</f>
        <v>0</v>
      </c>
      <c r="M323">
        <f>ROUND(IF($L$323&lt;=0,0,$L$323*$L$3/12),2)</f>
        <v>0</v>
      </c>
      <c r="N323">
        <f>ROUND(IF($L$323&lt;=0,0,MIN($L$4,$L$323+$M$323)),2)</f>
        <v>0</v>
      </c>
      <c r="O323">
        <f>ROUND(IF($L$323&lt;=0,0,MIN(MAX(0,$L$323+$M$323-$N$323),MAX(0,$F$323-$J$323))),2)</f>
        <v>0</v>
      </c>
      <c r="P323">
        <f>ROUND(MAX(0,$L$323+$M$323-$N$323-$O$323),2)</f>
        <v>0</v>
      </c>
      <c r="Q323">
        <f>$U$322</f>
        <v>0</v>
      </c>
      <c r="R323">
        <f>ROUND(IF($Q$323&lt;=0,0,$Q$323*$Q$3/12),2)</f>
        <v>0</v>
      </c>
      <c r="S323">
        <f>ROUND(IF($Q$323&lt;=0,0,MIN($Q$4,$Q$323+$R$323)),2)</f>
        <v>0</v>
      </c>
      <c r="T323">
        <f>ROUND(IF($Q$323&lt;=0,0,MIN(MAX(0,$Q$323+$R$323-$S$323),MAX(0,$F$323-$J$323-$O$323))),2)</f>
        <v>0</v>
      </c>
      <c r="U323">
        <f>ROUND(MAX(0,$Q$323+$R$323-$S$323-$T$323),2)</f>
        <v>0</v>
      </c>
      <c r="V323">
        <f>$Z$322</f>
        <v>0</v>
      </c>
      <c r="W323">
        <f>ROUND(IF($V$323&lt;=0,0,$V$323*$V$3/12),2)</f>
        <v>0</v>
      </c>
      <c r="X323">
        <f>ROUND(IF($V$323&lt;=0,0,MIN($V$4,$V$323+$W$323)),2)</f>
        <v>0</v>
      </c>
      <c r="Y323">
        <f>ROUND(IF($V$323&lt;=0,0,MIN(MAX(0,$V$323+$W$323-$X$323),MAX(0,$F$323-$J$323-$O$323-$T$323))),2)</f>
        <v>0</v>
      </c>
      <c r="Z323">
        <f>ROUND(MAX(0,$V$323+$W$323-$X$323-$Y$323),2)</f>
        <v>0</v>
      </c>
      <c r="AA323">
        <f>$AE$322</f>
        <v>0</v>
      </c>
      <c r="AB323">
        <f>ROUND(IF($AA$323&lt;=0,0,$AA$323*$AA$3/12),2)</f>
        <v>0</v>
      </c>
      <c r="AC323">
        <f>ROUND(IF($AA$323&lt;=0,0,MIN($AA$4,$AA$323+$AB$323)),2)</f>
        <v>0</v>
      </c>
      <c r="AD323">
        <f>ROUND(IF($AA$323&lt;=0,0,MIN(MAX(0,$AA$323+$AB$323-$AC$323),MAX(0,$F$323-$J$323-$O$323-$T$323-$Y$323))),2)</f>
        <v>0</v>
      </c>
      <c r="AE323">
        <f>ROUND(MAX(0,$AA$323+$AB$323-$AC$323-$AD$323),2)</f>
        <v>0</v>
      </c>
      <c r="AF323">
        <f>$AJ$322</f>
        <v>0</v>
      </c>
      <c r="AG323">
        <f>ROUND(IF($AF$323&lt;=0,0,$AF$323*$AF$3/12),2)</f>
        <v>0</v>
      </c>
      <c r="AH323">
        <f>ROUND(IF($AF$323&lt;=0,0,MIN($AF$4,$AF$323+$AG$323)),2)</f>
        <v>0</v>
      </c>
      <c r="AI323">
        <f>ROUND(IF($AF$323&lt;=0,0,MIN(MAX(0,$AF$323+$AG$323-$AH$323),MAX(0,$F$323-$J$323-$O$323-$T$323-$Y$323-$AD$323))),2)</f>
        <v>0</v>
      </c>
      <c r="AJ323">
        <f>ROUND(MAX(0,$AF$323+$AG$323-$AH$323-$AI$323),2)</f>
        <v>0</v>
      </c>
      <c r="AK323">
        <f>$AO$322</f>
        <v>0</v>
      </c>
      <c r="AL323">
        <f>ROUND(IF($AK$323&lt;=0,0,$AK$323*$AK$3/12),2)</f>
        <v>0</v>
      </c>
      <c r="AM323">
        <f>ROUND(IF($AK$323&lt;=0,0,MIN($AK$4,$AK$323+$AL$323)),2)</f>
        <v>0</v>
      </c>
      <c r="AN323">
        <f>ROUND(IF($AK$323&lt;=0,0,MIN(MAX(0,$AK$323+$AL$323-$AM$323),MAX(0,$F$323-$J$323-$O$323-$T$323-$Y$323-$AD$323-$AI$323))),2)</f>
        <v>0</v>
      </c>
      <c r="AO323">
        <f>ROUND(MAX(0,$AK$323+$AL$323-$AM$323-$AN$323),2)</f>
        <v>0</v>
      </c>
      <c r="AP323">
        <f>$AT$322</f>
        <v>0</v>
      </c>
      <c r="AQ323">
        <f>ROUND(IF($AP$323&lt;=0,0,$AP$323*$AP$3/12),2)</f>
        <v>0</v>
      </c>
      <c r="AR323">
        <f>ROUND(IF($AP$323&lt;=0,0,MIN($AP$4,$AP$323+$AQ$323)),2)</f>
        <v>0</v>
      </c>
      <c r="AS323">
        <f>ROUND(IF($AP$323&lt;=0,0,MIN(MAX(0,$AP$323+$AQ$323-$AR$323),MAX(0,$F$323-$J$323-$O$323-$T$323-$Y$323-$AD$323-$AI$323-$AN$323))),2)</f>
        <v>0</v>
      </c>
      <c r="AT323">
        <f>ROUND(MAX(0,$AP$323+$AQ$323-$AR$323-$AS$323),2)</f>
        <v>0</v>
      </c>
      <c r="AU323">
        <f>$AY$322</f>
        <v>0</v>
      </c>
      <c r="AV323">
        <f>ROUND(IF($AU$323&lt;=0,0,$AU$323*$AU$3/12),2)</f>
        <v>0</v>
      </c>
      <c r="AW323">
        <f>ROUND(IF($AU$323&lt;=0,0,MIN($AU$4,$AU$323+$AV$323)),2)</f>
        <v>0</v>
      </c>
      <c r="AX323">
        <f>ROUND(IF($AU$323&lt;=0,0,MIN(MAX(0,$AU$323+$AV$323-$AW$323),MAX(0,$F$323-$J$323-$O$323-$T$323-$Y$323-$AD$323-$AI$323-$AN$323-$AS$323))),2)</f>
        <v>0</v>
      </c>
      <c r="AY323">
        <f>ROUND(MAX(0,$AU$323+$AV$323-$AW$323-$AX$323),2)</f>
        <v>0</v>
      </c>
      <c r="AZ323">
        <f>$BD$322</f>
        <v>0</v>
      </c>
      <c r="BA323">
        <f>ROUND(IF($AZ$323&lt;=0,0,$AZ$323*$AZ$3/12),2)</f>
        <v>0</v>
      </c>
      <c r="BB323">
        <f>ROUND(IF($AZ$323&lt;=0,0,MIN($AZ$4,$AZ$323+$BA$323)),2)</f>
        <v>0</v>
      </c>
      <c r="BC323">
        <f>ROUND(IF($AZ$323&lt;=0,0,MIN(MAX(0,$AZ$323+$BA$323-$BB$323),MAX(0,$F$323-$J$323-$O$323-$T$323-$Y$323-$AD$323-$AI$323-$AN$323-$AS$323-$AX$323))),2)</f>
        <v>0</v>
      </c>
      <c r="BD323">
        <f>ROUND(MAX(0,$AZ$323+$BA$323-$BB$323-$BC$323),2)</f>
        <v>0</v>
      </c>
    </row>
    <row r="324" spans="1:56">
      <c r="A324">
        <f>ROW()-7</f>
        <v>317</v>
      </c>
      <c r="B324">
        <f>EDATE(StartDate,A324-1)</f>
        <v>0</v>
      </c>
      <c r="C324">
        <f>ROUND(SUM($G$324,$L$324,$Q$324,$V$324,$AA$324,$AF$324,$AK$324,$AP$324,$AU$324,$AZ$324)-SUM($K$324,$P$324,$U$324,$Z$324,$AE$324,$AJ$324,$AO$324,$AT$324,$AY$324,$BD$324),2)</f>
        <v>0</v>
      </c>
      <c r="D324">
        <f>ROUND(SUM($H$324,$M$324,$R$324,$W$324,$AB$324,$AG$324,$AL$324,$AQ$324,$AV$324,$BA$324),2)</f>
        <v>0</v>
      </c>
      <c r="E324">
        <f>ROUND(SUM($K$324,$P$324,$U$324,$Z$324,$AE$324,$AJ$324,$AO$324,$AT$324,$AY$324,$BD$324),2)</f>
        <v>0</v>
      </c>
      <c r="F324">
        <f>ROUND(MAX(MonthlyBudget-SUM($I$324,$N$324,$S$324,$X$324,$AC$324,$AH$324,$AM$324,$AR$324,$AW$324,$BB$324),0),2)</f>
        <v>0</v>
      </c>
      <c r="G324">
        <f>$K$323</f>
        <v>0</v>
      </c>
      <c r="H324">
        <f>ROUND(IF($G$324&lt;=0,0,$G$324*$G$3/12),2)</f>
        <v>0</v>
      </c>
      <c r="I324">
        <f>ROUND(IF($G$324&lt;=0,0,MIN($G$4,$G$324+$H$324)),2)</f>
        <v>0</v>
      </c>
      <c r="J324">
        <f>ROUND(IF($G$324&lt;=0,0,MIN(MAX(0,$G$324+$H$324-$I$324),$F$324)),2)</f>
        <v>0</v>
      </c>
      <c r="K324">
        <f>ROUND(MAX(0,$G$324+$H$324-$I$324-$J$324),2)</f>
        <v>0</v>
      </c>
      <c r="L324">
        <f>$P$323</f>
        <v>0</v>
      </c>
      <c r="M324">
        <f>ROUND(IF($L$324&lt;=0,0,$L$324*$L$3/12),2)</f>
        <v>0</v>
      </c>
      <c r="N324">
        <f>ROUND(IF($L$324&lt;=0,0,MIN($L$4,$L$324+$M$324)),2)</f>
        <v>0</v>
      </c>
      <c r="O324">
        <f>ROUND(IF($L$324&lt;=0,0,MIN(MAX(0,$L$324+$M$324-$N$324),MAX(0,$F$324-$J$324))),2)</f>
        <v>0</v>
      </c>
      <c r="P324">
        <f>ROUND(MAX(0,$L$324+$M$324-$N$324-$O$324),2)</f>
        <v>0</v>
      </c>
      <c r="Q324">
        <f>$U$323</f>
        <v>0</v>
      </c>
      <c r="R324">
        <f>ROUND(IF($Q$324&lt;=0,0,$Q$324*$Q$3/12),2)</f>
        <v>0</v>
      </c>
      <c r="S324">
        <f>ROUND(IF($Q$324&lt;=0,0,MIN($Q$4,$Q$324+$R$324)),2)</f>
        <v>0</v>
      </c>
      <c r="T324">
        <f>ROUND(IF($Q$324&lt;=0,0,MIN(MAX(0,$Q$324+$R$324-$S$324),MAX(0,$F$324-$J$324-$O$324))),2)</f>
        <v>0</v>
      </c>
      <c r="U324">
        <f>ROUND(MAX(0,$Q$324+$R$324-$S$324-$T$324),2)</f>
        <v>0</v>
      </c>
      <c r="V324">
        <f>$Z$323</f>
        <v>0</v>
      </c>
      <c r="W324">
        <f>ROUND(IF($V$324&lt;=0,0,$V$324*$V$3/12),2)</f>
        <v>0</v>
      </c>
      <c r="X324">
        <f>ROUND(IF($V$324&lt;=0,0,MIN($V$4,$V$324+$W$324)),2)</f>
        <v>0</v>
      </c>
      <c r="Y324">
        <f>ROUND(IF($V$324&lt;=0,0,MIN(MAX(0,$V$324+$W$324-$X$324),MAX(0,$F$324-$J$324-$O$324-$T$324))),2)</f>
        <v>0</v>
      </c>
      <c r="Z324">
        <f>ROUND(MAX(0,$V$324+$W$324-$X$324-$Y$324),2)</f>
        <v>0</v>
      </c>
      <c r="AA324">
        <f>$AE$323</f>
        <v>0</v>
      </c>
      <c r="AB324">
        <f>ROUND(IF($AA$324&lt;=0,0,$AA$324*$AA$3/12),2)</f>
        <v>0</v>
      </c>
      <c r="AC324">
        <f>ROUND(IF($AA$324&lt;=0,0,MIN($AA$4,$AA$324+$AB$324)),2)</f>
        <v>0</v>
      </c>
      <c r="AD324">
        <f>ROUND(IF($AA$324&lt;=0,0,MIN(MAX(0,$AA$324+$AB$324-$AC$324),MAX(0,$F$324-$J$324-$O$324-$T$324-$Y$324))),2)</f>
        <v>0</v>
      </c>
      <c r="AE324">
        <f>ROUND(MAX(0,$AA$324+$AB$324-$AC$324-$AD$324),2)</f>
        <v>0</v>
      </c>
      <c r="AF324">
        <f>$AJ$323</f>
        <v>0</v>
      </c>
      <c r="AG324">
        <f>ROUND(IF($AF$324&lt;=0,0,$AF$324*$AF$3/12),2)</f>
        <v>0</v>
      </c>
      <c r="AH324">
        <f>ROUND(IF($AF$324&lt;=0,0,MIN($AF$4,$AF$324+$AG$324)),2)</f>
        <v>0</v>
      </c>
      <c r="AI324">
        <f>ROUND(IF($AF$324&lt;=0,0,MIN(MAX(0,$AF$324+$AG$324-$AH$324),MAX(0,$F$324-$J$324-$O$324-$T$324-$Y$324-$AD$324))),2)</f>
        <v>0</v>
      </c>
      <c r="AJ324">
        <f>ROUND(MAX(0,$AF$324+$AG$324-$AH$324-$AI$324),2)</f>
        <v>0</v>
      </c>
      <c r="AK324">
        <f>$AO$323</f>
        <v>0</v>
      </c>
      <c r="AL324">
        <f>ROUND(IF($AK$324&lt;=0,0,$AK$324*$AK$3/12),2)</f>
        <v>0</v>
      </c>
      <c r="AM324">
        <f>ROUND(IF($AK$324&lt;=0,0,MIN($AK$4,$AK$324+$AL$324)),2)</f>
        <v>0</v>
      </c>
      <c r="AN324">
        <f>ROUND(IF($AK$324&lt;=0,0,MIN(MAX(0,$AK$324+$AL$324-$AM$324),MAX(0,$F$324-$J$324-$O$324-$T$324-$Y$324-$AD$324-$AI$324))),2)</f>
        <v>0</v>
      </c>
      <c r="AO324">
        <f>ROUND(MAX(0,$AK$324+$AL$324-$AM$324-$AN$324),2)</f>
        <v>0</v>
      </c>
      <c r="AP324">
        <f>$AT$323</f>
        <v>0</v>
      </c>
      <c r="AQ324">
        <f>ROUND(IF($AP$324&lt;=0,0,$AP$324*$AP$3/12),2)</f>
        <v>0</v>
      </c>
      <c r="AR324">
        <f>ROUND(IF($AP$324&lt;=0,0,MIN($AP$4,$AP$324+$AQ$324)),2)</f>
        <v>0</v>
      </c>
      <c r="AS324">
        <f>ROUND(IF($AP$324&lt;=0,0,MIN(MAX(0,$AP$324+$AQ$324-$AR$324),MAX(0,$F$324-$J$324-$O$324-$T$324-$Y$324-$AD$324-$AI$324-$AN$324))),2)</f>
        <v>0</v>
      </c>
      <c r="AT324">
        <f>ROUND(MAX(0,$AP$324+$AQ$324-$AR$324-$AS$324),2)</f>
        <v>0</v>
      </c>
      <c r="AU324">
        <f>$AY$323</f>
        <v>0</v>
      </c>
      <c r="AV324">
        <f>ROUND(IF($AU$324&lt;=0,0,$AU$324*$AU$3/12),2)</f>
        <v>0</v>
      </c>
      <c r="AW324">
        <f>ROUND(IF($AU$324&lt;=0,0,MIN($AU$4,$AU$324+$AV$324)),2)</f>
        <v>0</v>
      </c>
      <c r="AX324">
        <f>ROUND(IF($AU$324&lt;=0,0,MIN(MAX(0,$AU$324+$AV$324-$AW$324),MAX(0,$F$324-$J$324-$O$324-$T$324-$Y$324-$AD$324-$AI$324-$AN$324-$AS$324))),2)</f>
        <v>0</v>
      </c>
      <c r="AY324">
        <f>ROUND(MAX(0,$AU$324+$AV$324-$AW$324-$AX$324),2)</f>
        <v>0</v>
      </c>
      <c r="AZ324">
        <f>$BD$323</f>
        <v>0</v>
      </c>
      <c r="BA324">
        <f>ROUND(IF($AZ$324&lt;=0,0,$AZ$324*$AZ$3/12),2)</f>
        <v>0</v>
      </c>
      <c r="BB324">
        <f>ROUND(IF($AZ$324&lt;=0,0,MIN($AZ$4,$AZ$324+$BA$324)),2)</f>
        <v>0</v>
      </c>
      <c r="BC324">
        <f>ROUND(IF($AZ$324&lt;=0,0,MIN(MAX(0,$AZ$324+$BA$324-$BB$324),MAX(0,$F$324-$J$324-$O$324-$T$324-$Y$324-$AD$324-$AI$324-$AN$324-$AS$324-$AX$324))),2)</f>
        <v>0</v>
      </c>
      <c r="BD324">
        <f>ROUND(MAX(0,$AZ$324+$BA$324-$BB$324-$BC$324),2)</f>
        <v>0</v>
      </c>
    </row>
    <row r="325" spans="1:56">
      <c r="A325">
        <f>ROW()-7</f>
        <v>318</v>
      </c>
      <c r="B325">
        <f>EDATE(StartDate,A325-1)</f>
        <v>0</v>
      </c>
      <c r="C325">
        <f>ROUND(SUM($G$325,$L$325,$Q$325,$V$325,$AA$325,$AF$325,$AK$325,$AP$325,$AU$325,$AZ$325)-SUM($K$325,$P$325,$U$325,$Z$325,$AE$325,$AJ$325,$AO$325,$AT$325,$AY$325,$BD$325),2)</f>
        <v>0</v>
      </c>
      <c r="D325">
        <f>ROUND(SUM($H$325,$M$325,$R$325,$W$325,$AB$325,$AG$325,$AL$325,$AQ$325,$AV$325,$BA$325),2)</f>
        <v>0</v>
      </c>
      <c r="E325">
        <f>ROUND(SUM($K$325,$P$325,$U$325,$Z$325,$AE$325,$AJ$325,$AO$325,$AT$325,$AY$325,$BD$325),2)</f>
        <v>0</v>
      </c>
      <c r="F325">
        <f>ROUND(MAX(MonthlyBudget-SUM($I$325,$N$325,$S$325,$X$325,$AC$325,$AH$325,$AM$325,$AR$325,$AW$325,$BB$325),0),2)</f>
        <v>0</v>
      </c>
      <c r="G325">
        <f>$K$324</f>
        <v>0</v>
      </c>
      <c r="H325">
        <f>ROUND(IF($G$325&lt;=0,0,$G$325*$G$3/12),2)</f>
        <v>0</v>
      </c>
      <c r="I325">
        <f>ROUND(IF($G$325&lt;=0,0,MIN($G$4,$G$325+$H$325)),2)</f>
        <v>0</v>
      </c>
      <c r="J325">
        <f>ROUND(IF($G$325&lt;=0,0,MIN(MAX(0,$G$325+$H$325-$I$325),$F$325)),2)</f>
        <v>0</v>
      </c>
      <c r="K325">
        <f>ROUND(MAX(0,$G$325+$H$325-$I$325-$J$325),2)</f>
        <v>0</v>
      </c>
      <c r="L325">
        <f>$P$324</f>
        <v>0</v>
      </c>
      <c r="M325">
        <f>ROUND(IF($L$325&lt;=0,0,$L$325*$L$3/12),2)</f>
        <v>0</v>
      </c>
      <c r="N325">
        <f>ROUND(IF($L$325&lt;=0,0,MIN($L$4,$L$325+$M$325)),2)</f>
        <v>0</v>
      </c>
      <c r="O325">
        <f>ROUND(IF($L$325&lt;=0,0,MIN(MAX(0,$L$325+$M$325-$N$325),MAX(0,$F$325-$J$325))),2)</f>
        <v>0</v>
      </c>
      <c r="P325">
        <f>ROUND(MAX(0,$L$325+$M$325-$N$325-$O$325),2)</f>
        <v>0</v>
      </c>
      <c r="Q325">
        <f>$U$324</f>
        <v>0</v>
      </c>
      <c r="R325">
        <f>ROUND(IF($Q$325&lt;=0,0,$Q$325*$Q$3/12),2)</f>
        <v>0</v>
      </c>
      <c r="S325">
        <f>ROUND(IF($Q$325&lt;=0,0,MIN($Q$4,$Q$325+$R$325)),2)</f>
        <v>0</v>
      </c>
      <c r="T325">
        <f>ROUND(IF($Q$325&lt;=0,0,MIN(MAX(0,$Q$325+$R$325-$S$325),MAX(0,$F$325-$J$325-$O$325))),2)</f>
        <v>0</v>
      </c>
      <c r="U325">
        <f>ROUND(MAX(0,$Q$325+$R$325-$S$325-$T$325),2)</f>
        <v>0</v>
      </c>
      <c r="V325">
        <f>$Z$324</f>
        <v>0</v>
      </c>
      <c r="W325">
        <f>ROUND(IF($V$325&lt;=0,0,$V$325*$V$3/12),2)</f>
        <v>0</v>
      </c>
      <c r="X325">
        <f>ROUND(IF($V$325&lt;=0,0,MIN($V$4,$V$325+$W$325)),2)</f>
        <v>0</v>
      </c>
      <c r="Y325">
        <f>ROUND(IF($V$325&lt;=0,0,MIN(MAX(0,$V$325+$W$325-$X$325),MAX(0,$F$325-$J$325-$O$325-$T$325))),2)</f>
        <v>0</v>
      </c>
      <c r="Z325">
        <f>ROUND(MAX(0,$V$325+$W$325-$X$325-$Y$325),2)</f>
        <v>0</v>
      </c>
      <c r="AA325">
        <f>$AE$324</f>
        <v>0</v>
      </c>
      <c r="AB325">
        <f>ROUND(IF($AA$325&lt;=0,0,$AA$325*$AA$3/12),2)</f>
        <v>0</v>
      </c>
      <c r="AC325">
        <f>ROUND(IF($AA$325&lt;=0,0,MIN($AA$4,$AA$325+$AB$325)),2)</f>
        <v>0</v>
      </c>
      <c r="AD325">
        <f>ROUND(IF($AA$325&lt;=0,0,MIN(MAX(0,$AA$325+$AB$325-$AC$325),MAX(0,$F$325-$J$325-$O$325-$T$325-$Y$325))),2)</f>
        <v>0</v>
      </c>
      <c r="AE325">
        <f>ROUND(MAX(0,$AA$325+$AB$325-$AC$325-$AD$325),2)</f>
        <v>0</v>
      </c>
      <c r="AF325">
        <f>$AJ$324</f>
        <v>0</v>
      </c>
      <c r="AG325">
        <f>ROUND(IF($AF$325&lt;=0,0,$AF$325*$AF$3/12),2)</f>
        <v>0</v>
      </c>
      <c r="AH325">
        <f>ROUND(IF($AF$325&lt;=0,0,MIN($AF$4,$AF$325+$AG$325)),2)</f>
        <v>0</v>
      </c>
      <c r="AI325">
        <f>ROUND(IF($AF$325&lt;=0,0,MIN(MAX(0,$AF$325+$AG$325-$AH$325),MAX(0,$F$325-$J$325-$O$325-$T$325-$Y$325-$AD$325))),2)</f>
        <v>0</v>
      </c>
      <c r="AJ325">
        <f>ROUND(MAX(0,$AF$325+$AG$325-$AH$325-$AI$325),2)</f>
        <v>0</v>
      </c>
      <c r="AK325">
        <f>$AO$324</f>
        <v>0</v>
      </c>
      <c r="AL325">
        <f>ROUND(IF($AK$325&lt;=0,0,$AK$325*$AK$3/12),2)</f>
        <v>0</v>
      </c>
      <c r="AM325">
        <f>ROUND(IF($AK$325&lt;=0,0,MIN($AK$4,$AK$325+$AL$325)),2)</f>
        <v>0</v>
      </c>
      <c r="AN325">
        <f>ROUND(IF($AK$325&lt;=0,0,MIN(MAX(0,$AK$325+$AL$325-$AM$325),MAX(0,$F$325-$J$325-$O$325-$T$325-$Y$325-$AD$325-$AI$325))),2)</f>
        <v>0</v>
      </c>
      <c r="AO325">
        <f>ROUND(MAX(0,$AK$325+$AL$325-$AM$325-$AN$325),2)</f>
        <v>0</v>
      </c>
      <c r="AP325">
        <f>$AT$324</f>
        <v>0</v>
      </c>
      <c r="AQ325">
        <f>ROUND(IF($AP$325&lt;=0,0,$AP$325*$AP$3/12),2)</f>
        <v>0</v>
      </c>
      <c r="AR325">
        <f>ROUND(IF($AP$325&lt;=0,0,MIN($AP$4,$AP$325+$AQ$325)),2)</f>
        <v>0</v>
      </c>
      <c r="AS325">
        <f>ROUND(IF($AP$325&lt;=0,0,MIN(MAX(0,$AP$325+$AQ$325-$AR$325),MAX(0,$F$325-$J$325-$O$325-$T$325-$Y$325-$AD$325-$AI$325-$AN$325))),2)</f>
        <v>0</v>
      </c>
      <c r="AT325">
        <f>ROUND(MAX(0,$AP$325+$AQ$325-$AR$325-$AS$325),2)</f>
        <v>0</v>
      </c>
      <c r="AU325">
        <f>$AY$324</f>
        <v>0</v>
      </c>
      <c r="AV325">
        <f>ROUND(IF($AU$325&lt;=0,0,$AU$325*$AU$3/12),2)</f>
        <v>0</v>
      </c>
      <c r="AW325">
        <f>ROUND(IF($AU$325&lt;=0,0,MIN($AU$4,$AU$325+$AV$325)),2)</f>
        <v>0</v>
      </c>
      <c r="AX325">
        <f>ROUND(IF($AU$325&lt;=0,0,MIN(MAX(0,$AU$325+$AV$325-$AW$325),MAX(0,$F$325-$J$325-$O$325-$T$325-$Y$325-$AD$325-$AI$325-$AN$325-$AS$325))),2)</f>
        <v>0</v>
      </c>
      <c r="AY325">
        <f>ROUND(MAX(0,$AU$325+$AV$325-$AW$325-$AX$325),2)</f>
        <v>0</v>
      </c>
      <c r="AZ325">
        <f>$BD$324</f>
        <v>0</v>
      </c>
      <c r="BA325">
        <f>ROUND(IF($AZ$325&lt;=0,0,$AZ$325*$AZ$3/12),2)</f>
        <v>0</v>
      </c>
      <c r="BB325">
        <f>ROUND(IF($AZ$325&lt;=0,0,MIN($AZ$4,$AZ$325+$BA$325)),2)</f>
        <v>0</v>
      </c>
      <c r="BC325">
        <f>ROUND(IF($AZ$325&lt;=0,0,MIN(MAX(0,$AZ$325+$BA$325-$BB$325),MAX(0,$F$325-$J$325-$O$325-$T$325-$Y$325-$AD$325-$AI$325-$AN$325-$AS$325-$AX$325))),2)</f>
        <v>0</v>
      </c>
      <c r="BD325">
        <f>ROUND(MAX(0,$AZ$325+$BA$325-$BB$325-$BC$325),2)</f>
        <v>0</v>
      </c>
    </row>
    <row r="326" spans="1:56">
      <c r="A326">
        <f>ROW()-7</f>
        <v>319</v>
      </c>
      <c r="B326">
        <f>EDATE(StartDate,A326-1)</f>
        <v>0</v>
      </c>
      <c r="C326">
        <f>ROUND(SUM($G$326,$L$326,$Q$326,$V$326,$AA$326,$AF$326,$AK$326,$AP$326,$AU$326,$AZ$326)-SUM($K$326,$P$326,$U$326,$Z$326,$AE$326,$AJ$326,$AO$326,$AT$326,$AY$326,$BD$326),2)</f>
        <v>0</v>
      </c>
      <c r="D326">
        <f>ROUND(SUM($H$326,$M$326,$R$326,$W$326,$AB$326,$AG$326,$AL$326,$AQ$326,$AV$326,$BA$326),2)</f>
        <v>0</v>
      </c>
      <c r="E326">
        <f>ROUND(SUM($K$326,$P$326,$U$326,$Z$326,$AE$326,$AJ$326,$AO$326,$AT$326,$AY$326,$BD$326),2)</f>
        <v>0</v>
      </c>
      <c r="F326">
        <f>ROUND(MAX(MonthlyBudget-SUM($I$326,$N$326,$S$326,$X$326,$AC$326,$AH$326,$AM$326,$AR$326,$AW$326,$BB$326),0),2)</f>
        <v>0</v>
      </c>
      <c r="G326">
        <f>$K$325</f>
        <v>0</v>
      </c>
      <c r="H326">
        <f>ROUND(IF($G$326&lt;=0,0,$G$326*$G$3/12),2)</f>
        <v>0</v>
      </c>
      <c r="I326">
        <f>ROUND(IF($G$326&lt;=0,0,MIN($G$4,$G$326+$H$326)),2)</f>
        <v>0</v>
      </c>
      <c r="J326">
        <f>ROUND(IF($G$326&lt;=0,0,MIN(MAX(0,$G$326+$H$326-$I$326),$F$326)),2)</f>
        <v>0</v>
      </c>
      <c r="K326">
        <f>ROUND(MAX(0,$G$326+$H$326-$I$326-$J$326),2)</f>
        <v>0</v>
      </c>
      <c r="L326">
        <f>$P$325</f>
        <v>0</v>
      </c>
      <c r="M326">
        <f>ROUND(IF($L$326&lt;=0,0,$L$326*$L$3/12),2)</f>
        <v>0</v>
      </c>
      <c r="N326">
        <f>ROUND(IF($L$326&lt;=0,0,MIN($L$4,$L$326+$M$326)),2)</f>
        <v>0</v>
      </c>
      <c r="O326">
        <f>ROUND(IF($L$326&lt;=0,0,MIN(MAX(0,$L$326+$M$326-$N$326),MAX(0,$F$326-$J$326))),2)</f>
        <v>0</v>
      </c>
      <c r="P326">
        <f>ROUND(MAX(0,$L$326+$M$326-$N$326-$O$326),2)</f>
        <v>0</v>
      </c>
      <c r="Q326">
        <f>$U$325</f>
        <v>0</v>
      </c>
      <c r="R326">
        <f>ROUND(IF($Q$326&lt;=0,0,$Q$326*$Q$3/12),2)</f>
        <v>0</v>
      </c>
      <c r="S326">
        <f>ROUND(IF($Q$326&lt;=0,0,MIN($Q$4,$Q$326+$R$326)),2)</f>
        <v>0</v>
      </c>
      <c r="T326">
        <f>ROUND(IF($Q$326&lt;=0,0,MIN(MAX(0,$Q$326+$R$326-$S$326),MAX(0,$F$326-$J$326-$O$326))),2)</f>
        <v>0</v>
      </c>
      <c r="U326">
        <f>ROUND(MAX(0,$Q$326+$R$326-$S$326-$T$326),2)</f>
        <v>0</v>
      </c>
      <c r="V326">
        <f>$Z$325</f>
        <v>0</v>
      </c>
      <c r="W326">
        <f>ROUND(IF($V$326&lt;=0,0,$V$326*$V$3/12),2)</f>
        <v>0</v>
      </c>
      <c r="X326">
        <f>ROUND(IF($V$326&lt;=0,0,MIN($V$4,$V$326+$W$326)),2)</f>
        <v>0</v>
      </c>
      <c r="Y326">
        <f>ROUND(IF($V$326&lt;=0,0,MIN(MAX(0,$V$326+$W$326-$X$326),MAX(0,$F$326-$J$326-$O$326-$T$326))),2)</f>
        <v>0</v>
      </c>
      <c r="Z326">
        <f>ROUND(MAX(0,$V$326+$W$326-$X$326-$Y$326),2)</f>
        <v>0</v>
      </c>
      <c r="AA326">
        <f>$AE$325</f>
        <v>0</v>
      </c>
      <c r="AB326">
        <f>ROUND(IF($AA$326&lt;=0,0,$AA$326*$AA$3/12),2)</f>
        <v>0</v>
      </c>
      <c r="AC326">
        <f>ROUND(IF($AA$326&lt;=0,0,MIN($AA$4,$AA$326+$AB$326)),2)</f>
        <v>0</v>
      </c>
      <c r="AD326">
        <f>ROUND(IF($AA$326&lt;=0,0,MIN(MAX(0,$AA$326+$AB$326-$AC$326),MAX(0,$F$326-$J$326-$O$326-$T$326-$Y$326))),2)</f>
        <v>0</v>
      </c>
      <c r="AE326">
        <f>ROUND(MAX(0,$AA$326+$AB$326-$AC$326-$AD$326),2)</f>
        <v>0</v>
      </c>
      <c r="AF326">
        <f>$AJ$325</f>
        <v>0</v>
      </c>
      <c r="AG326">
        <f>ROUND(IF($AF$326&lt;=0,0,$AF$326*$AF$3/12),2)</f>
        <v>0</v>
      </c>
      <c r="AH326">
        <f>ROUND(IF($AF$326&lt;=0,0,MIN($AF$4,$AF$326+$AG$326)),2)</f>
        <v>0</v>
      </c>
      <c r="AI326">
        <f>ROUND(IF($AF$326&lt;=0,0,MIN(MAX(0,$AF$326+$AG$326-$AH$326),MAX(0,$F$326-$J$326-$O$326-$T$326-$Y$326-$AD$326))),2)</f>
        <v>0</v>
      </c>
      <c r="AJ326">
        <f>ROUND(MAX(0,$AF$326+$AG$326-$AH$326-$AI$326),2)</f>
        <v>0</v>
      </c>
      <c r="AK326">
        <f>$AO$325</f>
        <v>0</v>
      </c>
      <c r="AL326">
        <f>ROUND(IF($AK$326&lt;=0,0,$AK$326*$AK$3/12),2)</f>
        <v>0</v>
      </c>
      <c r="AM326">
        <f>ROUND(IF($AK$326&lt;=0,0,MIN($AK$4,$AK$326+$AL$326)),2)</f>
        <v>0</v>
      </c>
      <c r="AN326">
        <f>ROUND(IF($AK$326&lt;=0,0,MIN(MAX(0,$AK$326+$AL$326-$AM$326),MAX(0,$F$326-$J$326-$O$326-$T$326-$Y$326-$AD$326-$AI$326))),2)</f>
        <v>0</v>
      </c>
      <c r="AO326">
        <f>ROUND(MAX(0,$AK$326+$AL$326-$AM$326-$AN$326),2)</f>
        <v>0</v>
      </c>
      <c r="AP326">
        <f>$AT$325</f>
        <v>0</v>
      </c>
      <c r="AQ326">
        <f>ROUND(IF($AP$326&lt;=0,0,$AP$326*$AP$3/12),2)</f>
        <v>0</v>
      </c>
      <c r="AR326">
        <f>ROUND(IF($AP$326&lt;=0,0,MIN($AP$4,$AP$326+$AQ$326)),2)</f>
        <v>0</v>
      </c>
      <c r="AS326">
        <f>ROUND(IF($AP$326&lt;=0,0,MIN(MAX(0,$AP$326+$AQ$326-$AR$326),MAX(0,$F$326-$J$326-$O$326-$T$326-$Y$326-$AD$326-$AI$326-$AN$326))),2)</f>
        <v>0</v>
      </c>
      <c r="AT326">
        <f>ROUND(MAX(0,$AP$326+$AQ$326-$AR$326-$AS$326),2)</f>
        <v>0</v>
      </c>
      <c r="AU326">
        <f>$AY$325</f>
        <v>0</v>
      </c>
      <c r="AV326">
        <f>ROUND(IF($AU$326&lt;=0,0,$AU$326*$AU$3/12),2)</f>
        <v>0</v>
      </c>
      <c r="AW326">
        <f>ROUND(IF($AU$326&lt;=0,0,MIN($AU$4,$AU$326+$AV$326)),2)</f>
        <v>0</v>
      </c>
      <c r="AX326">
        <f>ROUND(IF($AU$326&lt;=0,0,MIN(MAX(0,$AU$326+$AV$326-$AW$326),MAX(0,$F$326-$J$326-$O$326-$T$326-$Y$326-$AD$326-$AI$326-$AN$326-$AS$326))),2)</f>
        <v>0</v>
      </c>
      <c r="AY326">
        <f>ROUND(MAX(0,$AU$326+$AV$326-$AW$326-$AX$326),2)</f>
        <v>0</v>
      </c>
      <c r="AZ326">
        <f>$BD$325</f>
        <v>0</v>
      </c>
      <c r="BA326">
        <f>ROUND(IF($AZ$326&lt;=0,0,$AZ$326*$AZ$3/12),2)</f>
        <v>0</v>
      </c>
      <c r="BB326">
        <f>ROUND(IF($AZ$326&lt;=0,0,MIN($AZ$4,$AZ$326+$BA$326)),2)</f>
        <v>0</v>
      </c>
      <c r="BC326">
        <f>ROUND(IF($AZ$326&lt;=0,0,MIN(MAX(0,$AZ$326+$BA$326-$BB$326),MAX(0,$F$326-$J$326-$O$326-$T$326-$Y$326-$AD$326-$AI$326-$AN$326-$AS$326-$AX$326))),2)</f>
        <v>0</v>
      </c>
      <c r="BD326">
        <f>ROUND(MAX(0,$AZ$326+$BA$326-$BB$326-$BC$326),2)</f>
        <v>0</v>
      </c>
    </row>
    <row r="327" spans="1:56">
      <c r="A327">
        <f>ROW()-7</f>
        <v>320</v>
      </c>
      <c r="B327">
        <f>EDATE(StartDate,A327-1)</f>
        <v>0</v>
      </c>
      <c r="C327">
        <f>ROUND(SUM($G$327,$L$327,$Q$327,$V$327,$AA$327,$AF$327,$AK$327,$AP$327,$AU$327,$AZ$327)-SUM($K$327,$P$327,$U$327,$Z$327,$AE$327,$AJ$327,$AO$327,$AT$327,$AY$327,$BD$327),2)</f>
        <v>0</v>
      </c>
      <c r="D327">
        <f>ROUND(SUM($H$327,$M$327,$R$327,$W$327,$AB$327,$AG$327,$AL$327,$AQ$327,$AV$327,$BA$327),2)</f>
        <v>0</v>
      </c>
      <c r="E327">
        <f>ROUND(SUM($K$327,$P$327,$U$327,$Z$327,$AE$327,$AJ$327,$AO$327,$AT$327,$AY$327,$BD$327),2)</f>
        <v>0</v>
      </c>
      <c r="F327">
        <f>ROUND(MAX(MonthlyBudget-SUM($I$327,$N$327,$S$327,$X$327,$AC$327,$AH$327,$AM$327,$AR$327,$AW$327,$BB$327),0),2)</f>
        <v>0</v>
      </c>
      <c r="G327">
        <f>$K$326</f>
        <v>0</v>
      </c>
      <c r="H327">
        <f>ROUND(IF($G$327&lt;=0,0,$G$327*$G$3/12),2)</f>
        <v>0</v>
      </c>
      <c r="I327">
        <f>ROUND(IF($G$327&lt;=0,0,MIN($G$4,$G$327+$H$327)),2)</f>
        <v>0</v>
      </c>
      <c r="J327">
        <f>ROUND(IF($G$327&lt;=0,0,MIN(MAX(0,$G$327+$H$327-$I$327),$F$327)),2)</f>
        <v>0</v>
      </c>
      <c r="K327">
        <f>ROUND(MAX(0,$G$327+$H$327-$I$327-$J$327),2)</f>
        <v>0</v>
      </c>
      <c r="L327">
        <f>$P$326</f>
        <v>0</v>
      </c>
      <c r="M327">
        <f>ROUND(IF($L$327&lt;=0,0,$L$327*$L$3/12),2)</f>
        <v>0</v>
      </c>
      <c r="N327">
        <f>ROUND(IF($L$327&lt;=0,0,MIN($L$4,$L$327+$M$327)),2)</f>
        <v>0</v>
      </c>
      <c r="O327">
        <f>ROUND(IF($L$327&lt;=0,0,MIN(MAX(0,$L$327+$M$327-$N$327),MAX(0,$F$327-$J$327))),2)</f>
        <v>0</v>
      </c>
      <c r="P327">
        <f>ROUND(MAX(0,$L$327+$M$327-$N$327-$O$327),2)</f>
        <v>0</v>
      </c>
      <c r="Q327">
        <f>$U$326</f>
        <v>0</v>
      </c>
      <c r="R327">
        <f>ROUND(IF($Q$327&lt;=0,0,$Q$327*$Q$3/12),2)</f>
        <v>0</v>
      </c>
      <c r="S327">
        <f>ROUND(IF($Q$327&lt;=0,0,MIN($Q$4,$Q$327+$R$327)),2)</f>
        <v>0</v>
      </c>
      <c r="T327">
        <f>ROUND(IF($Q$327&lt;=0,0,MIN(MAX(0,$Q$327+$R$327-$S$327),MAX(0,$F$327-$J$327-$O$327))),2)</f>
        <v>0</v>
      </c>
      <c r="U327">
        <f>ROUND(MAX(0,$Q$327+$R$327-$S$327-$T$327),2)</f>
        <v>0</v>
      </c>
      <c r="V327">
        <f>$Z$326</f>
        <v>0</v>
      </c>
      <c r="W327">
        <f>ROUND(IF($V$327&lt;=0,0,$V$327*$V$3/12),2)</f>
        <v>0</v>
      </c>
      <c r="X327">
        <f>ROUND(IF($V$327&lt;=0,0,MIN($V$4,$V$327+$W$327)),2)</f>
        <v>0</v>
      </c>
      <c r="Y327">
        <f>ROUND(IF($V$327&lt;=0,0,MIN(MAX(0,$V$327+$W$327-$X$327),MAX(0,$F$327-$J$327-$O$327-$T$327))),2)</f>
        <v>0</v>
      </c>
      <c r="Z327">
        <f>ROUND(MAX(0,$V$327+$W$327-$X$327-$Y$327),2)</f>
        <v>0</v>
      </c>
      <c r="AA327">
        <f>$AE$326</f>
        <v>0</v>
      </c>
      <c r="AB327">
        <f>ROUND(IF($AA$327&lt;=0,0,$AA$327*$AA$3/12),2)</f>
        <v>0</v>
      </c>
      <c r="AC327">
        <f>ROUND(IF($AA$327&lt;=0,0,MIN($AA$4,$AA$327+$AB$327)),2)</f>
        <v>0</v>
      </c>
      <c r="AD327">
        <f>ROUND(IF($AA$327&lt;=0,0,MIN(MAX(0,$AA$327+$AB$327-$AC$327),MAX(0,$F$327-$J$327-$O$327-$T$327-$Y$327))),2)</f>
        <v>0</v>
      </c>
      <c r="AE327">
        <f>ROUND(MAX(0,$AA$327+$AB$327-$AC$327-$AD$327),2)</f>
        <v>0</v>
      </c>
      <c r="AF327">
        <f>$AJ$326</f>
        <v>0</v>
      </c>
      <c r="AG327">
        <f>ROUND(IF($AF$327&lt;=0,0,$AF$327*$AF$3/12),2)</f>
        <v>0</v>
      </c>
      <c r="AH327">
        <f>ROUND(IF($AF$327&lt;=0,0,MIN($AF$4,$AF$327+$AG$327)),2)</f>
        <v>0</v>
      </c>
      <c r="AI327">
        <f>ROUND(IF($AF$327&lt;=0,0,MIN(MAX(0,$AF$327+$AG$327-$AH$327),MAX(0,$F$327-$J$327-$O$327-$T$327-$Y$327-$AD$327))),2)</f>
        <v>0</v>
      </c>
      <c r="AJ327">
        <f>ROUND(MAX(0,$AF$327+$AG$327-$AH$327-$AI$327),2)</f>
        <v>0</v>
      </c>
      <c r="AK327">
        <f>$AO$326</f>
        <v>0</v>
      </c>
      <c r="AL327">
        <f>ROUND(IF($AK$327&lt;=0,0,$AK$327*$AK$3/12),2)</f>
        <v>0</v>
      </c>
      <c r="AM327">
        <f>ROUND(IF($AK$327&lt;=0,0,MIN($AK$4,$AK$327+$AL$327)),2)</f>
        <v>0</v>
      </c>
      <c r="AN327">
        <f>ROUND(IF($AK$327&lt;=0,0,MIN(MAX(0,$AK$327+$AL$327-$AM$327),MAX(0,$F$327-$J$327-$O$327-$T$327-$Y$327-$AD$327-$AI$327))),2)</f>
        <v>0</v>
      </c>
      <c r="AO327">
        <f>ROUND(MAX(0,$AK$327+$AL$327-$AM$327-$AN$327),2)</f>
        <v>0</v>
      </c>
      <c r="AP327">
        <f>$AT$326</f>
        <v>0</v>
      </c>
      <c r="AQ327">
        <f>ROUND(IF($AP$327&lt;=0,0,$AP$327*$AP$3/12),2)</f>
        <v>0</v>
      </c>
      <c r="AR327">
        <f>ROUND(IF($AP$327&lt;=0,0,MIN($AP$4,$AP$327+$AQ$327)),2)</f>
        <v>0</v>
      </c>
      <c r="AS327">
        <f>ROUND(IF($AP$327&lt;=0,0,MIN(MAX(0,$AP$327+$AQ$327-$AR$327),MAX(0,$F$327-$J$327-$O$327-$T$327-$Y$327-$AD$327-$AI$327-$AN$327))),2)</f>
        <v>0</v>
      </c>
      <c r="AT327">
        <f>ROUND(MAX(0,$AP$327+$AQ$327-$AR$327-$AS$327),2)</f>
        <v>0</v>
      </c>
      <c r="AU327">
        <f>$AY$326</f>
        <v>0</v>
      </c>
      <c r="AV327">
        <f>ROUND(IF($AU$327&lt;=0,0,$AU$327*$AU$3/12),2)</f>
        <v>0</v>
      </c>
      <c r="AW327">
        <f>ROUND(IF($AU$327&lt;=0,0,MIN($AU$4,$AU$327+$AV$327)),2)</f>
        <v>0</v>
      </c>
      <c r="AX327">
        <f>ROUND(IF($AU$327&lt;=0,0,MIN(MAX(0,$AU$327+$AV$327-$AW$327),MAX(0,$F$327-$J$327-$O$327-$T$327-$Y$327-$AD$327-$AI$327-$AN$327-$AS$327))),2)</f>
        <v>0</v>
      </c>
      <c r="AY327">
        <f>ROUND(MAX(0,$AU$327+$AV$327-$AW$327-$AX$327),2)</f>
        <v>0</v>
      </c>
      <c r="AZ327">
        <f>$BD$326</f>
        <v>0</v>
      </c>
      <c r="BA327">
        <f>ROUND(IF($AZ$327&lt;=0,0,$AZ$327*$AZ$3/12),2)</f>
        <v>0</v>
      </c>
      <c r="BB327">
        <f>ROUND(IF($AZ$327&lt;=0,0,MIN($AZ$4,$AZ$327+$BA$327)),2)</f>
        <v>0</v>
      </c>
      <c r="BC327">
        <f>ROUND(IF($AZ$327&lt;=0,0,MIN(MAX(0,$AZ$327+$BA$327-$BB$327),MAX(0,$F$327-$J$327-$O$327-$T$327-$Y$327-$AD$327-$AI$327-$AN$327-$AS$327-$AX$327))),2)</f>
        <v>0</v>
      </c>
      <c r="BD327">
        <f>ROUND(MAX(0,$AZ$327+$BA$327-$BB$327-$BC$327),2)</f>
        <v>0</v>
      </c>
    </row>
    <row r="328" spans="1:56">
      <c r="A328">
        <f>ROW()-7</f>
        <v>321</v>
      </c>
      <c r="B328">
        <f>EDATE(StartDate,A328-1)</f>
        <v>0</v>
      </c>
      <c r="C328">
        <f>ROUND(SUM($G$328,$L$328,$Q$328,$V$328,$AA$328,$AF$328,$AK$328,$AP$328,$AU$328,$AZ$328)-SUM($K$328,$P$328,$U$328,$Z$328,$AE$328,$AJ$328,$AO$328,$AT$328,$AY$328,$BD$328),2)</f>
        <v>0</v>
      </c>
      <c r="D328">
        <f>ROUND(SUM($H$328,$M$328,$R$328,$W$328,$AB$328,$AG$328,$AL$328,$AQ$328,$AV$328,$BA$328),2)</f>
        <v>0</v>
      </c>
      <c r="E328">
        <f>ROUND(SUM($K$328,$P$328,$U$328,$Z$328,$AE$328,$AJ$328,$AO$328,$AT$328,$AY$328,$BD$328),2)</f>
        <v>0</v>
      </c>
      <c r="F328">
        <f>ROUND(MAX(MonthlyBudget-SUM($I$328,$N$328,$S$328,$X$328,$AC$328,$AH$328,$AM$328,$AR$328,$AW$328,$BB$328),0),2)</f>
        <v>0</v>
      </c>
      <c r="G328">
        <f>$K$327</f>
        <v>0</v>
      </c>
      <c r="H328">
        <f>ROUND(IF($G$328&lt;=0,0,$G$328*$G$3/12),2)</f>
        <v>0</v>
      </c>
      <c r="I328">
        <f>ROUND(IF($G$328&lt;=0,0,MIN($G$4,$G$328+$H$328)),2)</f>
        <v>0</v>
      </c>
      <c r="J328">
        <f>ROUND(IF($G$328&lt;=0,0,MIN(MAX(0,$G$328+$H$328-$I$328),$F$328)),2)</f>
        <v>0</v>
      </c>
      <c r="K328">
        <f>ROUND(MAX(0,$G$328+$H$328-$I$328-$J$328),2)</f>
        <v>0</v>
      </c>
      <c r="L328">
        <f>$P$327</f>
        <v>0</v>
      </c>
      <c r="M328">
        <f>ROUND(IF($L$328&lt;=0,0,$L$328*$L$3/12),2)</f>
        <v>0</v>
      </c>
      <c r="N328">
        <f>ROUND(IF($L$328&lt;=0,0,MIN($L$4,$L$328+$M$328)),2)</f>
        <v>0</v>
      </c>
      <c r="O328">
        <f>ROUND(IF($L$328&lt;=0,0,MIN(MAX(0,$L$328+$M$328-$N$328),MAX(0,$F$328-$J$328))),2)</f>
        <v>0</v>
      </c>
      <c r="P328">
        <f>ROUND(MAX(0,$L$328+$M$328-$N$328-$O$328),2)</f>
        <v>0</v>
      </c>
      <c r="Q328">
        <f>$U$327</f>
        <v>0</v>
      </c>
      <c r="R328">
        <f>ROUND(IF($Q$328&lt;=0,0,$Q$328*$Q$3/12),2)</f>
        <v>0</v>
      </c>
      <c r="S328">
        <f>ROUND(IF($Q$328&lt;=0,0,MIN($Q$4,$Q$328+$R$328)),2)</f>
        <v>0</v>
      </c>
      <c r="T328">
        <f>ROUND(IF($Q$328&lt;=0,0,MIN(MAX(0,$Q$328+$R$328-$S$328),MAX(0,$F$328-$J$328-$O$328))),2)</f>
        <v>0</v>
      </c>
      <c r="U328">
        <f>ROUND(MAX(0,$Q$328+$R$328-$S$328-$T$328),2)</f>
        <v>0</v>
      </c>
      <c r="V328">
        <f>$Z$327</f>
        <v>0</v>
      </c>
      <c r="W328">
        <f>ROUND(IF($V$328&lt;=0,0,$V$328*$V$3/12),2)</f>
        <v>0</v>
      </c>
      <c r="X328">
        <f>ROUND(IF($V$328&lt;=0,0,MIN($V$4,$V$328+$W$328)),2)</f>
        <v>0</v>
      </c>
      <c r="Y328">
        <f>ROUND(IF($V$328&lt;=0,0,MIN(MAX(0,$V$328+$W$328-$X$328),MAX(0,$F$328-$J$328-$O$328-$T$328))),2)</f>
        <v>0</v>
      </c>
      <c r="Z328">
        <f>ROUND(MAX(0,$V$328+$W$328-$X$328-$Y$328),2)</f>
        <v>0</v>
      </c>
      <c r="AA328">
        <f>$AE$327</f>
        <v>0</v>
      </c>
      <c r="AB328">
        <f>ROUND(IF($AA$328&lt;=0,0,$AA$328*$AA$3/12),2)</f>
        <v>0</v>
      </c>
      <c r="AC328">
        <f>ROUND(IF($AA$328&lt;=0,0,MIN($AA$4,$AA$328+$AB$328)),2)</f>
        <v>0</v>
      </c>
      <c r="AD328">
        <f>ROUND(IF($AA$328&lt;=0,0,MIN(MAX(0,$AA$328+$AB$328-$AC$328),MAX(0,$F$328-$J$328-$O$328-$T$328-$Y$328))),2)</f>
        <v>0</v>
      </c>
      <c r="AE328">
        <f>ROUND(MAX(0,$AA$328+$AB$328-$AC$328-$AD$328),2)</f>
        <v>0</v>
      </c>
      <c r="AF328">
        <f>$AJ$327</f>
        <v>0</v>
      </c>
      <c r="AG328">
        <f>ROUND(IF($AF$328&lt;=0,0,$AF$328*$AF$3/12),2)</f>
        <v>0</v>
      </c>
      <c r="AH328">
        <f>ROUND(IF($AF$328&lt;=0,0,MIN($AF$4,$AF$328+$AG$328)),2)</f>
        <v>0</v>
      </c>
      <c r="AI328">
        <f>ROUND(IF($AF$328&lt;=0,0,MIN(MAX(0,$AF$328+$AG$328-$AH$328),MAX(0,$F$328-$J$328-$O$328-$T$328-$Y$328-$AD$328))),2)</f>
        <v>0</v>
      </c>
      <c r="AJ328">
        <f>ROUND(MAX(0,$AF$328+$AG$328-$AH$328-$AI$328),2)</f>
        <v>0</v>
      </c>
      <c r="AK328">
        <f>$AO$327</f>
        <v>0</v>
      </c>
      <c r="AL328">
        <f>ROUND(IF($AK$328&lt;=0,0,$AK$328*$AK$3/12),2)</f>
        <v>0</v>
      </c>
      <c r="AM328">
        <f>ROUND(IF($AK$328&lt;=0,0,MIN($AK$4,$AK$328+$AL$328)),2)</f>
        <v>0</v>
      </c>
      <c r="AN328">
        <f>ROUND(IF($AK$328&lt;=0,0,MIN(MAX(0,$AK$328+$AL$328-$AM$328),MAX(0,$F$328-$J$328-$O$328-$T$328-$Y$328-$AD$328-$AI$328))),2)</f>
        <v>0</v>
      </c>
      <c r="AO328">
        <f>ROUND(MAX(0,$AK$328+$AL$328-$AM$328-$AN$328),2)</f>
        <v>0</v>
      </c>
      <c r="AP328">
        <f>$AT$327</f>
        <v>0</v>
      </c>
      <c r="AQ328">
        <f>ROUND(IF($AP$328&lt;=0,0,$AP$328*$AP$3/12),2)</f>
        <v>0</v>
      </c>
      <c r="AR328">
        <f>ROUND(IF($AP$328&lt;=0,0,MIN($AP$4,$AP$328+$AQ$328)),2)</f>
        <v>0</v>
      </c>
      <c r="AS328">
        <f>ROUND(IF($AP$328&lt;=0,0,MIN(MAX(0,$AP$328+$AQ$328-$AR$328),MAX(0,$F$328-$J$328-$O$328-$T$328-$Y$328-$AD$328-$AI$328-$AN$328))),2)</f>
        <v>0</v>
      </c>
      <c r="AT328">
        <f>ROUND(MAX(0,$AP$328+$AQ$328-$AR$328-$AS$328),2)</f>
        <v>0</v>
      </c>
      <c r="AU328">
        <f>$AY$327</f>
        <v>0</v>
      </c>
      <c r="AV328">
        <f>ROUND(IF($AU$328&lt;=0,0,$AU$328*$AU$3/12),2)</f>
        <v>0</v>
      </c>
      <c r="AW328">
        <f>ROUND(IF($AU$328&lt;=0,0,MIN($AU$4,$AU$328+$AV$328)),2)</f>
        <v>0</v>
      </c>
      <c r="AX328">
        <f>ROUND(IF($AU$328&lt;=0,0,MIN(MAX(0,$AU$328+$AV$328-$AW$328),MAX(0,$F$328-$J$328-$O$328-$T$328-$Y$328-$AD$328-$AI$328-$AN$328-$AS$328))),2)</f>
        <v>0</v>
      </c>
      <c r="AY328">
        <f>ROUND(MAX(0,$AU$328+$AV$328-$AW$328-$AX$328),2)</f>
        <v>0</v>
      </c>
      <c r="AZ328">
        <f>$BD$327</f>
        <v>0</v>
      </c>
      <c r="BA328">
        <f>ROUND(IF($AZ$328&lt;=0,0,$AZ$328*$AZ$3/12),2)</f>
        <v>0</v>
      </c>
      <c r="BB328">
        <f>ROUND(IF($AZ$328&lt;=0,0,MIN($AZ$4,$AZ$328+$BA$328)),2)</f>
        <v>0</v>
      </c>
      <c r="BC328">
        <f>ROUND(IF($AZ$328&lt;=0,0,MIN(MAX(0,$AZ$328+$BA$328-$BB$328),MAX(0,$F$328-$J$328-$O$328-$T$328-$Y$328-$AD$328-$AI$328-$AN$328-$AS$328-$AX$328))),2)</f>
        <v>0</v>
      </c>
      <c r="BD328">
        <f>ROUND(MAX(0,$AZ$328+$BA$328-$BB$328-$BC$328),2)</f>
        <v>0</v>
      </c>
    </row>
    <row r="329" spans="1:56">
      <c r="A329">
        <f>ROW()-7</f>
        <v>322</v>
      </c>
      <c r="B329">
        <f>EDATE(StartDate,A329-1)</f>
        <v>0</v>
      </c>
      <c r="C329">
        <f>ROUND(SUM($G$329,$L$329,$Q$329,$V$329,$AA$329,$AF$329,$AK$329,$AP$329,$AU$329,$AZ$329)-SUM($K$329,$P$329,$U$329,$Z$329,$AE$329,$AJ$329,$AO$329,$AT$329,$AY$329,$BD$329),2)</f>
        <v>0</v>
      </c>
      <c r="D329">
        <f>ROUND(SUM($H$329,$M$329,$R$329,$W$329,$AB$329,$AG$329,$AL$329,$AQ$329,$AV$329,$BA$329),2)</f>
        <v>0</v>
      </c>
      <c r="E329">
        <f>ROUND(SUM($K$329,$P$329,$U$329,$Z$329,$AE$329,$AJ$329,$AO$329,$AT$329,$AY$329,$BD$329),2)</f>
        <v>0</v>
      </c>
      <c r="F329">
        <f>ROUND(MAX(MonthlyBudget-SUM($I$329,$N$329,$S$329,$X$329,$AC$329,$AH$329,$AM$329,$AR$329,$AW$329,$BB$329),0),2)</f>
        <v>0</v>
      </c>
      <c r="G329">
        <f>$K$328</f>
        <v>0</v>
      </c>
      <c r="H329">
        <f>ROUND(IF($G$329&lt;=0,0,$G$329*$G$3/12),2)</f>
        <v>0</v>
      </c>
      <c r="I329">
        <f>ROUND(IF($G$329&lt;=0,0,MIN($G$4,$G$329+$H$329)),2)</f>
        <v>0</v>
      </c>
      <c r="J329">
        <f>ROUND(IF($G$329&lt;=0,0,MIN(MAX(0,$G$329+$H$329-$I$329),$F$329)),2)</f>
        <v>0</v>
      </c>
      <c r="K329">
        <f>ROUND(MAX(0,$G$329+$H$329-$I$329-$J$329),2)</f>
        <v>0</v>
      </c>
      <c r="L329">
        <f>$P$328</f>
        <v>0</v>
      </c>
      <c r="M329">
        <f>ROUND(IF($L$329&lt;=0,0,$L$329*$L$3/12),2)</f>
        <v>0</v>
      </c>
      <c r="N329">
        <f>ROUND(IF($L$329&lt;=0,0,MIN($L$4,$L$329+$M$329)),2)</f>
        <v>0</v>
      </c>
      <c r="O329">
        <f>ROUND(IF($L$329&lt;=0,0,MIN(MAX(0,$L$329+$M$329-$N$329),MAX(0,$F$329-$J$329))),2)</f>
        <v>0</v>
      </c>
      <c r="P329">
        <f>ROUND(MAX(0,$L$329+$M$329-$N$329-$O$329),2)</f>
        <v>0</v>
      </c>
      <c r="Q329">
        <f>$U$328</f>
        <v>0</v>
      </c>
      <c r="R329">
        <f>ROUND(IF($Q$329&lt;=0,0,$Q$329*$Q$3/12),2)</f>
        <v>0</v>
      </c>
      <c r="S329">
        <f>ROUND(IF($Q$329&lt;=0,0,MIN($Q$4,$Q$329+$R$329)),2)</f>
        <v>0</v>
      </c>
      <c r="T329">
        <f>ROUND(IF($Q$329&lt;=0,0,MIN(MAX(0,$Q$329+$R$329-$S$329),MAX(0,$F$329-$J$329-$O$329))),2)</f>
        <v>0</v>
      </c>
      <c r="U329">
        <f>ROUND(MAX(0,$Q$329+$R$329-$S$329-$T$329),2)</f>
        <v>0</v>
      </c>
      <c r="V329">
        <f>$Z$328</f>
        <v>0</v>
      </c>
      <c r="W329">
        <f>ROUND(IF($V$329&lt;=0,0,$V$329*$V$3/12),2)</f>
        <v>0</v>
      </c>
      <c r="X329">
        <f>ROUND(IF($V$329&lt;=0,0,MIN($V$4,$V$329+$W$329)),2)</f>
        <v>0</v>
      </c>
      <c r="Y329">
        <f>ROUND(IF($V$329&lt;=0,0,MIN(MAX(0,$V$329+$W$329-$X$329),MAX(0,$F$329-$J$329-$O$329-$T$329))),2)</f>
        <v>0</v>
      </c>
      <c r="Z329">
        <f>ROUND(MAX(0,$V$329+$W$329-$X$329-$Y$329),2)</f>
        <v>0</v>
      </c>
      <c r="AA329">
        <f>$AE$328</f>
        <v>0</v>
      </c>
      <c r="AB329">
        <f>ROUND(IF($AA$329&lt;=0,0,$AA$329*$AA$3/12),2)</f>
        <v>0</v>
      </c>
      <c r="AC329">
        <f>ROUND(IF($AA$329&lt;=0,0,MIN($AA$4,$AA$329+$AB$329)),2)</f>
        <v>0</v>
      </c>
      <c r="AD329">
        <f>ROUND(IF($AA$329&lt;=0,0,MIN(MAX(0,$AA$329+$AB$329-$AC$329),MAX(0,$F$329-$J$329-$O$329-$T$329-$Y$329))),2)</f>
        <v>0</v>
      </c>
      <c r="AE329">
        <f>ROUND(MAX(0,$AA$329+$AB$329-$AC$329-$AD$329),2)</f>
        <v>0</v>
      </c>
      <c r="AF329">
        <f>$AJ$328</f>
        <v>0</v>
      </c>
      <c r="AG329">
        <f>ROUND(IF($AF$329&lt;=0,0,$AF$329*$AF$3/12),2)</f>
        <v>0</v>
      </c>
      <c r="AH329">
        <f>ROUND(IF($AF$329&lt;=0,0,MIN($AF$4,$AF$329+$AG$329)),2)</f>
        <v>0</v>
      </c>
      <c r="AI329">
        <f>ROUND(IF($AF$329&lt;=0,0,MIN(MAX(0,$AF$329+$AG$329-$AH$329),MAX(0,$F$329-$J$329-$O$329-$T$329-$Y$329-$AD$329))),2)</f>
        <v>0</v>
      </c>
      <c r="AJ329">
        <f>ROUND(MAX(0,$AF$329+$AG$329-$AH$329-$AI$329),2)</f>
        <v>0</v>
      </c>
      <c r="AK329">
        <f>$AO$328</f>
        <v>0</v>
      </c>
      <c r="AL329">
        <f>ROUND(IF($AK$329&lt;=0,0,$AK$329*$AK$3/12),2)</f>
        <v>0</v>
      </c>
      <c r="AM329">
        <f>ROUND(IF($AK$329&lt;=0,0,MIN($AK$4,$AK$329+$AL$329)),2)</f>
        <v>0</v>
      </c>
      <c r="AN329">
        <f>ROUND(IF($AK$329&lt;=0,0,MIN(MAX(0,$AK$329+$AL$329-$AM$329),MAX(0,$F$329-$J$329-$O$329-$T$329-$Y$329-$AD$329-$AI$329))),2)</f>
        <v>0</v>
      </c>
      <c r="AO329">
        <f>ROUND(MAX(0,$AK$329+$AL$329-$AM$329-$AN$329),2)</f>
        <v>0</v>
      </c>
      <c r="AP329">
        <f>$AT$328</f>
        <v>0</v>
      </c>
      <c r="AQ329">
        <f>ROUND(IF($AP$329&lt;=0,0,$AP$329*$AP$3/12),2)</f>
        <v>0</v>
      </c>
      <c r="AR329">
        <f>ROUND(IF($AP$329&lt;=0,0,MIN($AP$4,$AP$329+$AQ$329)),2)</f>
        <v>0</v>
      </c>
      <c r="AS329">
        <f>ROUND(IF($AP$329&lt;=0,0,MIN(MAX(0,$AP$329+$AQ$329-$AR$329),MAX(0,$F$329-$J$329-$O$329-$T$329-$Y$329-$AD$329-$AI$329-$AN$329))),2)</f>
        <v>0</v>
      </c>
      <c r="AT329">
        <f>ROUND(MAX(0,$AP$329+$AQ$329-$AR$329-$AS$329),2)</f>
        <v>0</v>
      </c>
      <c r="AU329">
        <f>$AY$328</f>
        <v>0</v>
      </c>
      <c r="AV329">
        <f>ROUND(IF($AU$329&lt;=0,0,$AU$329*$AU$3/12),2)</f>
        <v>0</v>
      </c>
      <c r="AW329">
        <f>ROUND(IF($AU$329&lt;=0,0,MIN($AU$4,$AU$329+$AV$329)),2)</f>
        <v>0</v>
      </c>
      <c r="AX329">
        <f>ROUND(IF($AU$329&lt;=0,0,MIN(MAX(0,$AU$329+$AV$329-$AW$329),MAX(0,$F$329-$J$329-$O$329-$T$329-$Y$329-$AD$329-$AI$329-$AN$329-$AS$329))),2)</f>
        <v>0</v>
      </c>
      <c r="AY329">
        <f>ROUND(MAX(0,$AU$329+$AV$329-$AW$329-$AX$329),2)</f>
        <v>0</v>
      </c>
      <c r="AZ329">
        <f>$BD$328</f>
        <v>0</v>
      </c>
      <c r="BA329">
        <f>ROUND(IF($AZ$329&lt;=0,0,$AZ$329*$AZ$3/12),2)</f>
        <v>0</v>
      </c>
      <c r="BB329">
        <f>ROUND(IF($AZ$329&lt;=0,0,MIN($AZ$4,$AZ$329+$BA$329)),2)</f>
        <v>0</v>
      </c>
      <c r="BC329">
        <f>ROUND(IF($AZ$329&lt;=0,0,MIN(MAX(0,$AZ$329+$BA$329-$BB$329),MAX(0,$F$329-$J$329-$O$329-$T$329-$Y$329-$AD$329-$AI$329-$AN$329-$AS$329-$AX$329))),2)</f>
        <v>0</v>
      </c>
      <c r="BD329">
        <f>ROUND(MAX(0,$AZ$329+$BA$329-$BB$329-$BC$329),2)</f>
        <v>0</v>
      </c>
    </row>
    <row r="330" spans="1:56">
      <c r="A330">
        <f>ROW()-7</f>
        <v>323</v>
      </c>
      <c r="B330">
        <f>EDATE(StartDate,A330-1)</f>
        <v>0</v>
      </c>
      <c r="C330">
        <f>ROUND(SUM($G$330,$L$330,$Q$330,$V$330,$AA$330,$AF$330,$AK$330,$AP$330,$AU$330,$AZ$330)-SUM($K$330,$P$330,$U$330,$Z$330,$AE$330,$AJ$330,$AO$330,$AT$330,$AY$330,$BD$330),2)</f>
        <v>0</v>
      </c>
      <c r="D330">
        <f>ROUND(SUM($H$330,$M$330,$R$330,$W$330,$AB$330,$AG$330,$AL$330,$AQ$330,$AV$330,$BA$330),2)</f>
        <v>0</v>
      </c>
      <c r="E330">
        <f>ROUND(SUM($K$330,$P$330,$U$330,$Z$330,$AE$330,$AJ$330,$AO$330,$AT$330,$AY$330,$BD$330),2)</f>
        <v>0</v>
      </c>
      <c r="F330">
        <f>ROUND(MAX(MonthlyBudget-SUM($I$330,$N$330,$S$330,$X$330,$AC$330,$AH$330,$AM$330,$AR$330,$AW$330,$BB$330),0),2)</f>
        <v>0</v>
      </c>
      <c r="G330">
        <f>$K$329</f>
        <v>0</v>
      </c>
      <c r="H330">
        <f>ROUND(IF($G$330&lt;=0,0,$G$330*$G$3/12),2)</f>
        <v>0</v>
      </c>
      <c r="I330">
        <f>ROUND(IF($G$330&lt;=0,0,MIN($G$4,$G$330+$H$330)),2)</f>
        <v>0</v>
      </c>
      <c r="J330">
        <f>ROUND(IF($G$330&lt;=0,0,MIN(MAX(0,$G$330+$H$330-$I$330),$F$330)),2)</f>
        <v>0</v>
      </c>
      <c r="K330">
        <f>ROUND(MAX(0,$G$330+$H$330-$I$330-$J$330),2)</f>
        <v>0</v>
      </c>
      <c r="L330">
        <f>$P$329</f>
        <v>0</v>
      </c>
      <c r="M330">
        <f>ROUND(IF($L$330&lt;=0,0,$L$330*$L$3/12),2)</f>
        <v>0</v>
      </c>
      <c r="N330">
        <f>ROUND(IF($L$330&lt;=0,0,MIN($L$4,$L$330+$M$330)),2)</f>
        <v>0</v>
      </c>
      <c r="O330">
        <f>ROUND(IF($L$330&lt;=0,0,MIN(MAX(0,$L$330+$M$330-$N$330),MAX(0,$F$330-$J$330))),2)</f>
        <v>0</v>
      </c>
      <c r="P330">
        <f>ROUND(MAX(0,$L$330+$M$330-$N$330-$O$330),2)</f>
        <v>0</v>
      </c>
      <c r="Q330">
        <f>$U$329</f>
        <v>0</v>
      </c>
      <c r="R330">
        <f>ROUND(IF($Q$330&lt;=0,0,$Q$330*$Q$3/12),2)</f>
        <v>0</v>
      </c>
      <c r="S330">
        <f>ROUND(IF($Q$330&lt;=0,0,MIN($Q$4,$Q$330+$R$330)),2)</f>
        <v>0</v>
      </c>
      <c r="T330">
        <f>ROUND(IF($Q$330&lt;=0,0,MIN(MAX(0,$Q$330+$R$330-$S$330),MAX(0,$F$330-$J$330-$O$330))),2)</f>
        <v>0</v>
      </c>
      <c r="U330">
        <f>ROUND(MAX(0,$Q$330+$R$330-$S$330-$T$330),2)</f>
        <v>0</v>
      </c>
      <c r="V330">
        <f>$Z$329</f>
        <v>0</v>
      </c>
      <c r="W330">
        <f>ROUND(IF($V$330&lt;=0,0,$V$330*$V$3/12),2)</f>
        <v>0</v>
      </c>
      <c r="X330">
        <f>ROUND(IF($V$330&lt;=0,0,MIN($V$4,$V$330+$W$330)),2)</f>
        <v>0</v>
      </c>
      <c r="Y330">
        <f>ROUND(IF($V$330&lt;=0,0,MIN(MAX(0,$V$330+$W$330-$X$330),MAX(0,$F$330-$J$330-$O$330-$T$330))),2)</f>
        <v>0</v>
      </c>
      <c r="Z330">
        <f>ROUND(MAX(0,$V$330+$W$330-$X$330-$Y$330),2)</f>
        <v>0</v>
      </c>
      <c r="AA330">
        <f>$AE$329</f>
        <v>0</v>
      </c>
      <c r="AB330">
        <f>ROUND(IF($AA$330&lt;=0,0,$AA$330*$AA$3/12),2)</f>
        <v>0</v>
      </c>
      <c r="AC330">
        <f>ROUND(IF($AA$330&lt;=0,0,MIN($AA$4,$AA$330+$AB$330)),2)</f>
        <v>0</v>
      </c>
      <c r="AD330">
        <f>ROUND(IF($AA$330&lt;=0,0,MIN(MAX(0,$AA$330+$AB$330-$AC$330),MAX(0,$F$330-$J$330-$O$330-$T$330-$Y$330))),2)</f>
        <v>0</v>
      </c>
      <c r="AE330">
        <f>ROUND(MAX(0,$AA$330+$AB$330-$AC$330-$AD$330),2)</f>
        <v>0</v>
      </c>
      <c r="AF330">
        <f>$AJ$329</f>
        <v>0</v>
      </c>
      <c r="AG330">
        <f>ROUND(IF($AF$330&lt;=0,0,$AF$330*$AF$3/12),2)</f>
        <v>0</v>
      </c>
      <c r="AH330">
        <f>ROUND(IF($AF$330&lt;=0,0,MIN($AF$4,$AF$330+$AG$330)),2)</f>
        <v>0</v>
      </c>
      <c r="AI330">
        <f>ROUND(IF($AF$330&lt;=0,0,MIN(MAX(0,$AF$330+$AG$330-$AH$330),MAX(0,$F$330-$J$330-$O$330-$T$330-$Y$330-$AD$330))),2)</f>
        <v>0</v>
      </c>
      <c r="AJ330">
        <f>ROUND(MAX(0,$AF$330+$AG$330-$AH$330-$AI$330),2)</f>
        <v>0</v>
      </c>
      <c r="AK330">
        <f>$AO$329</f>
        <v>0</v>
      </c>
      <c r="AL330">
        <f>ROUND(IF($AK$330&lt;=0,0,$AK$330*$AK$3/12),2)</f>
        <v>0</v>
      </c>
      <c r="AM330">
        <f>ROUND(IF($AK$330&lt;=0,0,MIN($AK$4,$AK$330+$AL$330)),2)</f>
        <v>0</v>
      </c>
      <c r="AN330">
        <f>ROUND(IF($AK$330&lt;=0,0,MIN(MAX(0,$AK$330+$AL$330-$AM$330),MAX(0,$F$330-$J$330-$O$330-$T$330-$Y$330-$AD$330-$AI$330))),2)</f>
        <v>0</v>
      </c>
      <c r="AO330">
        <f>ROUND(MAX(0,$AK$330+$AL$330-$AM$330-$AN$330),2)</f>
        <v>0</v>
      </c>
      <c r="AP330">
        <f>$AT$329</f>
        <v>0</v>
      </c>
      <c r="AQ330">
        <f>ROUND(IF($AP$330&lt;=0,0,$AP$330*$AP$3/12),2)</f>
        <v>0</v>
      </c>
      <c r="AR330">
        <f>ROUND(IF($AP$330&lt;=0,0,MIN($AP$4,$AP$330+$AQ$330)),2)</f>
        <v>0</v>
      </c>
      <c r="AS330">
        <f>ROUND(IF($AP$330&lt;=0,0,MIN(MAX(0,$AP$330+$AQ$330-$AR$330),MAX(0,$F$330-$J$330-$O$330-$T$330-$Y$330-$AD$330-$AI$330-$AN$330))),2)</f>
        <v>0</v>
      </c>
      <c r="AT330">
        <f>ROUND(MAX(0,$AP$330+$AQ$330-$AR$330-$AS$330),2)</f>
        <v>0</v>
      </c>
      <c r="AU330">
        <f>$AY$329</f>
        <v>0</v>
      </c>
      <c r="AV330">
        <f>ROUND(IF($AU$330&lt;=0,0,$AU$330*$AU$3/12),2)</f>
        <v>0</v>
      </c>
      <c r="AW330">
        <f>ROUND(IF($AU$330&lt;=0,0,MIN($AU$4,$AU$330+$AV$330)),2)</f>
        <v>0</v>
      </c>
      <c r="AX330">
        <f>ROUND(IF($AU$330&lt;=0,0,MIN(MAX(0,$AU$330+$AV$330-$AW$330),MAX(0,$F$330-$J$330-$O$330-$T$330-$Y$330-$AD$330-$AI$330-$AN$330-$AS$330))),2)</f>
        <v>0</v>
      </c>
      <c r="AY330">
        <f>ROUND(MAX(0,$AU$330+$AV$330-$AW$330-$AX$330),2)</f>
        <v>0</v>
      </c>
      <c r="AZ330">
        <f>$BD$329</f>
        <v>0</v>
      </c>
      <c r="BA330">
        <f>ROUND(IF($AZ$330&lt;=0,0,$AZ$330*$AZ$3/12),2)</f>
        <v>0</v>
      </c>
      <c r="BB330">
        <f>ROUND(IF($AZ$330&lt;=0,0,MIN($AZ$4,$AZ$330+$BA$330)),2)</f>
        <v>0</v>
      </c>
      <c r="BC330">
        <f>ROUND(IF($AZ$330&lt;=0,0,MIN(MAX(0,$AZ$330+$BA$330-$BB$330),MAX(0,$F$330-$J$330-$O$330-$T$330-$Y$330-$AD$330-$AI$330-$AN$330-$AS$330-$AX$330))),2)</f>
        <v>0</v>
      </c>
      <c r="BD330">
        <f>ROUND(MAX(0,$AZ$330+$BA$330-$BB$330-$BC$330),2)</f>
        <v>0</v>
      </c>
    </row>
    <row r="331" spans="1:56">
      <c r="A331">
        <f>ROW()-7</f>
        <v>324</v>
      </c>
      <c r="B331">
        <f>EDATE(StartDate,A331-1)</f>
        <v>0</v>
      </c>
      <c r="C331">
        <f>ROUND(SUM($G$331,$L$331,$Q$331,$V$331,$AA$331,$AF$331,$AK$331,$AP$331,$AU$331,$AZ$331)-SUM($K$331,$P$331,$U$331,$Z$331,$AE$331,$AJ$331,$AO$331,$AT$331,$AY$331,$BD$331),2)</f>
        <v>0</v>
      </c>
      <c r="D331">
        <f>ROUND(SUM($H$331,$M$331,$R$331,$W$331,$AB$331,$AG$331,$AL$331,$AQ$331,$AV$331,$BA$331),2)</f>
        <v>0</v>
      </c>
      <c r="E331">
        <f>ROUND(SUM($K$331,$P$331,$U$331,$Z$331,$AE$331,$AJ$331,$AO$331,$AT$331,$AY$331,$BD$331),2)</f>
        <v>0</v>
      </c>
      <c r="F331">
        <f>ROUND(MAX(MonthlyBudget-SUM($I$331,$N$331,$S$331,$X$331,$AC$331,$AH$331,$AM$331,$AR$331,$AW$331,$BB$331),0),2)</f>
        <v>0</v>
      </c>
      <c r="G331">
        <f>$K$330</f>
        <v>0</v>
      </c>
      <c r="H331">
        <f>ROUND(IF($G$331&lt;=0,0,$G$331*$G$3/12),2)</f>
        <v>0</v>
      </c>
      <c r="I331">
        <f>ROUND(IF($G$331&lt;=0,0,MIN($G$4,$G$331+$H$331)),2)</f>
        <v>0</v>
      </c>
      <c r="J331">
        <f>ROUND(IF($G$331&lt;=0,0,MIN(MAX(0,$G$331+$H$331-$I$331),$F$331)),2)</f>
        <v>0</v>
      </c>
      <c r="K331">
        <f>ROUND(MAX(0,$G$331+$H$331-$I$331-$J$331),2)</f>
        <v>0</v>
      </c>
      <c r="L331">
        <f>$P$330</f>
        <v>0</v>
      </c>
      <c r="M331">
        <f>ROUND(IF($L$331&lt;=0,0,$L$331*$L$3/12),2)</f>
        <v>0</v>
      </c>
      <c r="N331">
        <f>ROUND(IF($L$331&lt;=0,0,MIN($L$4,$L$331+$M$331)),2)</f>
        <v>0</v>
      </c>
      <c r="O331">
        <f>ROUND(IF($L$331&lt;=0,0,MIN(MAX(0,$L$331+$M$331-$N$331),MAX(0,$F$331-$J$331))),2)</f>
        <v>0</v>
      </c>
      <c r="P331">
        <f>ROUND(MAX(0,$L$331+$M$331-$N$331-$O$331),2)</f>
        <v>0</v>
      </c>
      <c r="Q331">
        <f>$U$330</f>
        <v>0</v>
      </c>
      <c r="R331">
        <f>ROUND(IF($Q$331&lt;=0,0,$Q$331*$Q$3/12),2)</f>
        <v>0</v>
      </c>
      <c r="S331">
        <f>ROUND(IF($Q$331&lt;=0,0,MIN($Q$4,$Q$331+$R$331)),2)</f>
        <v>0</v>
      </c>
      <c r="T331">
        <f>ROUND(IF($Q$331&lt;=0,0,MIN(MAX(0,$Q$331+$R$331-$S$331),MAX(0,$F$331-$J$331-$O$331))),2)</f>
        <v>0</v>
      </c>
      <c r="U331">
        <f>ROUND(MAX(0,$Q$331+$R$331-$S$331-$T$331),2)</f>
        <v>0</v>
      </c>
      <c r="V331">
        <f>$Z$330</f>
        <v>0</v>
      </c>
      <c r="W331">
        <f>ROUND(IF($V$331&lt;=0,0,$V$331*$V$3/12),2)</f>
        <v>0</v>
      </c>
      <c r="X331">
        <f>ROUND(IF($V$331&lt;=0,0,MIN($V$4,$V$331+$W$331)),2)</f>
        <v>0</v>
      </c>
      <c r="Y331">
        <f>ROUND(IF($V$331&lt;=0,0,MIN(MAX(0,$V$331+$W$331-$X$331),MAX(0,$F$331-$J$331-$O$331-$T$331))),2)</f>
        <v>0</v>
      </c>
      <c r="Z331">
        <f>ROUND(MAX(0,$V$331+$W$331-$X$331-$Y$331),2)</f>
        <v>0</v>
      </c>
      <c r="AA331">
        <f>$AE$330</f>
        <v>0</v>
      </c>
      <c r="AB331">
        <f>ROUND(IF($AA$331&lt;=0,0,$AA$331*$AA$3/12),2)</f>
        <v>0</v>
      </c>
      <c r="AC331">
        <f>ROUND(IF($AA$331&lt;=0,0,MIN($AA$4,$AA$331+$AB$331)),2)</f>
        <v>0</v>
      </c>
      <c r="AD331">
        <f>ROUND(IF($AA$331&lt;=0,0,MIN(MAX(0,$AA$331+$AB$331-$AC$331),MAX(0,$F$331-$J$331-$O$331-$T$331-$Y$331))),2)</f>
        <v>0</v>
      </c>
      <c r="AE331">
        <f>ROUND(MAX(0,$AA$331+$AB$331-$AC$331-$AD$331),2)</f>
        <v>0</v>
      </c>
      <c r="AF331">
        <f>$AJ$330</f>
        <v>0</v>
      </c>
      <c r="AG331">
        <f>ROUND(IF($AF$331&lt;=0,0,$AF$331*$AF$3/12),2)</f>
        <v>0</v>
      </c>
      <c r="AH331">
        <f>ROUND(IF($AF$331&lt;=0,0,MIN($AF$4,$AF$331+$AG$331)),2)</f>
        <v>0</v>
      </c>
      <c r="AI331">
        <f>ROUND(IF($AF$331&lt;=0,0,MIN(MAX(0,$AF$331+$AG$331-$AH$331),MAX(0,$F$331-$J$331-$O$331-$T$331-$Y$331-$AD$331))),2)</f>
        <v>0</v>
      </c>
      <c r="AJ331">
        <f>ROUND(MAX(0,$AF$331+$AG$331-$AH$331-$AI$331),2)</f>
        <v>0</v>
      </c>
      <c r="AK331">
        <f>$AO$330</f>
        <v>0</v>
      </c>
      <c r="AL331">
        <f>ROUND(IF($AK$331&lt;=0,0,$AK$331*$AK$3/12),2)</f>
        <v>0</v>
      </c>
      <c r="AM331">
        <f>ROUND(IF($AK$331&lt;=0,0,MIN($AK$4,$AK$331+$AL$331)),2)</f>
        <v>0</v>
      </c>
      <c r="AN331">
        <f>ROUND(IF($AK$331&lt;=0,0,MIN(MAX(0,$AK$331+$AL$331-$AM$331),MAX(0,$F$331-$J$331-$O$331-$T$331-$Y$331-$AD$331-$AI$331))),2)</f>
        <v>0</v>
      </c>
      <c r="AO331">
        <f>ROUND(MAX(0,$AK$331+$AL$331-$AM$331-$AN$331),2)</f>
        <v>0</v>
      </c>
      <c r="AP331">
        <f>$AT$330</f>
        <v>0</v>
      </c>
      <c r="AQ331">
        <f>ROUND(IF($AP$331&lt;=0,0,$AP$331*$AP$3/12),2)</f>
        <v>0</v>
      </c>
      <c r="AR331">
        <f>ROUND(IF($AP$331&lt;=0,0,MIN($AP$4,$AP$331+$AQ$331)),2)</f>
        <v>0</v>
      </c>
      <c r="AS331">
        <f>ROUND(IF($AP$331&lt;=0,0,MIN(MAX(0,$AP$331+$AQ$331-$AR$331),MAX(0,$F$331-$J$331-$O$331-$T$331-$Y$331-$AD$331-$AI$331-$AN$331))),2)</f>
        <v>0</v>
      </c>
      <c r="AT331">
        <f>ROUND(MAX(0,$AP$331+$AQ$331-$AR$331-$AS$331),2)</f>
        <v>0</v>
      </c>
      <c r="AU331">
        <f>$AY$330</f>
        <v>0</v>
      </c>
      <c r="AV331">
        <f>ROUND(IF($AU$331&lt;=0,0,$AU$331*$AU$3/12),2)</f>
        <v>0</v>
      </c>
      <c r="AW331">
        <f>ROUND(IF($AU$331&lt;=0,0,MIN($AU$4,$AU$331+$AV$331)),2)</f>
        <v>0</v>
      </c>
      <c r="AX331">
        <f>ROUND(IF($AU$331&lt;=0,0,MIN(MAX(0,$AU$331+$AV$331-$AW$331),MAX(0,$F$331-$J$331-$O$331-$T$331-$Y$331-$AD$331-$AI$331-$AN$331-$AS$331))),2)</f>
        <v>0</v>
      </c>
      <c r="AY331">
        <f>ROUND(MAX(0,$AU$331+$AV$331-$AW$331-$AX$331),2)</f>
        <v>0</v>
      </c>
      <c r="AZ331">
        <f>$BD$330</f>
        <v>0</v>
      </c>
      <c r="BA331">
        <f>ROUND(IF($AZ$331&lt;=0,0,$AZ$331*$AZ$3/12),2)</f>
        <v>0</v>
      </c>
      <c r="BB331">
        <f>ROUND(IF($AZ$331&lt;=0,0,MIN($AZ$4,$AZ$331+$BA$331)),2)</f>
        <v>0</v>
      </c>
      <c r="BC331">
        <f>ROUND(IF($AZ$331&lt;=0,0,MIN(MAX(0,$AZ$331+$BA$331-$BB$331),MAX(0,$F$331-$J$331-$O$331-$T$331-$Y$331-$AD$331-$AI$331-$AN$331-$AS$331-$AX$331))),2)</f>
        <v>0</v>
      </c>
      <c r="BD331">
        <f>ROUND(MAX(0,$AZ$331+$BA$331-$BB$331-$BC$331),2)</f>
        <v>0</v>
      </c>
    </row>
    <row r="332" spans="1:56">
      <c r="A332">
        <f>ROW()-7</f>
        <v>325</v>
      </c>
      <c r="B332">
        <f>EDATE(StartDate,A332-1)</f>
        <v>0</v>
      </c>
      <c r="C332">
        <f>ROUND(SUM($G$332,$L$332,$Q$332,$V$332,$AA$332,$AF$332,$AK$332,$AP$332,$AU$332,$AZ$332)-SUM($K$332,$P$332,$U$332,$Z$332,$AE$332,$AJ$332,$AO$332,$AT$332,$AY$332,$BD$332),2)</f>
        <v>0</v>
      </c>
      <c r="D332">
        <f>ROUND(SUM($H$332,$M$332,$R$332,$W$332,$AB$332,$AG$332,$AL$332,$AQ$332,$AV$332,$BA$332),2)</f>
        <v>0</v>
      </c>
      <c r="E332">
        <f>ROUND(SUM($K$332,$P$332,$U$332,$Z$332,$AE$332,$AJ$332,$AO$332,$AT$332,$AY$332,$BD$332),2)</f>
        <v>0</v>
      </c>
      <c r="F332">
        <f>ROUND(MAX(MonthlyBudget-SUM($I$332,$N$332,$S$332,$X$332,$AC$332,$AH$332,$AM$332,$AR$332,$AW$332,$BB$332),0),2)</f>
        <v>0</v>
      </c>
      <c r="G332">
        <f>$K$331</f>
        <v>0</v>
      </c>
      <c r="H332">
        <f>ROUND(IF($G$332&lt;=0,0,$G$332*$G$3/12),2)</f>
        <v>0</v>
      </c>
      <c r="I332">
        <f>ROUND(IF($G$332&lt;=0,0,MIN($G$4,$G$332+$H$332)),2)</f>
        <v>0</v>
      </c>
      <c r="J332">
        <f>ROUND(IF($G$332&lt;=0,0,MIN(MAX(0,$G$332+$H$332-$I$332),$F$332)),2)</f>
        <v>0</v>
      </c>
      <c r="K332">
        <f>ROUND(MAX(0,$G$332+$H$332-$I$332-$J$332),2)</f>
        <v>0</v>
      </c>
      <c r="L332">
        <f>$P$331</f>
        <v>0</v>
      </c>
      <c r="M332">
        <f>ROUND(IF($L$332&lt;=0,0,$L$332*$L$3/12),2)</f>
        <v>0</v>
      </c>
      <c r="N332">
        <f>ROUND(IF($L$332&lt;=0,0,MIN($L$4,$L$332+$M$332)),2)</f>
        <v>0</v>
      </c>
      <c r="O332">
        <f>ROUND(IF($L$332&lt;=0,0,MIN(MAX(0,$L$332+$M$332-$N$332),MAX(0,$F$332-$J$332))),2)</f>
        <v>0</v>
      </c>
      <c r="P332">
        <f>ROUND(MAX(0,$L$332+$M$332-$N$332-$O$332),2)</f>
        <v>0</v>
      </c>
      <c r="Q332">
        <f>$U$331</f>
        <v>0</v>
      </c>
      <c r="R332">
        <f>ROUND(IF($Q$332&lt;=0,0,$Q$332*$Q$3/12),2)</f>
        <v>0</v>
      </c>
      <c r="S332">
        <f>ROUND(IF($Q$332&lt;=0,0,MIN($Q$4,$Q$332+$R$332)),2)</f>
        <v>0</v>
      </c>
      <c r="T332">
        <f>ROUND(IF($Q$332&lt;=0,0,MIN(MAX(0,$Q$332+$R$332-$S$332),MAX(0,$F$332-$J$332-$O$332))),2)</f>
        <v>0</v>
      </c>
      <c r="U332">
        <f>ROUND(MAX(0,$Q$332+$R$332-$S$332-$T$332),2)</f>
        <v>0</v>
      </c>
      <c r="V332">
        <f>$Z$331</f>
        <v>0</v>
      </c>
      <c r="W332">
        <f>ROUND(IF($V$332&lt;=0,0,$V$332*$V$3/12),2)</f>
        <v>0</v>
      </c>
      <c r="X332">
        <f>ROUND(IF($V$332&lt;=0,0,MIN($V$4,$V$332+$W$332)),2)</f>
        <v>0</v>
      </c>
      <c r="Y332">
        <f>ROUND(IF($V$332&lt;=0,0,MIN(MAX(0,$V$332+$W$332-$X$332),MAX(0,$F$332-$J$332-$O$332-$T$332))),2)</f>
        <v>0</v>
      </c>
      <c r="Z332">
        <f>ROUND(MAX(0,$V$332+$W$332-$X$332-$Y$332),2)</f>
        <v>0</v>
      </c>
      <c r="AA332">
        <f>$AE$331</f>
        <v>0</v>
      </c>
      <c r="AB332">
        <f>ROUND(IF($AA$332&lt;=0,0,$AA$332*$AA$3/12),2)</f>
        <v>0</v>
      </c>
      <c r="AC332">
        <f>ROUND(IF($AA$332&lt;=0,0,MIN($AA$4,$AA$332+$AB$332)),2)</f>
        <v>0</v>
      </c>
      <c r="AD332">
        <f>ROUND(IF($AA$332&lt;=0,0,MIN(MAX(0,$AA$332+$AB$332-$AC$332),MAX(0,$F$332-$J$332-$O$332-$T$332-$Y$332))),2)</f>
        <v>0</v>
      </c>
      <c r="AE332">
        <f>ROUND(MAX(0,$AA$332+$AB$332-$AC$332-$AD$332),2)</f>
        <v>0</v>
      </c>
      <c r="AF332">
        <f>$AJ$331</f>
        <v>0</v>
      </c>
      <c r="AG332">
        <f>ROUND(IF($AF$332&lt;=0,0,$AF$332*$AF$3/12),2)</f>
        <v>0</v>
      </c>
      <c r="AH332">
        <f>ROUND(IF($AF$332&lt;=0,0,MIN($AF$4,$AF$332+$AG$332)),2)</f>
        <v>0</v>
      </c>
      <c r="AI332">
        <f>ROUND(IF($AF$332&lt;=0,0,MIN(MAX(0,$AF$332+$AG$332-$AH$332),MAX(0,$F$332-$J$332-$O$332-$T$332-$Y$332-$AD$332))),2)</f>
        <v>0</v>
      </c>
      <c r="AJ332">
        <f>ROUND(MAX(0,$AF$332+$AG$332-$AH$332-$AI$332),2)</f>
        <v>0</v>
      </c>
      <c r="AK332">
        <f>$AO$331</f>
        <v>0</v>
      </c>
      <c r="AL332">
        <f>ROUND(IF($AK$332&lt;=0,0,$AK$332*$AK$3/12),2)</f>
        <v>0</v>
      </c>
      <c r="AM332">
        <f>ROUND(IF($AK$332&lt;=0,0,MIN($AK$4,$AK$332+$AL$332)),2)</f>
        <v>0</v>
      </c>
      <c r="AN332">
        <f>ROUND(IF($AK$332&lt;=0,0,MIN(MAX(0,$AK$332+$AL$332-$AM$332),MAX(0,$F$332-$J$332-$O$332-$T$332-$Y$332-$AD$332-$AI$332))),2)</f>
        <v>0</v>
      </c>
      <c r="AO332">
        <f>ROUND(MAX(0,$AK$332+$AL$332-$AM$332-$AN$332),2)</f>
        <v>0</v>
      </c>
      <c r="AP332">
        <f>$AT$331</f>
        <v>0</v>
      </c>
      <c r="AQ332">
        <f>ROUND(IF($AP$332&lt;=0,0,$AP$332*$AP$3/12),2)</f>
        <v>0</v>
      </c>
      <c r="AR332">
        <f>ROUND(IF($AP$332&lt;=0,0,MIN($AP$4,$AP$332+$AQ$332)),2)</f>
        <v>0</v>
      </c>
      <c r="AS332">
        <f>ROUND(IF($AP$332&lt;=0,0,MIN(MAX(0,$AP$332+$AQ$332-$AR$332),MAX(0,$F$332-$J$332-$O$332-$T$332-$Y$332-$AD$332-$AI$332-$AN$332))),2)</f>
        <v>0</v>
      </c>
      <c r="AT332">
        <f>ROUND(MAX(0,$AP$332+$AQ$332-$AR$332-$AS$332),2)</f>
        <v>0</v>
      </c>
      <c r="AU332">
        <f>$AY$331</f>
        <v>0</v>
      </c>
      <c r="AV332">
        <f>ROUND(IF($AU$332&lt;=0,0,$AU$332*$AU$3/12),2)</f>
        <v>0</v>
      </c>
      <c r="AW332">
        <f>ROUND(IF($AU$332&lt;=0,0,MIN($AU$4,$AU$332+$AV$332)),2)</f>
        <v>0</v>
      </c>
      <c r="AX332">
        <f>ROUND(IF($AU$332&lt;=0,0,MIN(MAX(0,$AU$332+$AV$332-$AW$332),MAX(0,$F$332-$J$332-$O$332-$T$332-$Y$332-$AD$332-$AI$332-$AN$332-$AS$332))),2)</f>
        <v>0</v>
      </c>
      <c r="AY332">
        <f>ROUND(MAX(0,$AU$332+$AV$332-$AW$332-$AX$332),2)</f>
        <v>0</v>
      </c>
      <c r="AZ332">
        <f>$BD$331</f>
        <v>0</v>
      </c>
      <c r="BA332">
        <f>ROUND(IF($AZ$332&lt;=0,0,$AZ$332*$AZ$3/12),2)</f>
        <v>0</v>
      </c>
      <c r="BB332">
        <f>ROUND(IF($AZ$332&lt;=0,0,MIN($AZ$4,$AZ$332+$BA$332)),2)</f>
        <v>0</v>
      </c>
      <c r="BC332">
        <f>ROUND(IF($AZ$332&lt;=0,0,MIN(MAX(0,$AZ$332+$BA$332-$BB$332),MAX(0,$F$332-$J$332-$O$332-$T$332-$Y$332-$AD$332-$AI$332-$AN$332-$AS$332-$AX$332))),2)</f>
        <v>0</v>
      </c>
      <c r="BD332">
        <f>ROUND(MAX(0,$AZ$332+$BA$332-$BB$332-$BC$332),2)</f>
        <v>0</v>
      </c>
    </row>
    <row r="333" spans="1:56">
      <c r="A333">
        <f>ROW()-7</f>
        <v>326</v>
      </c>
      <c r="B333">
        <f>EDATE(StartDate,A333-1)</f>
        <v>0</v>
      </c>
      <c r="C333">
        <f>ROUND(SUM($G$333,$L$333,$Q$333,$V$333,$AA$333,$AF$333,$AK$333,$AP$333,$AU$333,$AZ$333)-SUM($K$333,$P$333,$U$333,$Z$333,$AE$333,$AJ$333,$AO$333,$AT$333,$AY$333,$BD$333),2)</f>
        <v>0</v>
      </c>
      <c r="D333">
        <f>ROUND(SUM($H$333,$M$333,$R$333,$W$333,$AB$333,$AG$333,$AL$333,$AQ$333,$AV$333,$BA$333),2)</f>
        <v>0</v>
      </c>
      <c r="E333">
        <f>ROUND(SUM($K$333,$P$333,$U$333,$Z$333,$AE$333,$AJ$333,$AO$333,$AT$333,$AY$333,$BD$333),2)</f>
        <v>0</v>
      </c>
      <c r="F333">
        <f>ROUND(MAX(MonthlyBudget-SUM($I$333,$N$333,$S$333,$X$333,$AC$333,$AH$333,$AM$333,$AR$333,$AW$333,$BB$333),0),2)</f>
        <v>0</v>
      </c>
      <c r="G333">
        <f>$K$332</f>
        <v>0</v>
      </c>
      <c r="H333">
        <f>ROUND(IF($G$333&lt;=0,0,$G$333*$G$3/12),2)</f>
        <v>0</v>
      </c>
      <c r="I333">
        <f>ROUND(IF($G$333&lt;=0,0,MIN($G$4,$G$333+$H$333)),2)</f>
        <v>0</v>
      </c>
      <c r="J333">
        <f>ROUND(IF($G$333&lt;=0,0,MIN(MAX(0,$G$333+$H$333-$I$333),$F$333)),2)</f>
        <v>0</v>
      </c>
      <c r="K333">
        <f>ROUND(MAX(0,$G$333+$H$333-$I$333-$J$333),2)</f>
        <v>0</v>
      </c>
      <c r="L333">
        <f>$P$332</f>
        <v>0</v>
      </c>
      <c r="M333">
        <f>ROUND(IF($L$333&lt;=0,0,$L$333*$L$3/12),2)</f>
        <v>0</v>
      </c>
      <c r="N333">
        <f>ROUND(IF($L$333&lt;=0,0,MIN($L$4,$L$333+$M$333)),2)</f>
        <v>0</v>
      </c>
      <c r="O333">
        <f>ROUND(IF($L$333&lt;=0,0,MIN(MAX(0,$L$333+$M$333-$N$333),MAX(0,$F$333-$J$333))),2)</f>
        <v>0</v>
      </c>
      <c r="P333">
        <f>ROUND(MAX(0,$L$333+$M$333-$N$333-$O$333),2)</f>
        <v>0</v>
      </c>
      <c r="Q333">
        <f>$U$332</f>
        <v>0</v>
      </c>
      <c r="R333">
        <f>ROUND(IF($Q$333&lt;=0,0,$Q$333*$Q$3/12),2)</f>
        <v>0</v>
      </c>
      <c r="S333">
        <f>ROUND(IF($Q$333&lt;=0,0,MIN($Q$4,$Q$333+$R$333)),2)</f>
        <v>0</v>
      </c>
      <c r="T333">
        <f>ROUND(IF($Q$333&lt;=0,0,MIN(MAX(0,$Q$333+$R$333-$S$333),MAX(0,$F$333-$J$333-$O$333))),2)</f>
        <v>0</v>
      </c>
      <c r="U333">
        <f>ROUND(MAX(0,$Q$333+$R$333-$S$333-$T$333),2)</f>
        <v>0</v>
      </c>
      <c r="V333">
        <f>$Z$332</f>
        <v>0</v>
      </c>
      <c r="W333">
        <f>ROUND(IF($V$333&lt;=0,0,$V$333*$V$3/12),2)</f>
        <v>0</v>
      </c>
      <c r="X333">
        <f>ROUND(IF($V$333&lt;=0,0,MIN($V$4,$V$333+$W$333)),2)</f>
        <v>0</v>
      </c>
      <c r="Y333">
        <f>ROUND(IF($V$333&lt;=0,0,MIN(MAX(0,$V$333+$W$333-$X$333),MAX(0,$F$333-$J$333-$O$333-$T$333))),2)</f>
        <v>0</v>
      </c>
      <c r="Z333">
        <f>ROUND(MAX(0,$V$333+$W$333-$X$333-$Y$333),2)</f>
        <v>0</v>
      </c>
      <c r="AA333">
        <f>$AE$332</f>
        <v>0</v>
      </c>
      <c r="AB333">
        <f>ROUND(IF($AA$333&lt;=0,0,$AA$333*$AA$3/12),2)</f>
        <v>0</v>
      </c>
      <c r="AC333">
        <f>ROUND(IF($AA$333&lt;=0,0,MIN($AA$4,$AA$333+$AB$333)),2)</f>
        <v>0</v>
      </c>
      <c r="AD333">
        <f>ROUND(IF($AA$333&lt;=0,0,MIN(MAX(0,$AA$333+$AB$333-$AC$333),MAX(0,$F$333-$J$333-$O$333-$T$333-$Y$333))),2)</f>
        <v>0</v>
      </c>
      <c r="AE333">
        <f>ROUND(MAX(0,$AA$333+$AB$333-$AC$333-$AD$333),2)</f>
        <v>0</v>
      </c>
      <c r="AF333">
        <f>$AJ$332</f>
        <v>0</v>
      </c>
      <c r="AG333">
        <f>ROUND(IF($AF$333&lt;=0,0,$AF$333*$AF$3/12),2)</f>
        <v>0</v>
      </c>
      <c r="AH333">
        <f>ROUND(IF($AF$333&lt;=0,0,MIN($AF$4,$AF$333+$AG$333)),2)</f>
        <v>0</v>
      </c>
      <c r="AI333">
        <f>ROUND(IF($AF$333&lt;=0,0,MIN(MAX(0,$AF$333+$AG$333-$AH$333),MAX(0,$F$333-$J$333-$O$333-$T$333-$Y$333-$AD$333))),2)</f>
        <v>0</v>
      </c>
      <c r="AJ333">
        <f>ROUND(MAX(0,$AF$333+$AG$333-$AH$333-$AI$333),2)</f>
        <v>0</v>
      </c>
      <c r="AK333">
        <f>$AO$332</f>
        <v>0</v>
      </c>
      <c r="AL333">
        <f>ROUND(IF($AK$333&lt;=0,0,$AK$333*$AK$3/12),2)</f>
        <v>0</v>
      </c>
      <c r="AM333">
        <f>ROUND(IF($AK$333&lt;=0,0,MIN($AK$4,$AK$333+$AL$333)),2)</f>
        <v>0</v>
      </c>
      <c r="AN333">
        <f>ROUND(IF($AK$333&lt;=0,0,MIN(MAX(0,$AK$333+$AL$333-$AM$333),MAX(0,$F$333-$J$333-$O$333-$T$333-$Y$333-$AD$333-$AI$333))),2)</f>
        <v>0</v>
      </c>
      <c r="AO333">
        <f>ROUND(MAX(0,$AK$333+$AL$333-$AM$333-$AN$333),2)</f>
        <v>0</v>
      </c>
      <c r="AP333">
        <f>$AT$332</f>
        <v>0</v>
      </c>
      <c r="AQ333">
        <f>ROUND(IF($AP$333&lt;=0,0,$AP$333*$AP$3/12),2)</f>
        <v>0</v>
      </c>
      <c r="AR333">
        <f>ROUND(IF($AP$333&lt;=0,0,MIN($AP$4,$AP$333+$AQ$333)),2)</f>
        <v>0</v>
      </c>
      <c r="AS333">
        <f>ROUND(IF($AP$333&lt;=0,0,MIN(MAX(0,$AP$333+$AQ$333-$AR$333),MAX(0,$F$333-$J$333-$O$333-$T$333-$Y$333-$AD$333-$AI$333-$AN$333))),2)</f>
        <v>0</v>
      </c>
      <c r="AT333">
        <f>ROUND(MAX(0,$AP$333+$AQ$333-$AR$333-$AS$333),2)</f>
        <v>0</v>
      </c>
      <c r="AU333">
        <f>$AY$332</f>
        <v>0</v>
      </c>
      <c r="AV333">
        <f>ROUND(IF($AU$333&lt;=0,0,$AU$333*$AU$3/12),2)</f>
        <v>0</v>
      </c>
      <c r="AW333">
        <f>ROUND(IF($AU$333&lt;=0,0,MIN($AU$4,$AU$333+$AV$333)),2)</f>
        <v>0</v>
      </c>
      <c r="AX333">
        <f>ROUND(IF($AU$333&lt;=0,0,MIN(MAX(0,$AU$333+$AV$333-$AW$333),MAX(0,$F$333-$J$333-$O$333-$T$333-$Y$333-$AD$333-$AI$333-$AN$333-$AS$333))),2)</f>
        <v>0</v>
      </c>
      <c r="AY333">
        <f>ROUND(MAX(0,$AU$333+$AV$333-$AW$333-$AX$333),2)</f>
        <v>0</v>
      </c>
      <c r="AZ333">
        <f>$BD$332</f>
        <v>0</v>
      </c>
      <c r="BA333">
        <f>ROUND(IF($AZ$333&lt;=0,0,$AZ$333*$AZ$3/12),2)</f>
        <v>0</v>
      </c>
      <c r="BB333">
        <f>ROUND(IF($AZ$333&lt;=0,0,MIN($AZ$4,$AZ$333+$BA$333)),2)</f>
        <v>0</v>
      </c>
      <c r="BC333">
        <f>ROUND(IF($AZ$333&lt;=0,0,MIN(MAX(0,$AZ$333+$BA$333-$BB$333),MAX(0,$F$333-$J$333-$O$333-$T$333-$Y$333-$AD$333-$AI$333-$AN$333-$AS$333-$AX$333))),2)</f>
        <v>0</v>
      </c>
      <c r="BD333">
        <f>ROUND(MAX(0,$AZ$333+$BA$333-$BB$333-$BC$333),2)</f>
        <v>0</v>
      </c>
    </row>
    <row r="334" spans="1:56">
      <c r="A334">
        <f>ROW()-7</f>
        <v>327</v>
      </c>
      <c r="B334">
        <f>EDATE(StartDate,A334-1)</f>
        <v>0</v>
      </c>
      <c r="C334">
        <f>ROUND(SUM($G$334,$L$334,$Q$334,$V$334,$AA$334,$AF$334,$AK$334,$AP$334,$AU$334,$AZ$334)-SUM($K$334,$P$334,$U$334,$Z$334,$AE$334,$AJ$334,$AO$334,$AT$334,$AY$334,$BD$334),2)</f>
        <v>0</v>
      </c>
      <c r="D334">
        <f>ROUND(SUM($H$334,$M$334,$R$334,$W$334,$AB$334,$AG$334,$AL$334,$AQ$334,$AV$334,$BA$334),2)</f>
        <v>0</v>
      </c>
      <c r="E334">
        <f>ROUND(SUM($K$334,$P$334,$U$334,$Z$334,$AE$334,$AJ$334,$AO$334,$AT$334,$AY$334,$BD$334),2)</f>
        <v>0</v>
      </c>
      <c r="F334">
        <f>ROUND(MAX(MonthlyBudget-SUM($I$334,$N$334,$S$334,$X$334,$AC$334,$AH$334,$AM$334,$AR$334,$AW$334,$BB$334),0),2)</f>
        <v>0</v>
      </c>
      <c r="G334">
        <f>$K$333</f>
        <v>0</v>
      </c>
      <c r="H334">
        <f>ROUND(IF($G$334&lt;=0,0,$G$334*$G$3/12),2)</f>
        <v>0</v>
      </c>
      <c r="I334">
        <f>ROUND(IF($G$334&lt;=0,0,MIN($G$4,$G$334+$H$334)),2)</f>
        <v>0</v>
      </c>
      <c r="J334">
        <f>ROUND(IF($G$334&lt;=0,0,MIN(MAX(0,$G$334+$H$334-$I$334),$F$334)),2)</f>
        <v>0</v>
      </c>
      <c r="K334">
        <f>ROUND(MAX(0,$G$334+$H$334-$I$334-$J$334),2)</f>
        <v>0</v>
      </c>
      <c r="L334">
        <f>$P$333</f>
        <v>0</v>
      </c>
      <c r="M334">
        <f>ROUND(IF($L$334&lt;=0,0,$L$334*$L$3/12),2)</f>
        <v>0</v>
      </c>
      <c r="N334">
        <f>ROUND(IF($L$334&lt;=0,0,MIN($L$4,$L$334+$M$334)),2)</f>
        <v>0</v>
      </c>
      <c r="O334">
        <f>ROUND(IF($L$334&lt;=0,0,MIN(MAX(0,$L$334+$M$334-$N$334),MAX(0,$F$334-$J$334))),2)</f>
        <v>0</v>
      </c>
      <c r="P334">
        <f>ROUND(MAX(0,$L$334+$M$334-$N$334-$O$334),2)</f>
        <v>0</v>
      </c>
      <c r="Q334">
        <f>$U$333</f>
        <v>0</v>
      </c>
      <c r="R334">
        <f>ROUND(IF($Q$334&lt;=0,0,$Q$334*$Q$3/12),2)</f>
        <v>0</v>
      </c>
      <c r="S334">
        <f>ROUND(IF($Q$334&lt;=0,0,MIN($Q$4,$Q$334+$R$334)),2)</f>
        <v>0</v>
      </c>
      <c r="T334">
        <f>ROUND(IF($Q$334&lt;=0,0,MIN(MAX(0,$Q$334+$R$334-$S$334),MAX(0,$F$334-$J$334-$O$334))),2)</f>
        <v>0</v>
      </c>
      <c r="U334">
        <f>ROUND(MAX(0,$Q$334+$R$334-$S$334-$T$334),2)</f>
        <v>0</v>
      </c>
      <c r="V334">
        <f>$Z$333</f>
        <v>0</v>
      </c>
      <c r="W334">
        <f>ROUND(IF($V$334&lt;=0,0,$V$334*$V$3/12),2)</f>
        <v>0</v>
      </c>
      <c r="X334">
        <f>ROUND(IF($V$334&lt;=0,0,MIN($V$4,$V$334+$W$334)),2)</f>
        <v>0</v>
      </c>
      <c r="Y334">
        <f>ROUND(IF($V$334&lt;=0,0,MIN(MAX(0,$V$334+$W$334-$X$334),MAX(0,$F$334-$J$334-$O$334-$T$334))),2)</f>
        <v>0</v>
      </c>
      <c r="Z334">
        <f>ROUND(MAX(0,$V$334+$W$334-$X$334-$Y$334),2)</f>
        <v>0</v>
      </c>
      <c r="AA334">
        <f>$AE$333</f>
        <v>0</v>
      </c>
      <c r="AB334">
        <f>ROUND(IF($AA$334&lt;=0,0,$AA$334*$AA$3/12),2)</f>
        <v>0</v>
      </c>
      <c r="AC334">
        <f>ROUND(IF($AA$334&lt;=0,0,MIN($AA$4,$AA$334+$AB$334)),2)</f>
        <v>0</v>
      </c>
      <c r="AD334">
        <f>ROUND(IF($AA$334&lt;=0,0,MIN(MAX(0,$AA$334+$AB$334-$AC$334),MAX(0,$F$334-$J$334-$O$334-$T$334-$Y$334))),2)</f>
        <v>0</v>
      </c>
      <c r="AE334">
        <f>ROUND(MAX(0,$AA$334+$AB$334-$AC$334-$AD$334),2)</f>
        <v>0</v>
      </c>
      <c r="AF334">
        <f>$AJ$333</f>
        <v>0</v>
      </c>
      <c r="AG334">
        <f>ROUND(IF($AF$334&lt;=0,0,$AF$334*$AF$3/12),2)</f>
        <v>0</v>
      </c>
      <c r="AH334">
        <f>ROUND(IF($AF$334&lt;=0,0,MIN($AF$4,$AF$334+$AG$334)),2)</f>
        <v>0</v>
      </c>
      <c r="AI334">
        <f>ROUND(IF($AF$334&lt;=0,0,MIN(MAX(0,$AF$334+$AG$334-$AH$334),MAX(0,$F$334-$J$334-$O$334-$T$334-$Y$334-$AD$334))),2)</f>
        <v>0</v>
      </c>
      <c r="AJ334">
        <f>ROUND(MAX(0,$AF$334+$AG$334-$AH$334-$AI$334),2)</f>
        <v>0</v>
      </c>
      <c r="AK334">
        <f>$AO$333</f>
        <v>0</v>
      </c>
      <c r="AL334">
        <f>ROUND(IF($AK$334&lt;=0,0,$AK$334*$AK$3/12),2)</f>
        <v>0</v>
      </c>
      <c r="AM334">
        <f>ROUND(IF($AK$334&lt;=0,0,MIN($AK$4,$AK$334+$AL$334)),2)</f>
        <v>0</v>
      </c>
      <c r="AN334">
        <f>ROUND(IF($AK$334&lt;=0,0,MIN(MAX(0,$AK$334+$AL$334-$AM$334),MAX(0,$F$334-$J$334-$O$334-$T$334-$Y$334-$AD$334-$AI$334))),2)</f>
        <v>0</v>
      </c>
      <c r="AO334">
        <f>ROUND(MAX(0,$AK$334+$AL$334-$AM$334-$AN$334),2)</f>
        <v>0</v>
      </c>
      <c r="AP334">
        <f>$AT$333</f>
        <v>0</v>
      </c>
      <c r="AQ334">
        <f>ROUND(IF($AP$334&lt;=0,0,$AP$334*$AP$3/12),2)</f>
        <v>0</v>
      </c>
      <c r="AR334">
        <f>ROUND(IF($AP$334&lt;=0,0,MIN($AP$4,$AP$334+$AQ$334)),2)</f>
        <v>0</v>
      </c>
      <c r="AS334">
        <f>ROUND(IF($AP$334&lt;=0,0,MIN(MAX(0,$AP$334+$AQ$334-$AR$334),MAX(0,$F$334-$J$334-$O$334-$T$334-$Y$334-$AD$334-$AI$334-$AN$334))),2)</f>
        <v>0</v>
      </c>
      <c r="AT334">
        <f>ROUND(MAX(0,$AP$334+$AQ$334-$AR$334-$AS$334),2)</f>
        <v>0</v>
      </c>
      <c r="AU334">
        <f>$AY$333</f>
        <v>0</v>
      </c>
      <c r="AV334">
        <f>ROUND(IF($AU$334&lt;=0,0,$AU$334*$AU$3/12),2)</f>
        <v>0</v>
      </c>
      <c r="AW334">
        <f>ROUND(IF($AU$334&lt;=0,0,MIN($AU$4,$AU$334+$AV$334)),2)</f>
        <v>0</v>
      </c>
      <c r="AX334">
        <f>ROUND(IF($AU$334&lt;=0,0,MIN(MAX(0,$AU$334+$AV$334-$AW$334),MAX(0,$F$334-$J$334-$O$334-$T$334-$Y$334-$AD$334-$AI$334-$AN$334-$AS$334))),2)</f>
        <v>0</v>
      </c>
      <c r="AY334">
        <f>ROUND(MAX(0,$AU$334+$AV$334-$AW$334-$AX$334),2)</f>
        <v>0</v>
      </c>
      <c r="AZ334">
        <f>$BD$333</f>
        <v>0</v>
      </c>
      <c r="BA334">
        <f>ROUND(IF($AZ$334&lt;=0,0,$AZ$334*$AZ$3/12),2)</f>
        <v>0</v>
      </c>
      <c r="BB334">
        <f>ROUND(IF($AZ$334&lt;=0,0,MIN($AZ$4,$AZ$334+$BA$334)),2)</f>
        <v>0</v>
      </c>
      <c r="BC334">
        <f>ROUND(IF($AZ$334&lt;=0,0,MIN(MAX(0,$AZ$334+$BA$334-$BB$334),MAX(0,$F$334-$J$334-$O$334-$T$334-$Y$334-$AD$334-$AI$334-$AN$334-$AS$334-$AX$334))),2)</f>
        <v>0</v>
      </c>
      <c r="BD334">
        <f>ROUND(MAX(0,$AZ$334+$BA$334-$BB$334-$BC$334),2)</f>
        <v>0</v>
      </c>
    </row>
    <row r="335" spans="1:56">
      <c r="A335">
        <f>ROW()-7</f>
        <v>328</v>
      </c>
      <c r="B335">
        <f>EDATE(StartDate,A335-1)</f>
        <v>0</v>
      </c>
      <c r="C335">
        <f>ROUND(SUM($G$335,$L$335,$Q$335,$V$335,$AA$335,$AF$335,$AK$335,$AP$335,$AU$335,$AZ$335)-SUM($K$335,$P$335,$U$335,$Z$335,$AE$335,$AJ$335,$AO$335,$AT$335,$AY$335,$BD$335),2)</f>
        <v>0</v>
      </c>
      <c r="D335">
        <f>ROUND(SUM($H$335,$M$335,$R$335,$W$335,$AB$335,$AG$335,$AL$335,$AQ$335,$AV$335,$BA$335),2)</f>
        <v>0</v>
      </c>
      <c r="E335">
        <f>ROUND(SUM($K$335,$P$335,$U$335,$Z$335,$AE$335,$AJ$335,$AO$335,$AT$335,$AY$335,$BD$335),2)</f>
        <v>0</v>
      </c>
      <c r="F335">
        <f>ROUND(MAX(MonthlyBudget-SUM($I$335,$N$335,$S$335,$X$335,$AC$335,$AH$335,$AM$335,$AR$335,$AW$335,$BB$335),0),2)</f>
        <v>0</v>
      </c>
      <c r="G335">
        <f>$K$334</f>
        <v>0</v>
      </c>
      <c r="H335">
        <f>ROUND(IF($G$335&lt;=0,0,$G$335*$G$3/12),2)</f>
        <v>0</v>
      </c>
      <c r="I335">
        <f>ROUND(IF($G$335&lt;=0,0,MIN($G$4,$G$335+$H$335)),2)</f>
        <v>0</v>
      </c>
      <c r="J335">
        <f>ROUND(IF($G$335&lt;=0,0,MIN(MAX(0,$G$335+$H$335-$I$335),$F$335)),2)</f>
        <v>0</v>
      </c>
      <c r="K335">
        <f>ROUND(MAX(0,$G$335+$H$335-$I$335-$J$335),2)</f>
        <v>0</v>
      </c>
      <c r="L335">
        <f>$P$334</f>
        <v>0</v>
      </c>
      <c r="M335">
        <f>ROUND(IF($L$335&lt;=0,0,$L$335*$L$3/12),2)</f>
        <v>0</v>
      </c>
      <c r="N335">
        <f>ROUND(IF($L$335&lt;=0,0,MIN($L$4,$L$335+$M$335)),2)</f>
        <v>0</v>
      </c>
      <c r="O335">
        <f>ROUND(IF($L$335&lt;=0,0,MIN(MAX(0,$L$335+$M$335-$N$335),MAX(0,$F$335-$J$335))),2)</f>
        <v>0</v>
      </c>
      <c r="P335">
        <f>ROUND(MAX(0,$L$335+$M$335-$N$335-$O$335),2)</f>
        <v>0</v>
      </c>
      <c r="Q335">
        <f>$U$334</f>
        <v>0</v>
      </c>
      <c r="R335">
        <f>ROUND(IF($Q$335&lt;=0,0,$Q$335*$Q$3/12),2)</f>
        <v>0</v>
      </c>
      <c r="S335">
        <f>ROUND(IF($Q$335&lt;=0,0,MIN($Q$4,$Q$335+$R$335)),2)</f>
        <v>0</v>
      </c>
      <c r="T335">
        <f>ROUND(IF($Q$335&lt;=0,0,MIN(MAX(0,$Q$335+$R$335-$S$335),MAX(0,$F$335-$J$335-$O$335))),2)</f>
        <v>0</v>
      </c>
      <c r="U335">
        <f>ROUND(MAX(0,$Q$335+$R$335-$S$335-$T$335),2)</f>
        <v>0</v>
      </c>
      <c r="V335">
        <f>$Z$334</f>
        <v>0</v>
      </c>
      <c r="W335">
        <f>ROUND(IF($V$335&lt;=0,0,$V$335*$V$3/12),2)</f>
        <v>0</v>
      </c>
      <c r="X335">
        <f>ROUND(IF($V$335&lt;=0,0,MIN($V$4,$V$335+$W$335)),2)</f>
        <v>0</v>
      </c>
      <c r="Y335">
        <f>ROUND(IF($V$335&lt;=0,0,MIN(MAX(0,$V$335+$W$335-$X$335),MAX(0,$F$335-$J$335-$O$335-$T$335))),2)</f>
        <v>0</v>
      </c>
      <c r="Z335">
        <f>ROUND(MAX(0,$V$335+$W$335-$X$335-$Y$335),2)</f>
        <v>0</v>
      </c>
      <c r="AA335">
        <f>$AE$334</f>
        <v>0</v>
      </c>
      <c r="AB335">
        <f>ROUND(IF($AA$335&lt;=0,0,$AA$335*$AA$3/12),2)</f>
        <v>0</v>
      </c>
      <c r="AC335">
        <f>ROUND(IF($AA$335&lt;=0,0,MIN($AA$4,$AA$335+$AB$335)),2)</f>
        <v>0</v>
      </c>
      <c r="AD335">
        <f>ROUND(IF($AA$335&lt;=0,0,MIN(MAX(0,$AA$335+$AB$335-$AC$335),MAX(0,$F$335-$J$335-$O$335-$T$335-$Y$335))),2)</f>
        <v>0</v>
      </c>
      <c r="AE335">
        <f>ROUND(MAX(0,$AA$335+$AB$335-$AC$335-$AD$335),2)</f>
        <v>0</v>
      </c>
      <c r="AF335">
        <f>$AJ$334</f>
        <v>0</v>
      </c>
      <c r="AG335">
        <f>ROUND(IF($AF$335&lt;=0,0,$AF$335*$AF$3/12),2)</f>
        <v>0</v>
      </c>
      <c r="AH335">
        <f>ROUND(IF($AF$335&lt;=0,0,MIN($AF$4,$AF$335+$AG$335)),2)</f>
        <v>0</v>
      </c>
      <c r="AI335">
        <f>ROUND(IF($AF$335&lt;=0,0,MIN(MAX(0,$AF$335+$AG$335-$AH$335),MAX(0,$F$335-$J$335-$O$335-$T$335-$Y$335-$AD$335))),2)</f>
        <v>0</v>
      </c>
      <c r="AJ335">
        <f>ROUND(MAX(0,$AF$335+$AG$335-$AH$335-$AI$335),2)</f>
        <v>0</v>
      </c>
      <c r="AK335">
        <f>$AO$334</f>
        <v>0</v>
      </c>
      <c r="AL335">
        <f>ROUND(IF($AK$335&lt;=0,0,$AK$335*$AK$3/12),2)</f>
        <v>0</v>
      </c>
      <c r="AM335">
        <f>ROUND(IF($AK$335&lt;=0,0,MIN($AK$4,$AK$335+$AL$335)),2)</f>
        <v>0</v>
      </c>
      <c r="AN335">
        <f>ROUND(IF($AK$335&lt;=0,0,MIN(MAX(0,$AK$335+$AL$335-$AM$335),MAX(0,$F$335-$J$335-$O$335-$T$335-$Y$335-$AD$335-$AI$335))),2)</f>
        <v>0</v>
      </c>
      <c r="AO335">
        <f>ROUND(MAX(0,$AK$335+$AL$335-$AM$335-$AN$335),2)</f>
        <v>0</v>
      </c>
      <c r="AP335">
        <f>$AT$334</f>
        <v>0</v>
      </c>
      <c r="AQ335">
        <f>ROUND(IF($AP$335&lt;=0,0,$AP$335*$AP$3/12),2)</f>
        <v>0</v>
      </c>
      <c r="AR335">
        <f>ROUND(IF($AP$335&lt;=0,0,MIN($AP$4,$AP$335+$AQ$335)),2)</f>
        <v>0</v>
      </c>
      <c r="AS335">
        <f>ROUND(IF($AP$335&lt;=0,0,MIN(MAX(0,$AP$335+$AQ$335-$AR$335),MAX(0,$F$335-$J$335-$O$335-$T$335-$Y$335-$AD$335-$AI$335-$AN$335))),2)</f>
        <v>0</v>
      </c>
      <c r="AT335">
        <f>ROUND(MAX(0,$AP$335+$AQ$335-$AR$335-$AS$335),2)</f>
        <v>0</v>
      </c>
      <c r="AU335">
        <f>$AY$334</f>
        <v>0</v>
      </c>
      <c r="AV335">
        <f>ROUND(IF($AU$335&lt;=0,0,$AU$335*$AU$3/12),2)</f>
        <v>0</v>
      </c>
      <c r="AW335">
        <f>ROUND(IF($AU$335&lt;=0,0,MIN($AU$4,$AU$335+$AV$335)),2)</f>
        <v>0</v>
      </c>
      <c r="AX335">
        <f>ROUND(IF($AU$335&lt;=0,0,MIN(MAX(0,$AU$335+$AV$335-$AW$335),MAX(0,$F$335-$J$335-$O$335-$T$335-$Y$335-$AD$335-$AI$335-$AN$335-$AS$335))),2)</f>
        <v>0</v>
      </c>
      <c r="AY335">
        <f>ROUND(MAX(0,$AU$335+$AV$335-$AW$335-$AX$335),2)</f>
        <v>0</v>
      </c>
      <c r="AZ335">
        <f>$BD$334</f>
        <v>0</v>
      </c>
      <c r="BA335">
        <f>ROUND(IF($AZ$335&lt;=0,0,$AZ$335*$AZ$3/12),2)</f>
        <v>0</v>
      </c>
      <c r="BB335">
        <f>ROUND(IF($AZ$335&lt;=0,0,MIN($AZ$4,$AZ$335+$BA$335)),2)</f>
        <v>0</v>
      </c>
      <c r="BC335">
        <f>ROUND(IF($AZ$335&lt;=0,0,MIN(MAX(0,$AZ$335+$BA$335-$BB$335),MAX(0,$F$335-$J$335-$O$335-$T$335-$Y$335-$AD$335-$AI$335-$AN$335-$AS$335-$AX$335))),2)</f>
        <v>0</v>
      </c>
      <c r="BD335">
        <f>ROUND(MAX(0,$AZ$335+$BA$335-$BB$335-$BC$335),2)</f>
        <v>0</v>
      </c>
    </row>
    <row r="336" spans="1:56">
      <c r="A336">
        <f>ROW()-7</f>
        <v>329</v>
      </c>
      <c r="B336">
        <f>EDATE(StartDate,A336-1)</f>
        <v>0</v>
      </c>
      <c r="C336">
        <f>ROUND(SUM($G$336,$L$336,$Q$336,$V$336,$AA$336,$AF$336,$AK$336,$AP$336,$AU$336,$AZ$336)-SUM($K$336,$P$336,$U$336,$Z$336,$AE$336,$AJ$336,$AO$336,$AT$336,$AY$336,$BD$336),2)</f>
        <v>0</v>
      </c>
      <c r="D336">
        <f>ROUND(SUM($H$336,$M$336,$R$336,$W$336,$AB$336,$AG$336,$AL$336,$AQ$336,$AV$336,$BA$336),2)</f>
        <v>0</v>
      </c>
      <c r="E336">
        <f>ROUND(SUM($K$336,$P$336,$U$336,$Z$336,$AE$336,$AJ$336,$AO$336,$AT$336,$AY$336,$BD$336),2)</f>
        <v>0</v>
      </c>
      <c r="F336">
        <f>ROUND(MAX(MonthlyBudget-SUM($I$336,$N$336,$S$336,$X$336,$AC$336,$AH$336,$AM$336,$AR$336,$AW$336,$BB$336),0),2)</f>
        <v>0</v>
      </c>
      <c r="G336">
        <f>$K$335</f>
        <v>0</v>
      </c>
      <c r="H336">
        <f>ROUND(IF($G$336&lt;=0,0,$G$336*$G$3/12),2)</f>
        <v>0</v>
      </c>
      <c r="I336">
        <f>ROUND(IF($G$336&lt;=0,0,MIN($G$4,$G$336+$H$336)),2)</f>
        <v>0</v>
      </c>
      <c r="J336">
        <f>ROUND(IF($G$336&lt;=0,0,MIN(MAX(0,$G$336+$H$336-$I$336),$F$336)),2)</f>
        <v>0</v>
      </c>
      <c r="K336">
        <f>ROUND(MAX(0,$G$336+$H$336-$I$336-$J$336),2)</f>
        <v>0</v>
      </c>
      <c r="L336">
        <f>$P$335</f>
        <v>0</v>
      </c>
      <c r="M336">
        <f>ROUND(IF($L$336&lt;=0,0,$L$336*$L$3/12),2)</f>
        <v>0</v>
      </c>
      <c r="N336">
        <f>ROUND(IF($L$336&lt;=0,0,MIN($L$4,$L$336+$M$336)),2)</f>
        <v>0</v>
      </c>
      <c r="O336">
        <f>ROUND(IF($L$336&lt;=0,0,MIN(MAX(0,$L$336+$M$336-$N$336),MAX(0,$F$336-$J$336))),2)</f>
        <v>0</v>
      </c>
      <c r="P336">
        <f>ROUND(MAX(0,$L$336+$M$336-$N$336-$O$336),2)</f>
        <v>0</v>
      </c>
      <c r="Q336">
        <f>$U$335</f>
        <v>0</v>
      </c>
      <c r="R336">
        <f>ROUND(IF($Q$336&lt;=0,0,$Q$336*$Q$3/12),2)</f>
        <v>0</v>
      </c>
      <c r="S336">
        <f>ROUND(IF($Q$336&lt;=0,0,MIN($Q$4,$Q$336+$R$336)),2)</f>
        <v>0</v>
      </c>
      <c r="T336">
        <f>ROUND(IF($Q$336&lt;=0,0,MIN(MAX(0,$Q$336+$R$336-$S$336),MAX(0,$F$336-$J$336-$O$336))),2)</f>
        <v>0</v>
      </c>
      <c r="U336">
        <f>ROUND(MAX(0,$Q$336+$R$336-$S$336-$T$336),2)</f>
        <v>0</v>
      </c>
      <c r="V336">
        <f>$Z$335</f>
        <v>0</v>
      </c>
      <c r="W336">
        <f>ROUND(IF($V$336&lt;=0,0,$V$336*$V$3/12),2)</f>
        <v>0</v>
      </c>
      <c r="X336">
        <f>ROUND(IF($V$336&lt;=0,0,MIN($V$4,$V$336+$W$336)),2)</f>
        <v>0</v>
      </c>
      <c r="Y336">
        <f>ROUND(IF($V$336&lt;=0,0,MIN(MAX(0,$V$336+$W$336-$X$336),MAX(0,$F$336-$J$336-$O$336-$T$336))),2)</f>
        <v>0</v>
      </c>
      <c r="Z336">
        <f>ROUND(MAX(0,$V$336+$W$336-$X$336-$Y$336),2)</f>
        <v>0</v>
      </c>
      <c r="AA336">
        <f>$AE$335</f>
        <v>0</v>
      </c>
      <c r="AB336">
        <f>ROUND(IF($AA$336&lt;=0,0,$AA$336*$AA$3/12),2)</f>
        <v>0</v>
      </c>
      <c r="AC336">
        <f>ROUND(IF($AA$336&lt;=0,0,MIN($AA$4,$AA$336+$AB$336)),2)</f>
        <v>0</v>
      </c>
      <c r="AD336">
        <f>ROUND(IF($AA$336&lt;=0,0,MIN(MAX(0,$AA$336+$AB$336-$AC$336),MAX(0,$F$336-$J$336-$O$336-$T$336-$Y$336))),2)</f>
        <v>0</v>
      </c>
      <c r="AE336">
        <f>ROUND(MAX(0,$AA$336+$AB$336-$AC$336-$AD$336),2)</f>
        <v>0</v>
      </c>
      <c r="AF336">
        <f>$AJ$335</f>
        <v>0</v>
      </c>
      <c r="AG336">
        <f>ROUND(IF($AF$336&lt;=0,0,$AF$336*$AF$3/12),2)</f>
        <v>0</v>
      </c>
      <c r="AH336">
        <f>ROUND(IF($AF$336&lt;=0,0,MIN($AF$4,$AF$336+$AG$336)),2)</f>
        <v>0</v>
      </c>
      <c r="AI336">
        <f>ROUND(IF($AF$336&lt;=0,0,MIN(MAX(0,$AF$336+$AG$336-$AH$336),MAX(0,$F$336-$J$336-$O$336-$T$336-$Y$336-$AD$336))),2)</f>
        <v>0</v>
      </c>
      <c r="AJ336">
        <f>ROUND(MAX(0,$AF$336+$AG$336-$AH$336-$AI$336),2)</f>
        <v>0</v>
      </c>
      <c r="AK336">
        <f>$AO$335</f>
        <v>0</v>
      </c>
      <c r="AL336">
        <f>ROUND(IF($AK$336&lt;=0,0,$AK$336*$AK$3/12),2)</f>
        <v>0</v>
      </c>
      <c r="AM336">
        <f>ROUND(IF($AK$336&lt;=0,0,MIN($AK$4,$AK$336+$AL$336)),2)</f>
        <v>0</v>
      </c>
      <c r="AN336">
        <f>ROUND(IF($AK$336&lt;=0,0,MIN(MAX(0,$AK$336+$AL$336-$AM$336),MAX(0,$F$336-$J$336-$O$336-$T$336-$Y$336-$AD$336-$AI$336))),2)</f>
        <v>0</v>
      </c>
      <c r="AO336">
        <f>ROUND(MAX(0,$AK$336+$AL$336-$AM$336-$AN$336),2)</f>
        <v>0</v>
      </c>
      <c r="AP336">
        <f>$AT$335</f>
        <v>0</v>
      </c>
      <c r="AQ336">
        <f>ROUND(IF($AP$336&lt;=0,0,$AP$336*$AP$3/12),2)</f>
        <v>0</v>
      </c>
      <c r="AR336">
        <f>ROUND(IF($AP$336&lt;=0,0,MIN($AP$4,$AP$336+$AQ$336)),2)</f>
        <v>0</v>
      </c>
      <c r="AS336">
        <f>ROUND(IF($AP$336&lt;=0,0,MIN(MAX(0,$AP$336+$AQ$336-$AR$336),MAX(0,$F$336-$J$336-$O$336-$T$336-$Y$336-$AD$336-$AI$336-$AN$336))),2)</f>
        <v>0</v>
      </c>
      <c r="AT336">
        <f>ROUND(MAX(0,$AP$336+$AQ$336-$AR$336-$AS$336),2)</f>
        <v>0</v>
      </c>
      <c r="AU336">
        <f>$AY$335</f>
        <v>0</v>
      </c>
      <c r="AV336">
        <f>ROUND(IF($AU$336&lt;=0,0,$AU$336*$AU$3/12),2)</f>
        <v>0</v>
      </c>
      <c r="AW336">
        <f>ROUND(IF($AU$336&lt;=0,0,MIN($AU$4,$AU$336+$AV$336)),2)</f>
        <v>0</v>
      </c>
      <c r="AX336">
        <f>ROUND(IF($AU$336&lt;=0,0,MIN(MAX(0,$AU$336+$AV$336-$AW$336),MAX(0,$F$336-$J$336-$O$336-$T$336-$Y$336-$AD$336-$AI$336-$AN$336-$AS$336))),2)</f>
        <v>0</v>
      </c>
      <c r="AY336">
        <f>ROUND(MAX(0,$AU$336+$AV$336-$AW$336-$AX$336),2)</f>
        <v>0</v>
      </c>
      <c r="AZ336">
        <f>$BD$335</f>
        <v>0</v>
      </c>
      <c r="BA336">
        <f>ROUND(IF($AZ$336&lt;=0,0,$AZ$336*$AZ$3/12),2)</f>
        <v>0</v>
      </c>
      <c r="BB336">
        <f>ROUND(IF($AZ$336&lt;=0,0,MIN($AZ$4,$AZ$336+$BA$336)),2)</f>
        <v>0</v>
      </c>
      <c r="BC336">
        <f>ROUND(IF($AZ$336&lt;=0,0,MIN(MAX(0,$AZ$336+$BA$336-$BB$336),MAX(0,$F$336-$J$336-$O$336-$T$336-$Y$336-$AD$336-$AI$336-$AN$336-$AS$336-$AX$336))),2)</f>
        <v>0</v>
      </c>
      <c r="BD336">
        <f>ROUND(MAX(0,$AZ$336+$BA$336-$BB$336-$BC$336),2)</f>
        <v>0</v>
      </c>
    </row>
    <row r="337" spans="1:56">
      <c r="A337">
        <f>ROW()-7</f>
        <v>330</v>
      </c>
      <c r="B337">
        <f>EDATE(StartDate,A337-1)</f>
        <v>0</v>
      </c>
      <c r="C337">
        <f>ROUND(SUM($G$337,$L$337,$Q$337,$V$337,$AA$337,$AF$337,$AK$337,$AP$337,$AU$337,$AZ$337)-SUM($K$337,$P$337,$U$337,$Z$337,$AE$337,$AJ$337,$AO$337,$AT$337,$AY$337,$BD$337),2)</f>
        <v>0</v>
      </c>
      <c r="D337">
        <f>ROUND(SUM($H$337,$M$337,$R$337,$W$337,$AB$337,$AG$337,$AL$337,$AQ$337,$AV$337,$BA$337),2)</f>
        <v>0</v>
      </c>
      <c r="E337">
        <f>ROUND(SUM($K$337,$P$337,$U$337,$Z$337,$AE$337,$AJ$337,$AO$337,$AT$337,$AY$337,$BD$337),2)</f>
        <v>0</v>
      </c>
      <c r="F337">
        <f>ROUND(MAX(MonthlyBudget-SUM($I$337,$N$337,$S$337,$X$337,$AC$337,$AH$337,$AM$337,$AR$337,$AW$337,$BB$337),0),2)</f>
        <v>0</v>
      </c>
      <c r="G337">
        <f>$K$336</f>
        <v>0</v>
      </c>
      <c r="H337">
        <f>ROUND(IF($G$337&lt;=0,0,$G$337*$G$3/12),2)</f>
        <v>0</v>
      </c>
      <c r="I337">
        <f>ROUND(IF($G$337&lt;=0,0,MIN($G$4,$G$337+$H$337)),2)</f>
        <v>0</v>
      </c>
      <c r="J337">
        <f>ROUND(IF($G$337&lt;=0,0,MIN(MAX(0,$G$337+$H$337-$I$337),$F$337)),2)</f>
        <v>0</v>
      </c>
      <c r="K337">
        <f>ROUND(MAX(0,$G$337+$H$337-$I$337-$J$337),2)</f>
        <v>0</v>
      </c>
      <c r="L337">
        <f>$P$336</f>
        <v>0</v>
      </c>
      <c r="M337">
        <f>ROUND(IF($L$337&lt;=0,0,$L$337*$L$3/12),2)</f>
        <v>0</v>
      </c>
      <c r="N337">
        <f>ROUND(IF($L$337&lt;=0,0,MIN($L$4,$L$337+$M$337)),2)</f>
        <v>0</v>
      </c>
      <c r="O337">
        <f>ROUND(IF($L$337&lt;=0,0,MIN(MAX(0,$L$337+$M$337-$N$337),MAX(0,$F$337-$J$337))),2)</f>
        <v>0</v>
      </c>
      <c r="P337">
        <f>ROUND(MAX(0,$L$337+$M$337-$N$337-$O$337),2)</f>
        <v>0</v>
      </c>
      <c r="Q337">
        <f>$U$336</f>
        <v>0</v>
      </c>
      <c r="R337">
        <f>ROUND(IF($Q$337&lt;=0,0,$Q$337*$Q$3/12),2)</f>
        <v>0</v>
      </c>
      <c r="S337">
        <f>ROUND(IF($Q$337&lt;=0,0,MIN($Q$4,$Q$337+$R$337)),2)</f>
        <v>0</v>
      </c>
      <c r="T337">
        <f>ROUND(IF($Q$337&lt;=0,0,MIN(MAX(0,$Q$337+$R$337-$S$337),MAX(0,$F$337-$J$337-$O$337))),2)</f>
        <v>0</v>
      </c>
      <c r="U337">
        <f>ROUND(MAX(0,$Q$337+$R$337-$S$337-$T$337),2)</f>
        <v>0</v>
      </c>
      <c r="V337">
        <f>$Z$336</f>
        <v>0</v>
      </c>
      <c r="W337">
        <f>ROUND(IF($V$337&lt;=0,0,$V$337*$V$3/12),2)</f>
        <v>0</v>
      </c>
      <c r="X337">
        <f>ROUND(IF($V$337&lt;=0,0,MIN($V$4,$V$337+$W$337)),2)</f>
        <v>0</v>
      </c>
      <c r="Y337">
        <f>ROUND(IF($V$337&lt;=0,0,MIN(MAX(0,$V$337+$W$337-$X$337),MAX(0,$F$337-$J$337-$O$337-$T$337))),2)</f>
        <v>0</v>
      </c>
      <c r="Z337">
        <f>ROUND(MAX(0,$V$337+$W$337-$X$337-$Y$337),2)</f>
        <v>0</v>
      </c>
      <c r="AA337">
        <f>$AE$336</f>
        <v>0</v>
      </c>
      <c r="AB337">
        <f>ROUND(IF($AA$337&lt;=0,0,$AA$337*$AA$3/12),2)</f>
        <v>0</v>
      </c>
      <c r="AC337">
        <f>ROUND(IF($AA$337&lt;=0,0,MIN($AA$4,$AA$337+$AB$337)),2)</f>
        <v>0</v>
      </c>
      <c r="AD337">
        <f>ROUND(IF($AA$337&lt;=0,0,MIN(MAX(0,$AA$337+$AB$337-$AC$337),MAX(0,$F$337-$J$337-$O$337-$T$337-$Y$337))),2)</f>
        <v>0</v>
      </c>
      <c r="AE337">
        <f>ROUND(MAX(0,$AA$337+$AB$337-$AC$337-$AD$337),2)</f>
        <v>0</v>
      </c>
      <c r="AF337">
        <f>$AJ$336</f>
        <v>0</v>
      </c>
      <c r="AG337">
        <f>ROUND(IF($AF$337&lt;=0,0,$AF$337*$AF$3/12),2)</f>
        <v>0</v>
      </c>
      <c r="AH337">
        <f>ROUND(IF($AF$337&lt;=0,0,MIN($AF$4,$AF$337+$AG$337)),2)</f>
        <v>0</v>
      </c>
      <c r="AI337">
        <f>ROUND(IF($AF$337&lt;=0,0,MIN(MAX(0,$AF$337+$AG$337-$AH$337),MAX(0,$F$337-$J$337-$O$337-$T$337-$Y$337-$AD$337))),2)</f>
        <v>0</v>
      </c>
      <c r="AJ337">
        <f>ROUND(MAX(0,$AF$337+$AG$337-$AH$337-$AI$337),2)</f>
        <v>0</v>
      </c>
      <c r="AK337">
        <f>$AO$336</f>
        <v>0</v>
      </c>
      <c r="AL337">
        <f>ROUND(IF($AK$337&lt;=0,0,$AK$337*$AK$3/12),2)</f>
        <v>0</v>
      </c>
      <c r="AM337">
        <f>ROUND(IF($AK$337&lt;=0,0,MIN($AK$4,$AK$337+$AL$337)),2)</f>
        <v>0</v>
      </c>
      <c r="AN337">
        <f>ROUND(IF($AK$337&lt;=0,0,MIN(MAX(0,$AK$337+$AL$337-$AM$337),MAX(0,$F$337-$J$337-$O$337-$T$337-$Y$337-$AD$337-$AI$337))),2)</f>
        <v>0</v>
      </c>
      <c r="AO337">
        <f>ROUND(MAX(0,$AK$337+$AL$337-$AM$337-$AN$337),2)</f>
        <v>0</v>
      </c>
      <c r="AP337">
        <f>$AT$336</f>
        <v>0</v>
      </c>
      <c r="AQ337">
        <f>ROUND(IF($AP$337&lt;=0,0,$AP$337*$AP$3/12),2)</f>
        <v>0</v>
      </c>
      <c r="AR337">
        <f>ROUND(IF($AP$337&lt;=0,0,MIN($AP$4,$AP$337+$AQ$337)),2)</f>
        <v>0</v>
      </c>
      <c r="AS337">
        <f>ROUND(IF($AP$337&lt;=0,0,MIN(MAX(0,$AP$337+$AQ$337-$AR$337),MAX(0,$F$337-$J$337-$O$337-$T$337-$Y$337-$AD$337-$AI$337-$AN$337))),2)</f>
        <v>0</v>
      </c>
      <c r="AT337">
        <f>ROUND(MAX(0,$AP$337+$AQ$337-$AR$337-$AS$337),2)</f>
        <v>0</v>
      </c>
      <c r="AU337">
        <f>$AY$336</f>
        <v>0</v>
      </c>
      <c r="AV337">
        <f>ROUND(IF($AU$337&lt;=0,0,$AU$337*$AU$3/12),2)</f>
        <v>0</v>
      </c>
      <c r="AW337">
        <f>ROUND(IF($AU$337&lt;=0,0,MIN($AU$4,$AU$337+$AV$337)),2)</f>
        <v>0</v>
      </c>
      <c r="AX337">
        <f>ROUND(IF($AU$337&lt;=0,0,MIN(MAX(0,$AU$337+$AV$337-$AW$337),MAX(0,$F$337-$J$337-$O$337-$T$337-$Y$337-$AD$337-$AI$337-$AN$337-$AS$337))),2)</f>
        <v>0</v>
      </c>
      <c r="AY337">
        <f>ROUND(MAX(0,$AU$337+$AV$337-$AW$337-$AX$337),2)</f>
        <v>0</v>
      </c>
      <c r="AZ337">
        <f>$BD$336</f>
        <v>0</v>
      </c>
      <c r="BA337">
        <f>ROUND(IF($AZ$337&lt;=0,0,$AZ$337*$AZ$3/12),2)</f>
        <v>0</v>
      </c>
      <c r="BB337">
        <f>ROUND(IF($AZ$337&lt;=0,0,MIN($AZ$4,$AZ$337+$BA$337)),2)</f>
        <v>0</v>
      </c>
      <c r="BC337">
        <f>ROUND(IF($AZ$337&lt;=0,0,MIN(MAX(0,$AZ$337+$BA$337-$BB$337),MAX(0,$F$337-$J$337-$O$337-$T$337-$Y$337-$AD$337-$AI$337-$AN$337-$AS$337-$AX$337))),2)</f>
        <v>0</v>
      </c>
      <c r="BD337">
        <f>ROUND(MAX(0,$AZ$337+$BA$337-$BB$337-$BC$337),2)</f>
        <v>0</v>
      </c>
    </row>
    <row r="338" spans="1:56">
      <c r="A338">
        <f>ROW()-7</f>
        <v>331</v>
      </c>
      <c r="B338">
        <f>EDATE(StartDate,A338-1)</f>
        <v>0</v>
      </c>
      <c r="C338">
        <f>ROUND(SUM($G$338,$L$338,$Q$338,$V$338,$AA$338,$AF$338,$AK$338,$AP$338,$AU$338,$AZ$338)-SUM($K$338,$P$338,$U$338,$Z$338,$AE$338,$AJ$338,$AO$338,$AT$338,$AY$338,$BD$338),2)</f>
        <v>0</v>
      </c>
      <c r="D338">
        <f>ROUND(SUM($H$338,$M$338,$R$338,$W$338,$AB$338,$AG$338,$AL$338,$AQ$338,$AV$338,$BA$338),2)</f>
        <v>0</v>
      </c>
      <c r="E338">
        <f>ROUND(SUM($K$338,$P$338,$U$338,$Z$338,$AE$338,$AJ$338,$AO$338,$AT$338,$AY$338,$BD$338),2)</f>
        <v>0</v>
      </c>
      <c r="F338">
        <f>ROUND(MAX(MonthlyBudget-SUM($I$338,$N$338,$S$338,$X$338,$AC$338,$AH$338,$AM$338,$AR$338,$AW$338,$BB$338),0),2)</f>
        <v>0</v>
      </c>
      <c r="G338">
        <f>$K$337</f>
        <v>0</v>
      </c>
      <c r="H338">
        <f>ROUND(IF($G$338&lt;=0,0,$G$338*$G$3/12),2)</f>
        <v>0</v>
      </c>
      <c r="I338">
        <f>ROUND(IF($G$338&lt;=0,0,MIN($G$4,$G$338+$H$338)),2)</f>
        <v>0</v>
      </c>
      <c r="J338">
        <f>ROUND(IF($G$338&lt;=0,0,MIN(MAX(0,$G$338+$H$338-$I$338),$F$338)),2)</f>
        <v>0</v>
      </c>
      <c r="K338">
        <f>ROUND(MAX(0,$G$338+$H$338-$I$338-$J$338),2)</f>
        <v>0</v>
      </c>
      <c r="L338">
        <f>$P$337</f>
        <v>0</v>
      </c>
      <c r="M338">
        <f>ROUND(IF($L$338&lt;=0,0,$L$338*$L$3/12),2)</f>
        <v>0</v>
      </c>
      <c r="N338">
        <f>ROUND(IF($L$338&lt;=0,0,MIN($L$4,$L$338+$M$338)),2)</f>
        <v>0</v>
      </c>
      <c r="O338">
        <f>ROUND(IF($L$338&lt;=0,0,MIN(MAX(0,$L$338+$M$338-$N$338),MAX(0,$F$338-$J$338))),2)</f>
        <v>0</v>
      </c>
      <c r="P338">
        <f>ROUND(MAX(0,$L$338+$M$338-$N$338-$O$338),2)</f>
        <v>0</v>
      </c>
      <c r="Q338">
        <f>$U$337</f>
        <v>0</v>
      </c>
      <c r="R338">
        <f>ROUND(IF($Q$338&lt;=0,0,$Q$338*$Q$3/12),2)</f>
        <v>0</v>
      </c>
      <c r="S338">
        <f>ROUND(IF($Q$338&lt;=0,0,MIN($Q$4,$Q$338+$R$338)),2)</f>
        <v>0</v>
      </c>
      <c r="T338">
        <f>ROUND(IF($Q$338&lt;=0,0,MIN(MAX(0,$Q$338+$R$338-$S$338),MAX(0,$F$338-$J$338-$O$338))),2)</f>
        <v>0</v>
      </c>
      <c r="U338">
        <f>ROUND(MAX(0,$Q$338+$R$338-$S$338-$T$338),2)</f>
        <v>0</v>
      </c>
      <c r="V338">
        <f>$Z$337</f>
        <v>0</v>
      </c>
      <c r="W338">
        <f>ROUND(IF($V$338&lt;=0,0,$V$338*$V$3/12),2)</f>
        <v>0</v>
      </c>
      <c r="X338">
        <f>ROUND(IF($V$338&lt;=0,0,MIN($V$4,$V$338+$W$338)),2)</f>
        <v>0</v>
      </c>
      <c r="Y338">
        <f>ROUND(IF($V$338&lt;=0,0,MIN(MAX(0,$V$338+$W$338-$X$338),MAX(0,$F$338-$J$338-$O$338-$T$338))),2)</f>
        <v>0</v>
      </c>
      <c r="Z338">
        <f>ROUND(MAX(0,$V$338+$W$338-$X$338-$Y$338),2)</f>
        <v>0</v>
      </c>
      <c r="AA338">
        <f>$AE$337</f>
        <v>0</v>
      </c>
      <c r="AB338">
        <f>ROUND(IF($AA$338&lt;=0,0,$AA$338*$AA$3/12),2)</f>
        <v>0</v>
      </c>
      <c r="AC338">
        <f>ROUND(IF($AA$338&lt;=0,0,MIN($AA$4,$AA$338+$AB$338)),2)</f>
        <v>0</v>
      </c>
      <c r="AD338">
        <f>ROUND(IF($AA$338&lt;=0,0,MIN(MAX(0,$AA$338+$AB$338-$AC$338),MAX(0,$F$338-$J$338-$O$338-$T$338-$Y$338))),2)</f>
        <v>0</v>
      </c>
      <c r="AE338">
        <f>ROUND(MAX(0,$AA$338+$AB$338-$AC$338-$AD$338),2)</f>
        <v>0</v>
      </c>
      <c r="AF338">
        <f>$AJ$337</f>
        <v>0</v>
      </c>
      <c r="AG338">
        <f>ROUND(IF($AF$338&lt;=0,0,$AF$338*$AF$3/12),2)</f>
        <v>0</v>
      </c>
      <c r="AH338">
        <f>ROUND(IF($AF$338&lt;=0,0,MIN($AF$4,$AF$338+$AG$338)),2)</f>
        <v>0</v>
      </c>
      <c r="AI338">
        <f>ROUND(IF($AF$338&lt;=0,0,MIN(MAX(0,$AF$338+$AG$338-$AH$338),MAX(0,$F$338-$J$338-$O$338-$T$338-$Y$338-$AD$338))),2)</f>
        <v>0</v>
      </c>
      <c r="AJ338">
        <f>ROUND(MAX(0,$AF$338+$AG$338-$AH$338-$AI$338),2)</f>
        <v>0</v>
      </c>
      <c r="AK338">
        <f>$AO$337</f>
        <v>0</v>
      </c>
      <c r="AL338">
        <f>ROUND(IF($AK$338&lt;=0,0,$AK$338*$AK$3/12),2)</f>
        <v>0</v>
      </c>
      <c r="AM338">
        <f>ROUND(IF($AK$338&lt;=0,0,MIN($AK$4,$AK$338+$AL$338)),2)</f>
        <v>0</v>
      </c>
      <c r="AN338">
        <f>ROUND(IF($AK$338&lt;=0,0,MIN(MAX(0,$AK$338+$AL$338-$AM$338),MAX(0,$F$338-$J$338-$O$338-$T$338-$Y$338-$AD$338-$AI$338))),2)</f>
        <v>0</v>
      </c>
      <c r="AO338">
        <f>ROUND(MAX(0,$AK$338+$AL$338-$AM$338-$AN$338),2)</f>
        <v>0</v>
      </c>
      <c r="AP338">
        <f>$AT$337</f>
        <v>0</v>
      </c>
      <c r="AQ338">
        <f>ROUND(IF($AP$338&lt;=0,0,$AP$338*$AP$3/12),2)</f>
        <v>0</v>
      </c>
      <c r="AR338">
        <f>ROUND(IF($AP$338&lt;=0,0,MIN($AP$4,$AP$338+$AQ$338)),2)</f>
        <v>0</v>
      </c>
      <c r="AS338">
        <f>ROUND(IF($AP$338&lt;=0,0,MIN(MAX(0,$AP$338+$AQ$338-$AR$338),MAX(0,$F$338-$J$338-$O$338-$T$338-$Y$338-$AD$338-$AI$338-$AN$338))),2)</f>
        <v>0</v>
      </c>
      <c r="AT338">
        <f>ROUND(MAX(0,$AP$338+$AQ$338-$AR$338-$AS$338),2)</f>
        <v>0</v>
      </c>
      <c r="AU338">
        <f>$AY$337</f>
        <v>0</v>
      </c>
      <c r="AV338">
        <f>ROUND(IF($AU$338&lt;=0,0,$AU$338*$AU$3/12),2)</f>
        <v>0</v>
      </c>
      <c r="AW338">
        <f>ROUND(IF($AU$338&lt;=0,0,MIN($AU$4,$AU$338+$AV$338)),2)</f>
        <v>0</v>
      </c>
      <c r="AX338">
        <f>ROUND(IF($AU$338&lt;=0,0,MIN(MAX(0,$AU$338+$AV$338-$AW$338),MAX(0,$F$338-$J$338-$O$338-$T$338-$Y$338-$AD$338-$AI$338-$AN$338-$AS$338))),2)</f>
        <v>0</v>
      </c>
      <c r="AY338">
        <f>ROUND(MAX(0,$AU$338+$AV$338-$AW$338-$AX$338),2)</f>
        <v>0</v>
      </c>
      <c r="AZ338">
        <f>$BD$337</f>
        <v>0</v>
      </c>
      <c r="BA338">
        <f>ROUND(IF($AZ$338&lt;=0,0,$AZ$338*$AZ$3/12),2)</f>
        <v>0</v>
      </c>
      <c r="BB338">
        <f>ROUND(IF($AZ$338&lt;=0,0,MIN($AZ$4,$AZ$338+$BA$338)),2)</f>
        <v>0</v>
      </c>
      <c r="BC338">
        <f>ROUND(IF($AZ$338&lt;=0,0,MIN(MAX(0,$AZ$338+$BA$338-$BB$338),MAX(0,$F$338-$J$338-$O$338-$T$338-$Y$338-$AD$338-$AI$338-$AN$338-$AS$338-$AX$338))),2)</f>
        <v>0</v>
      </c>
      <c r="BD338">
        <f>ROUND(MAX(0,$AZ$338+$BA$338-$BB$338-$BC$338),2)</f>
        <v>0</v>
      </c>
    </row>
    <row r="339" spans="1:56">
      <c r="A339">
        <f>ROW()-7</f>
        <v>332</v>
      </c>
      <c r="B339">
        <f>EDATE(StartDate,A339-1)</f>
        <v>0</v>
      </c>
      <c r="C339">
        <f>ROUND(SUM($G$339,$L$339,$Q$339,$V$339,$AA$339,$AF$339,$AK$339,$AP$339,$AU$339,$AZ$339)-SUM($K$339,$P$339,$U$339,$Z$339,$AE$339,$AJ$339,$AO$339,$AT$339,$AY$339,$BD$339),2)</f>
        <v>0</v>
      </c>
      <c r="D339">
        <f>ROUND(SUM($H$339,$M$339,$R$339,$W$339,$AB$339,$AG$339,$AL$339,$AQ$339,$AV$339,$BA$339),2)</f>
        <v>0</v>
      </c>
      <c r="E339">
        <f>ROUND(SUM($K$339,$P$339,$U$339,$Z$339,$AE$339,$AJ$339,$AO$339,$AT$339,$AY$339,$BD$339),2)</f>
        <v>0</v>
      </c>
      <c r="F339">
        <f>ROUND(MAX(MonthlyBudget-SUM($I$339,$N$339,$S$339,$X$339,$AC$339,$AH$339,$AM$339,$AR$339,$AW$339,$BB$339),0),2)</f>
        <v>0</v>
      </c>
      <c r="G339">
        <f>$K$338</f>
        <v>0</v>
      </c>
      <c r="H339">
        <f>ROUND(IF($G$339&lt;=0,0,$G$339*$G$3/12),2)</f>
        <v>0</v>
      </c>
      <c r="I339">
        <f>ROUND(IF($G$339&lt;=0,0,MIN($G$4,$G$339+$H$339)),2)</f>
        <v>0</v>
      </c>
      <c r="J339">
        <f>ROUND(IF($G$339&lt;=0,0,MIN(MAX(0,$G$339+$H$339-$I$339),$F$339)),2)</f>
        <v>0</v>
      </c>
      <c r="K339">
        <f>ROUND(MAX(0,$G$339+$H$339-$I$339-$J$339),2)</f>
        <v>0</v>
      </c>
      <c r="L339">
        <f>$P$338</f>
        <v>0</v>
      </c>
      <c r="M339">
        <f>ROUND(IF($L$339&lt;=0,0,$L$339*$L$3/12),2)</f>
        <v>0</v>
      </c>
      <c r="N339">
        <f>ROUND(IF($L$339&lt;=0,0,MIN($L$4,$L$339+$M$339)),2)</f>
        <v>0</v>
      </c>
      <c r="O339">
        <f>ROUND(IF($L$339&lt;=0,0,MIN(MAX(0,$L$339+$M$339-$N$339),MAX(0,$F$339-$J$339))),2)</f>
        <v>0</v>
      </c>
      <c r="P339">
        <f>ROUND(MAX(0,$L$339+$M$339-$N$339-$O$339),2)</f>
        <v>0</v>
      </c>
      <c r="Q339">
        <f>$U$338</f>
        <v>0</v>
      </c>
      <c r="R339">
        <f>ROUND(IF($Q$339&lt;=0,0,$Q$339*$Q$3/12),2)</f>
        <v>0</v>
      </c>
      <c r="S339">
        <f>ROUND(IF($Q$339&lt;=0,0,MIN($Q$4,$Q$339+$R$339)),2)</f>
        <v>0</v>
      </c>
      <c r="T339">
        <f>ROUND(IF($Q$339&lt;=0,0,MIN(MAX(0,$Q$339+$R$339-$S$339),MAX(0,$F$339-$J$339-$O$339))),2)</f>
        <v>0</v>
      </c>
      <c r="U339">
        <f>ROUND(MAX(0,$Q$339+$R$339-$S$339-$T$339),2)</f>
        <v>0</v>
      </c>
      <c r="V339">
        <f>$Z$338</f>
        <v>0</v>
      </c>
      <c r="W339">
        <f>ROUND(IF($V$339&lt;=0,0,$V$339*$V$3/12),2)</f>
        <v>0</v>
      </c>
      <c r="X339">
        <f>ROUND(IF($V$339&lt;=0,0,MIN($V$4,$V$339+$W$339)),2)</f>
        <v>0</v>
      </c>
      <c r="Y339">
        <f>ROUND(IF($V$339&lt;=0,0,MIN(MAX(0,$V$339+$W$339-$X$339),MAX(0,$F$339-$J$339-$O$339-$T$339))),2)</f>
        <v>0</v>
      </c>
      <c r="Z339">
        <f>ROUND(MAX(0,$V$339+$W$339-$X$339-$Y$339),2)</f>
        <v>0</v>
      </c>
      <c r="AA339">
        <f>$AE$338</f>
        <v>0</v>
      </c>
      <c r="AB339">
        <f>ROUND(IF($AA$339&lt;=0,0,$AA$339*$AA$3/12),2)</f>
        <v>0</v>
      </c>
      <c r="AC339">
        <f>ROUND(IF($AA$339&lt;=0,0,MIN($AA$4,$AA$339+$AB$339)),2)</f>
        <v>0</v>
      </c>
      <c r="AD339">
        <f>ROUND(IF($AA$339&lt;=0,0,MIN(MAX(0,$AA$339+$AB$339-$AC$339),MAX(0,$F$339-$J$339-$O$339-$T$339-$Y$339))),2)</f>
        <v>0</v>
      </c>
      <c r="AE339">
        <f>ROUND(MAX(0,$AA$339+$AB$339-$AC$339-$AD$339),2)</f>
        <v>0</v>
      </c>
      <c r="AF339">
        <f>$AJ$338</f>
        <v>0</v>
      </c>
      <c r="AG339">
        <f>ROUND(IF($AF$339&lt;=0,0,$AF$339*$AF$3/12),2)</f>
        <v>0</v>
      </c>
      <c r="AH339">
        <f>ROUND(IF($AF$339&lt;=0,0,MIN($AF$4,$AF$339+$AG$339)),2)</f>
        <v>0</v>
      </c>
      <c r="AI339">
        <f>ROUND(IF($AF$339&lt;=0,0,MIN(MAX(0,$AF$339+$AG$339-$AH$339),MAX(0,$F$339-$J$339-$O$339-$T$339-$Y$339-$AD$339))),2)</f>
        <v>0</v>
      </c>
      <c r="AJ339">
        <f>ROUND(MAX(0,$AF$339+$AG$339-$AH$339-$AI$339),2)</f>
        <v>0</v>
      </c>
      <c r="AK339">
        <f>$AO$338</f>
        <v>0</v>
      </c>
      <c r="AL339">
        <f>ROUND(IF($AK$339&lt;=0,0,$AK$339*$AK$3/12),2)</f>
        <v>0</v>
      </c>
      <c r="AM339">
        <f>ROUND(IF($AK$339&lt;=0,0,MIN($AK$4,$AK$339+$AL$339)),2)</f>
        <v>0</v>
      </c>
      <c r="AN339">
        <f>ROUND(IF($AK$339&lt;=0,0,MIN(MAX(0,$AK$339+$AL$339-$AM$339),MAX(0,$F$339-$J$339-$O$339-$T$339-$Y$339-$AD$339-$AI$339))),2)</f>
        <v>0</v>
      </c>
      <c r="AO339">
        <f>ROUND(MAX(0,$AK$339+$AL$339-$AM$339-$AN$339),2)</f>
        <v>0</v>
      </c>
      <c r="AP339">
        <f>$AT$338</f>
        <v>0</v>
      </c>
      <c r="AQ339">
        <f>ROUND(IF($AP$339&lt;=0,0,$AP$339*$AP$3/12),2)</f>
        <v>0</v>
      </c>
      <c r="AR339">
        <f>ROUND(IF($AP$339&lt;=0,0,MIN($AP$4,$AP$339+$AQ$339)),2)</f>
        <v>0</v>
      </c>
      <c r="AS339">
        <f>ROUND(IF($AP$339&lt;=0,0,MIN(MAX(0,$AP$339+$AQ$339-$AR$339),MAX(0,$F$339-$J$339-$O$339-$T$339-$Y$339-$AD$339-$AI$339-$AN$339))),2)</f>
        <v>0</v>
      </c>
      <c r="AT339">
        <f>ROUND(MAX(0,$AP$339+$AQ$339-$AR$339-$AS$339),2)</f>
        <v>0</v>
      </c>
      <c r="AU339">
        <f>$AY$338</f>
        <v>0</v>
      </c>
      <c r="AV339">
        <f>ROUND(IF($AU$339&lt;=0,0,$AU$339*$AU$3/12),2)</f>
        <v>0</v>
      </c>
      <c r="AW339">
        <f>ROUND(IF($AU$339&lt;=0,0,MIN($AU$4,$AU$339+$AV$339)),2)</f>
        <v>0</v>
      </c>
      <c r="AX339">
        <f>ROUND(IF($AU$339&lt;=0,0,MIN(MAX(0,$AU$339+$AV$339-$AW$339),MAX(0,$F$339-$J$339-$O$339-$T$339-$Y$339-$AD$339-$AI$339-$AN$339-$AS$339))),2)</f>
        <v>0</v>
      </c>
      <c r="AY339">
        <f>ROUND(MAX(0,$AU$339+$AV$339-$AW$339-$AX$339),2)</f>
        <v>0</v>
      </c>
      <c r="AZ339">
        <f>$BD$338</f>
        <v>0</v>
      </c>
      <c r="BA339">
        <f>ROUND(IF($AZ$339&lt;=0,0,$AZ$339*$AZ$3/12),2)</f>
        <v>0</v>
      </c>
      <c r="BB339">
        <f>ROUND(IF($AZ$339&lt;=0,0,MIN($AZ$4,$AZ$339+$BA$339)),2)</f>
        <v>0</v>
      </c>
      <c r="BC339">
        <f>ROUND(IF($AZ$339&lt;=0,0,MIN(MAX(0,$AZ$339+$BA$339-$BB$339),MAX(0,$F$339-$J$339-$O$339-$T$339-$Y$339-$AD$339-$AI$339-$AN$339-$AS$339-$AX$339))),2)</f>
        <v>0</v>
      </c>
      <c r="BD339">
        <f>ROUND(MAX(0,$AZ$339+$BA$339-$BB$339-$BC$339),2)</f>
        <v>0</v>
      </c>
    </row>
    <row r="340" spans="1:56">
      <c r="A340">
        <f>ROW()-7</f>
        <v>333</v>
      </c>
      <c r="B340">
        <f>EDATE(StartDate,A340-1)</f>
        <v>0</v>
      </c>
      <c r="C340">
        <f>ROUND(SUM($G$340,$L$340,$Q$340,$V$340,$AA$340,$AF$340,$AK$340,$AP$340,$AU$340,$AZ$340)-SUM($K$340,$P$340,$U$340,$Z$340,$AE$340,$AJ$340,$AO$340,$AT$340,$AY$340,$BD$340),2)</f>
        <v>0</v>
      </c>
      <c r="D340">
        <f>ROUND(SUM($H$340,$M$340,$R$340,$W$340,$AB$340,$AG$340,$AL$340,$AQ$340,$AV$340,$BA$340),2)</f>
        <v>0</v>
      </c>
      <c r="E340">
        <f>ROUND(SUM($K$340,$P$340,$U$340,$Z$340,$AE$340,$AJ$340,$AO$340,$AT$340,$AY$340,$BD$340),2)</f>
        <v>0</v>
      </c>
      <c r="F340">
        <f>ROUND(MAX(MonthlyBudget-SUM($I$340,$N$340,$S$340,$X$340,$AC$340,$AH$340,$AM$340,$AR$340,$AW$340,$BB$340),0),2)</f>
        <v>0</v>
      </c>
      <c r="G340">
        <f>$K$339</f>
        <v>0</v>
      </c>
      <c r="H340">
        <f>ROUND(IF($G$340&lt;=0,0,$G$340*$G$3/12),2)</f>
        <v>0</v>
      </c>
      <c r="I340">
        <f>ROUND(IF($G$340&lt;=0,0,MIN($G$4,$G$340+$H$340)),2)</f>
        <v>0</v>
      </c>
      <c r="J340">
        <f>ROUND(IF($G$340&lt;=0,0,MIN(MAX(0,$G$340+$H$340-$I$340),$F$340)),2)</f>
        <v>0</v>
      </c>
      <c r="K340">
        <f>ROUND(MAX(0,$G$340+$H$340-$I$340-$J$340),2)</f>
        <v>0</v>
      </c>
      <c r="L340">
        <f>$P$339</f>
        <v>0</v>
      </c>
      <c r="M340">
        <f>ROUND(IF($L$340&lt;=0,0,$L$340*$L$3/12),2)</f>
        <v>0</v>
      </c>
      <c r="N340">
        <f>ROUND(IF($L$340&lt;=0,0,MIN($L$4,$L$340+$M$340)),2)</f>
        <v>0</v>
      </c>
      <c r="O340">
        <f>ROUND(IF($L$340&lt;=0,0,MIN(MAX(0,$L$340+$M$340-$N$340),MAX(0,$F$340-$J$340))),2)</f>
        <v>0</v>
      </c>
      <c r="P340">
        <f>ROUND(MAX(0,$L$340+$M$340-$N$340-$O$340),2)</f>
        <v>0</v>
      </c>
      <c r="Q340">
        <f>$U$339</f>
        <v>0</v>
      </c>
      <c r="R340">
        <f>ROUND(IF($Q$340&lt;=0,0,$Q$340*$Q$3/12),2)</f>
        <v>0</v>
      </c>
      <c r="S340">
        <f>ROUND(IF($Q$340&lt;=0,0,MIN($Q$4,$Q$340+$R$340)),2)</f>
        <v>0</v>
      </c>
      <c r="T340">
        <f>ROUND(IF($Q$340&lt;=0,0,MIN(MAX(0,$Q$340+$R$340-$S$340),MAX(0,$F$340-$J$340-$O$340))),2)</f>
        <v>0</v>
      </c>
      <c r="U340">
        <f>ROUND(MAX(0,$Q$340+$R$340-$S$340-$T$340),2)</f>
        <v>0</v>
      </c>
      <c r="V340">
        <f>$Z$339</f>
        <v>0</v>
      </c>
      <c r="W340">
        <f>ROUND(IF($V$340&lt;=0,0,$V$340*$V$3/12),2)</f>
        <v>0</v>
      </c>
      <c r="X340">
        <f>ROUND(IF($V$340&lt;=0,0,MIN($V$4,$V$340+$W$340)),2)</f>
        <v>0</v>
      </c>
      <c r="Y340">
        <f>ROUND(IF($V$340&lt;=0,0,MIN(MAX(0,$V$340+$W$340-$X$340),MAX(0,$F$340-$J$340-$O$340-$T$340))),2)</f>
        <v>0</v>
      </c>
      <c r="Z340">
        <f>ROUND(MAX(0,$V$340+$W$340-$X$340-$Y$340),2)</f>
        <v>0</v>
      </c>
      <c r="AA340">
        <f>$AE$339</f>
        <v>0</v>
      </c>
      <c r="AB340">
        <f>ROUND(IF($AA$340&lt;=0,0,$AA$340*$AA$3/12),2)</f>
        <v>0</v>
      </c>
      <c r="AC340">
        <f>ROUND(IF($AA$340&lt;=0,0,MIN($AA$4,$AA$340+$AB$340)),2)</f>
        <v>0</v>
      </c>
      <c r="AD340">
        <f>ROUND(IF($AA$340&lt;=0,0,MIN(MAX(0,$AA$340+$AB$340-$AC$340),MAX(0,$F$340-$J$340-$O$340-$T$340-$Y$340))),2)</f>
        <v>0</v>
      </c>
      <c r="AE340">
        <f>ROUND(MAX(0,$AA$340+$AB$340-$AC$340-$AD$340),2)</f>
        <v>0</v>
      </c>
      <c r="AF340">
        <f>$AJ$339</f>
        <v>0</v>
      </c>
      <c r="AG340">
        <f>ROUND(IF($AF$340&lt;=0,0,$AF$340*$AF$3/12),2)</f>
        <v>0</v>
      </c>
      <c r="AH340">
        <f>ROUND(IF($AF$340&lt;=0,0,MIN($AF$4,$AF$340+$AG$340)),2)</f>
        <v>0</v>
      </c>
      <c r="AI340">
        <f>ROUND(IF($AF$340&lt;=0,0,MIN(MAX(0,$AF$340+$AG$340-$AH$340),MAX(0,$F$340-$J$340-$O$340-$T$340-$Y$340-$AD$340))),2)</f>
        <v>0</v>
      </c>
      <c r="AJ340">
        <f>ROUND(MAX(0,$AF$340+$AG$340-$AH$340-$AI$340),2)</f>
        <v>0</v>
      </c>
      <c r="AK340">
        <f>$AO$339</f>
        <v>0</v>
      </c>
      <c r="AL340">
        <f>ROUND(IF($AK$340&lt;=0,0,$AK$340*$AK$3/12),2)</f>
        <v>0</v>
      </c>
      <c r="AM340">
        <f>ROUND(IF($AK$340&lt;=0,0,MIN($AK$4,$AK$340+$AL$340)),2)</f>
        <v>0</v>
      </c>
      <c r="AN340">
        <f>ROUND(IF($AK$340&lt;=0,0,MIN(MAX(0,$AK$340+$AL$340-$AM$340),MAX(0,$F$340-$J$340-$O$340-$T$340-$Y$340-$AD$340-$AI$340))),2)</f>
        <v>0</v>
      </c>
      <c r="AO340">
        <f>ROUND(MAX(0,$AK$340+$AL$340-$AM$340-$AN$340),2)</f>
        <v>0</v>
      </c>
      <c r="AP340">
        <f>$AT$339</f>
        <v>0</v>
      </c>
      <c r="AQ340">
        <f>ROUND(IF($AP$340&lt;=0,0,$AP$340*$AP$3/12),2)</f>
        <v>0</v>
      </c>
      <c r="AR340">
        <f>ROUND(IF($AP$340&lt;=0,0,MIN($AP$4,$AP$340+$AQ$340)),2)</f>
        <v>0</v>
      </c>
      <c r="AS340">
        <f>ROUND(IF($AP$340&lt;=0,0,MIN(MAX(0,$AP$340+$AQ$340-$AR$340),MAX(0,$F$340-$J$340-$O$340-$T$340-$Y$340-$AD$340-$AI$340-$AN$340))),2)</f>
        <v>0</v>
      </c>
      <c r="AT340">
        <f>ROUND(MAX(0,$AP$340+$AQ$340-$AR$340-$AS$340),2)</f>
        <v>0</v>
      </c>
      <c r="AU340">
        <f>$AY$339</f>
        <v>0</v>
      </c>
      <c r="AV340">
        <f>ROUND(IF($AU$340&lt;=0,0,$AU$340*$AU$3/12),2)</f>
        <v>0</v>
      </c>
      <c r="AW340">
        <f>ROUND(IF($AU$340&lt;=0,0,MIN($AU$4,$AU$340+$AV$340)),2)</f>
        <v>0</v>
      </c>
      <c r="AX340">
        <f>ROUND(IF($AU$340&lt;=0,0,MIN(MAX(0,$AU$340+$AV$340-$AW$340),MAX(0,$F$340-$J$340-$O$340-$T$340-$Y$340-$AD$340-$AI$340-$AN$340-$AS$340))),2)</f>
        <v>0</v>
      </c>
      <c r="AY340">
        <f>ROUND(MAX(0,$AU$340+$AV$340-$AW$340-$AX$340),2)</f>
        <v>0</v>
      </c>
      <c r="AZ340">
        <f>$BD$339</f>
        <v>0</v>
      </c>
      <c r="BA340">
        <f>ROUND(IF($AZ$340&lt;=0,0,$AZ$340*$AZ$3/12),2)</f>
        <v>0</v>
      </c>
      <c r="BB340">
        <f>ROUND(IF($AZ$340&lt;=0,0,MIN($AZ$4,$AZ$340+$BA$340)),2)</f>
        <v>0</v>
      </c>
      <c r="BC340">
        <f>ROUND(IF($AZ$340&lt;=0,0,MIN(MAX(0,$AZ$340+$BA$340-$BB$340),MAX(0,$F$340-$J$340-$O$340-$T$340-$Y$340-$AD$340-$AI$340-$AN$340-$AS$340-$AX$340))),2)</f>
        <v>0</v>
      </c>
      <c r="BD340">
        <f>ROUND(MAX(0,$AZ$340+$BA$340-$BB$340-$BC$340),2)</f>
        <v>0</v>
      </c>
    </row>
    <row r="341" spans="1:56">
      <c r="A341">
        <f>ROW()-7</f>
        <v>334</v>
      </c>
      <c r="B341">
        <f>EDATE(StartDate,A341-1)</f>
        <v>0</v>
      </c>
      <c r="C341">
        <f>ROUND(SUM($G$341,$L$341,$Q$341,$V$341,$AA$341,$AF$341,$AK$341,$AP$341,$AU$341,$AZ$341)-SUM($K$341,$P$341,$U$341,$Z$341,$AE$341,$AJ$341,$AO$341,$AT$341,$AY$341,$BD$341),2)</f>
        <v>0</v>
      </c>
      <c r="D341">
        <f>ROUND(SUM($H$341,$M$341,$R$341,$W$341,$AB$341,$AG$341,$AL$341,$AQ$341,$AV$341,$BA$341),2)</f>
        <v>0</v>
      </c>
      <c r="E341">
        <f>ROUND(SUM($K$341,$P$341,$U$341,$Z$341,$AE$341,$AJ$341,$AO$341,$AT$341,$AY$341,$BD$341),2)</f>
        <v>0</v>
      </c>
      <c r="F341">
        <f>ROUND(MAX(MonthlyBudget-SUM($I$341,$N$341,$S$341,$X$341,$AC$341,$AH$341,$AM$341,$AR$341,$AW$341,$BB$341),0),2)</f>
        <v>0</v>
      </c>
      <c r="G341">
        <f>$K$340</f>
        <v>0</v>
      </c>
      <c r="H341">
        <f>ROUND(IF($G$341&lt;=0,0,$G$341*$G$3/12),2)</f>
        <v>0</v>
      </c>
      <c r="I341">
        <f>ROUND(IF($G$341&lt;=0,0,MIN($G$4,$G$341+$H$341)),2)</f>
        <v>0</v>
      </c>
      <c r="J341">
        <f>ROUND(IF($G$341&lt;=0,0,MIN(MAX(0,$G$341+$H$341-$I$341),$F$341)),2)</f>
        <v>0</v>
      </c>
      <c r="K341">
        <f>ROUND(MAX(0,$G$341+$H$341-$I$341-$J$341),2)</f>
        <v>0</v>
      </c>
      <c r="L341">
        <f>$P$340</f>
        <v>0</v>
      </c>
      <c r="M341">
        <f>ROUND(IF($L$341&lt;=0,0,$L$341*$L$3/12),2)</f>
        <v>0</v>
      </c>
      <c r="N341">
        <f>ROUND(IF($L$341&lt;=0,0,MIN($L$4,$L$341+$M$341)),2)</f>
        <v>0</v>
      </c>
      <c r="O341">
        <f>ROUND(IF($L$341&lt;=0,0,MIN(MAX(0,$L$341+$M$341-$N$341),MAX(0,$F$341-$J$341))),2)</f>
        <v>0</v>
      </c>
      <c r="P341">
        <f>ROUND(MAX(0,$L$341+$M$341-$N$341-$O$341),2)</f>
        <v>0</v>
      </c>
      <c r="Q341">
        <f>$U$340</f>
        <v>0</v>
      </c>
      <c r="R341">
        <f>ROUND(IF($Q$341&lt;=0,0,$Q$341*$Q$3/12),2)</f>
        <v>0</v>
      </c>
      <c r="S341">
        <f>ROUND(IF($Q$341&lt;=0,0,MIN($Q$4,$Q$341+$R$341)),2)</f>
        <v>0</v>
      </c>
      <c r="T341">
        <f>ROUND(IF($Q$341&lt;=0,0,MIN(MAX(0,$Q$341+$R$341-$S$341),MAX(0,$F$341-$J$341-$O$341))),2)</f>
        <v>0</v>
      </c>
      <c r="U341">
        <f>ROUND(MAX(0,$Q$341+$R$341-$S$341-$T$341),2)</f>
        <v>0</v>
      </c>
      <c r="V341">
        <f>$Z$340</f>
        <v>0</v>
      </c>
      <c r="W341">
        <f>ROUND(IF($V$341&lt;=0,0,$V$341*$V$3/12),2)</f>
        <v>0</v>
      </c>
      <c r="X341">
        <f>ROUND(IF($V$341&lt;=0,0,MIN($V$4,$V$341+$W$341)),2)</f>
        <v>0</v>
      </c>
      <c r="Y341">
        <f>ROUND(IF($V$341&lt;=0,0,MIN(MAX(0,$V$341+$W$341-$X$341),MAX(0,$F$341-$J$341-$O$341-$T$341))),2)</f>
        <v>0</v>
      </c>
      <c r="Z341">
        <f>ROUND(MAX(0,$V$341+$W$341-$X$341-$Y$341),2)</f>
        <v>0</v>
      </c>
      <c r="AA341">
        <f>$AE$340</f>
        <v>0</v>
      </c>
      <c r="AB341">
        <f>ROUND(IF($AA$341&lt;=0,0,$AA$341*$AA$3/12),2)</f>
        <v>0</v>
      </c>
      <c r="AC341">
        <f>ROUND(IF($AA$341&lt;=0,0,MIN($AA$4,$AA$341+$AB$341)),2)</f>
        <v>0</v>
      </c>
      <c r="AD341">
        <f>ROUND(IF($AA$341&lt;=0,0,MIN(MAX(0,$AA$341+$AB$341-$AC$341),MAX(0,$F$341-$J$341-$O$341-$T$341-$Y$341))),2)</f>
        <v>0</v>
      </c>
      <c r="AE341">
        <f>ROUND(MAX(0,$AA$341+$AB$341-$AC$341-$AD$341),2)</f>
        <v>0</v>
      </c>
      <c r="AF341">
        <f>$AJ$340</f>
        <v>0</v>
      </c>
      <c r="AG341">
        <f>ROUND(IF($AF$341&lt;=0,0,$AF$341*$AF$3/12),2)</f>
        <v>0</v>
      </c>
      <c r="AH341">
        <f>ROUND(IF($AF$341&lt;=0,0,MIN($AF$4,$AF$341+$AG$341)),2)</f>
        <v>0</v>
      </c>
      <c r="AI341">
        <f>ROUND(IF($AF$341&lt;=0,0,MIN(MAX(0,$AF$341+$AG$341-$AH$341),MAX(0,$F$341-$J$341-$O$341-$T$341-$Y$341-$AD$341))),2)</f>
        <v>0</v>
      </c>
      <c r="AJ341">
        <f>ROUND(MAX(0,$AF$341+$AG$341-$AH$341-$AI$341),2)</f>
        <v>0</v>
      </c>
      <c r="AK341">
        <f>$AO$340</f>
        <v>0</v>
      </c>
      <c r="AL341">
        <f>ROUND(IF($AK$341&lt;=0,0,$AK$341*$AK$3/12),2)</f>
        <v>0</v>
      </c>
      <c r="AM341">
        <f>ROUND(IF($AK$341&lt;=0,0,MIN($AK$4,$AK$341+$AL$341)),2)</f>
        <v>0</v>
      </c>
      <c r="AN341">
        <f>ROUND(IF($AK$341&lt;=0,0,MIN(MAX(0,$AK$341+$AL$341-$AM$341),MAX(0,$F$341-$J$341-$O$341-$T$341-$Y$341-$AD$341-$AI$341))),2)</f>
        <v>0</v>
      </c>
      <c r="AO341">
        <f>ROUND(MAX(0,$AK$341+$AL$341-$AM$341-$AN$341),2)</f>
        <v>0</v>
      </c>
      <c r="AP341">
        <f>$AT$340</f>
        <v>0</v>
      </c>
      <c r="AQ341">
        <f>ROUND(IF($AP$341&lt;=0,0,$AP$341*$AP$3/12),2)</f>
        <v>0</v>
      </c>
      <c r="AR341">
        <f>ROUND(IF($AP$341&lt;=0,0,MIN($AP$4,$AP$341+$AQ$341)),2)</f>
        <v>0</v>
      </c>
      <c r="AS341">
        <f>ROUND(IF($AP$341&lt;=0,0,MIN(MAX(0,$AP$341+$AQ$341-$AR$341),MAX(0,$F$341-$J$341-$O$341-$T$341-$Y$341-$AD$341-$AI$341-$AN$341))),2)</f>
        <v>0</v>
      </c>
      <c r="AT341">
        <f>ROUND(MAX(0,$AP$341+$AQ$341-$AR$341-$AS$341),2)</f>
        <v>0</v>
      </c>
      <c r="AU341">
        <f>$AY$340</f>
        <v>0</v>
      </c>
      <c r="AV341">
        <f>ROUND(IF($AU$341&lt;=0,0,$AU$341*$AU$3/12),2)</f>
        <v>0</v>
      </c>
      <c r="AW341">
        <f>ROUND(IF($AU$341&lt;=0,0,MIN($AU$4,$AU$341+$AV$341)),2)</f>
        <v>0</v>
      </c>
      <c r="AX341">
        <f>ROUND(IF($AU$341&lt;=0,0,MIN(MAX(0,$AU$341+$AV$341-$AW$341),MAX(0,$F$341-$J$341-$O$341-$T$341-$Y$341-$AD$341-$AI$341-$AN$341-$AS$341))),2)</f>
        <v>0</v>
      </c>
      <c r="AY341">
        <f>ROUND(MAX(0,$AU$341+$AV$341-$AW$341-$AX$341),2)</f>
        <v>0</v>
      </c>
      <c r="AZ341">
        <f>$BD$340</f>
        <v>0</v>
      </c>
      <c r="BA341">
        <f>ROUND(IF($AZ$341&lt;=0,0,$AZ$341*$AZ$3/12),2)</f>
        <v>0</v>
      </c>
      <c r="BB341">
        <f>ROUND(IF($AZ$341&lt;=0,0,MIN($AZ$4,$AZ$341+$BA$341)),2)</f>
        <v>0</v>
      </c>
      <c r="BC341">
        <f>ROUND(IF($AZ$341&lt;=0,0,MIN(MAX(0,$AZ$341+$BA$341-$BB$341),MAX(0,$F$341-$J$341-$O$341-$T$341-$Y$341-$AD$341-$AI$341-$AN$341-$AS$341-$AX$341))),2)</f>
        <v>0</v>
      </c>
      <c r="BD341">
        <f>ROUND(MAX(0,$AZ$341+$BA$341-$BB$341-$BC$341),2)</f>
        <v>0</v>
      </c>
    </row>
    <row r="342" spans="1:56">
      <c r="A342">
        <f>ROW()-7</f>
        <v>335</v>
      </c>
      <c r="B342">
        <f>EDATE(StartDate,A342-1)</f>
        <v>0</v>
      </c>
      <c r="C342">
        <f>ROUND(SUM($G$342,$L$342,$Q$342,$V$342,$AA$342,$AF$342,$AK$342,$AP$342,$AU$342,$AZ$342)-SUM($K$342,$P$342,$U$342,$Z$342,$AE$342,$AJ$342,$AO$342,$AT$342,$AY$342,$BD$342),2)</f>
        <v>0</v>
      </c>
      <c r="D342">
        <f>ROUND(SUM($H$342,$M$342,$R$342,$W$342,$AB$342,$AG$342,$AL$342,$AQ$342,$AV$342,$BA$342),2)</f>
        <v>0</v>
      </c>
      <c r="E342">
        <f>ROUND(SUM($K$342,$P$342,$U$342,$Z$342,$AE$342,$AJ$342,$AO$342,$AT$342,$AY$342,$BD$342),2)</f>
        <v>0</v>
      </c>
      <c r="F342">
        <f>ROUND(MAX(MonthlyBudget-SUM($I$342,$N$342,$S$342,$X$342,$AC$342,$AH$342,$AM$342,$AR$342,$AW$342,$BB$342),0),2)</f>
        <v>0</v>
      </c>
      <c r="G342">
        <f>$K$341</f>
        <v>0</v>
      </c>
      <c r="H342">
        <f>ROUND(IF($G$342&lt;=0,0,$G$342*$G$3/12),2)</f>
        <v>0</v>
      </c>
      <c r="I342">
        <f>ROUND(IF($G$342&lt;=0,0,MIN($G$4,$G$342+$H$342)),2)</f>
        <v>0</v>
      </c>
      <c r="J342">
        <f>ROUND(IF($G$342&lt;=0,0,MIN(MAX(0,$G$342+$H$342-$I$342),$F$342)),2)</f>
        <v>0</v>
      </c>
      <c r="K342">
        <f>ROUND(MAX(0,$G$342+$H$342-$I$342-$J$342),2)</f>
        <v>0</v>
      </c>
      <c r="L342">
        <f>$P$341</f>
        <v>0</v>
      </c>
      <c r="M342">
        <f>ROUND(IF($L$342&lt;=0,0,$L$342*$L$3/12),2)</f>
        <v>0</v>
      </c>
      <c r="N342">
        <f>ROUND(IF($L$342&lt;=0,0,MIN($L$4,$L$342+$M$342)),2)</f>
        <v>0</v>
      </c>
      <c r="O342">
        <f>ROUND(IF($L$342&lt;=0,0,MIN(MAX(0,$L$342+$M$342-$N$342),MAX(0,$F$342-$J$342))),2)</f>
        <v>0</v>
      </c>
      <c r="P342">
        <f>ROUND(MAX(0,$L$342+$M$342-$N$342-$O$342),2)</f>
        <v>0</v>
      </c>
      <c r="Q342">
        <f>$U$341</f>
        <v>0</v>
      </c>
      <c r="R342">
        <f>ROUND(IF($Q$342&lt;=0,0,$Q$342*$Q$3/12),2)</f>
        <v>0</v>
      </c>
      <c r="S342">
        <f>ROUND(IF($Q$342&lt;=0,0,MIN($Q$4,$Q$342+$R$342)),2)</f>
        <v>0</v>
      </c>
      <c r="T342">
        <f>ROUND(IF($Q$342&lt;=0,0,MIN(MAX(0,$Q$342+$R$342-$S$342),MAX(0,$F$342-$J$342-$O$342))),2)</f>
        <v>0</v>
      </c>
      <c r="U342">
        <f>ROUND(MAX(0,$Q$342+$R$342-$S$342-$T$342),2)</f>
        <v>0</v>
      </c>
      <c r="V342">
        <f>$Z$341</f>
        <v>0</v>
      </c>
      <c r="W342">
        <f>ROUND(IF($V$342&lt;=0,0,$V$342*$V$3/12),2)</f>
        <v>0</v>
      </c>
      <c r="X342">
        <f>ROUND(IF($V$342&lt;=0,0,MIN($V$4,$V$342+$W$342)),2)</f>
        <v>0</v>
      </c>
      <c r="Y342">
        <f>ROUND(IF($V$342&lt;=0,0,MIN(MAX(0,$V$342+$W$342-$X$342),MAX(0,$F$342-$J$342-$O$342-$T$342))),2)</f>
        <v>0</v>
      </c>
      <c r="Z342">
        <f>ROUND(MAX(0,$V$342+$W$342-$X$342-$Y$342),2)</f>
        <v>0</v>
      </c>
      <c r="AA342">
        <f>$AE$341</f>
        <v>0</v>
      </c>
      <c r="AB342">
        <f>ROUND(IF($AA$342&lt;=0,0,$AA$342*$AA$3/12),2)</f>
        <v>0</v>
      </c>
      <c r="AC342">
        <f>ROUND(IF($AA$342&lt;=0,0,MIN($AA$4,$AA$342+$AB$342)),2)</f>
        <v>0</v>
      </c>
      <c r="AD342">
        <f>ROUND(IF($AA$342&lt;=0,0,MIN(MAX(0,$AA$342+$AB$342-$AC$342),MAX(0,$F$342-$J$342-$O$342-$T$342-$Y$342))),2)</f>
        <v>0</v>
      </c>
      <c r="AE342">
        <f>ROUND(MAX(0,$AA$342+$AB$342-$AC$342-$AD$342),2)</f>
        <v>0</v>
      </c>
      <c r="AF342">
        <f>$AJ$341</f>
        <v>0</v>
      </c>
      <c r="AG342">
        <f>ROUND(IF($AF$342&lt;=0,0,$AF$342*$AF$3/12),2)</f>
        <v>0</v>
      </c>
      <c r="AH342">
        <f>ROUND(IF($AF$342&lt;=0,0,MIN($AF$4,$AF$342+$AG$342)),2)</f>
        <v>0</v>
      </c>
      <c r="AI342">
        <f>ROUND(IF($AF$342&lt;=0,0,MIN(MAX(0,$AF$342+$AG$342-$AH$342),MAX(0,$F$342-$J$342-$O$342-$T$342-$Y$342-$AD$342))),2)</f>
        <v>0</v>
      </c>
      <c r="AJ342">
        <f>ROUND(MAX(0,$AF$342+$AG$342-$AH$342-$AI$342),2)</f>
        <v>0</v>
      </c>
      <c r="AK342">
        <f>$AO$341</f>
        <v>0</v>
      </c>
      <c r="AL342">
        <f>ROUND(IF($AK$342&lt;=0,0,$AK$342*$AK$3/12),2)</f>
        <v>0</v>
      </c>
      <c r="AM342">
        <f>ROUND(IF($AK$342&lt;=0,0,MIN($AK$4,$AK$342+$AL$342)),2)</f>
        <v>0</v>
      </c>
      <c r="AN342">
        <f>ROUND(IF($AK$342&lt;=0,0,MIN(MAX(0,$AK$342+$AL$342-$AM$342),MAX(0,$F$342-$J$342-$O$342-$T$342-$Y$342-$AD$342-$AI$342))),2)</f>
        <v>0</v>
      </c>
      <c r="AO342">
        <f>ROUND(MAX(0,$AK$342+$AL$342-$AM$342-$AN$342),2)</f>
        <v>0</v>
      </c>
      <c r="AP342">
        <f>$AT$341</f>
        <v>0</v>
      </c>
      <c r="AQ342">
        <f>ROUND(IF($AP$342&lt;=0,0,$AP$342*$AP$3/12),2)</f>
        <v>0</v>
      </c>
      <c r="AR342">
        <f>ROUND(IF($AP$342&lt;=0,0,MIN($AP$4,$AP$342+$AQ$342)),2)</f>
        <v>0</v>
      </c>
      <c r="AS342">
        <f>ROUND(IF($AP$342&lt;=0,0,MIN(MAX(0,$AP$342+$AQ$342-$AR$342),MAX(0,$F$342-$J$342-$O$342-$T$342-$Y$342-$AD$342-$AI$342-$AN$342))),2)</f>
        <v>0</v>
      </c>
      <c r="AT342">
        <f>ROUND(MAX(0,$AP$342+$AQ$342-$AR$342-$AS$342),2)</f>
        <v>0</v>
      </c>
      <c r="AU342">
        <f>$AY$341</f>
        <v>0</v>
      </c>
      <c r="AV342">
        <f>ROUND(IF($AU$342&lt;=0,0,$AU$342*$AU$3/12),2)</f>
        <v>0</v>
      </c>
      <c r="AW342">
        <f>ROUND(IF($AU$342&lt;=0,0,MIN($AU$4,$AU$342+$AV$342)),2)</f>
        <v>0</v>
      </c>
      <c r="AX342">
        <f>ROUND(IF($AU$342&lt;=0,0,MIN(MAX(0,$AU$342+$AV$342-$AW$342),MAX(0,$F$342-$J$342-$O$342-$T$342-$Y$342-$AD$342-$AI$342-$AN$342-$AS$342))),2)</f>
        <v>0</v>
      </c>
      <c r="AY342">
        <f>ROUND(MAX(0,$AU$342+$AV$342-$AW$342-$AX$342),2)</f>
        <v>0</v>
      </c>
      <c r="AZ342">
        <f>$BD$341</f>
        <v>0</v>
      </c>
      <c r="BA342">
        <f>ROUND(IF($AZ$342&lt;=0,0,$AZ$342*$AZ$3/12),2)</f>
        <v>0</v>
      </c>
      <c r="BB342">
        <f>ROUND(IF($AZ$342&lt;=0,0,MIN($AZ$4,$AZ$342+$BA$342)),2)</f>
        <v>0</v>
      </c>
      <c r="BC342">
        <f>ROUND(IF($AZ$342&lt;=0,0,MIN(MAX(0,$AZ$342+$BA$342-$BB$342),MAX(0,$F$342-$J$342-$O$342-$T$342-$Y$342-$AD$342-$AI$342-$AN$342-$AS$342-$AX$342))),2)</f>
        <v>0</v>
      </c>
      <c r="BD342">
        <f>ROUND(MAX(0,$AZ$342+$BA$342-$BB$342-$BC$342),2)</f>
        <v>0</v>
      </c>
    </row>
    <row r="343" spans="1:56">
      <c r="A343">
        <f>ROW()-7</f>
        <v>336</v>
      </c>
      <c r="B343">
        <f>EDATE(StartDate,A343-1)</f>
        <v>0</v>
      </c>
      <c r="C343">
        <f>ROUND(SUM($G$343,$L$343,$Q$343,$V$343,$AA$343,$AF$343,$AK$343,$AP$343,$AU$343,$AZ$343)-SUM($K$343,$P$343,$U$343,$Z$343,$AE$343,$AJ$343,$AO$343,$AT$343,$AY$343,$BD$343),2)</f>
        <v>0</v>
      </c>
      <c r="D343">
        <f>ROUND(SUM($H$343,$M$343,$R$343,$W$343,$AB$343,$AG$343,$AL$343,$AQ$343,$AV$343,$BA$343),2)</f>
        <v>0</v>
      </c>
      <c r="E343">
        <f>ROUND(SUM($K$343,$P$343,$U$343,$Z$343,$AE$343,$AJ$343,$AO$343,$AT$343,$AY$343,$BD$343),2)</f>
        <v>0</v>
      </c>
      <c r="F343">
        <f>ROUND(MAX(MonthlyBudget-SUM($I$343,$N$343,$S$343,$X$343,$AC$343,$AH$343,$AM$343,$AR$343,$AW$343,$BB$343),0),2)</f>
        <v>0</v>
      </c>
      <c r="G343">
        <f>$K$342</f>
        <v>0</v>
      </c>
      <c r="H343">
        <f>ROUND(IF($G$343&lt;=0,0,$G$343*$G$3/12),2)</f>
        <v>0</v>
      </c>
      <c r="I343">
        <f>ROUND(IF($G$343&lt;=0,0,MIN($G$4,$G$343+$H$343)),2)</f>
        <v>0</v>
      </c>
      <c r="J343">
        <f>ROUND(IF($G$343&lt;=0,0,MIN(MAX(0,$G$343+$H$343-$I$343),$F$343)),2)</f>
        <v>0</v>
      </c>
      <c r="K343">
        <f>ROUND(MAX(0,$G$343+$H$343-$I$343-$J$343),2)</f>
        <v>0</v>
      </c>
      <c r="L343">
        <f>$P$342</f>
        <v>0</v>
      </c>
      <c r="M343">
        <f>ROUND(IF($L$343&lt;=0,0,$L$343*$L$3/12),2)</f>
        <v>0</v>
      </c>
      <c r="N343">
        <f>ROUND(IF($L$343&lt;=0,0,MIN($L$4,$L$343+$M$343)),2)</f>
        <v>0</v>
      </c>
      <c r="O343">
        <f>ROUND(IF($L$343&lt;=0,0,MIN(MAX(0,$L$343+$M$343-$N$343),MAX(0,$F$343-$J$343))),2)</f>
        <v>0</v>
      </c>
      <c r="P343">
        <f>ROUND(MAX(0,$L$343+$M$343-$N$343-$O$343),2)</f>
        <v>0</v>
      </c>
      <c r="Q343">
        <f>$U$342</f>
        <v>0</v>
      </c>
      <c r="R343">
        <f>ROUND(IF($Q$343&lt;=0,0,$Q$343*$Q$3/12),2)</f>
        <v>0</v>
      </c>
      <c r="S343">
        <f>ROUND(IF($Q$343&lt;=0,0,MIN($Q$4,$Q$343+$R$343)),2)</f>
        <v>0</v>
      </c>
      <c r="T343">
        <f>ROUND(IF($Q$343&lt;=0,0,MIN(MAX(0,$Q$343+$R$343-$S$343),MAX(0,$F$343-$J$343-$O$343))),2)</f>
        <v>0</v>
      </c>
      <c r="U343">
        <f>ROUND(MAX(0,$Q$343+$R$343-$S$343-$T$343),2)</f>
        <v>0</v>
      </c>
      <c r="V343">
        <f>$Z$342</f>
        <v>0</v>
      </c>
      <c r="W343">
        <f>ROUND(IF($V$343&lt;=0,0,$V$343*$V$3/12),2)</f>
        <v>0</v>
      </c>
      <c r="X343">
        <f>ROUND(IF($V$343&lt;=0,0,MIN($V$4,$V$343+$W$343)),2)</f>
        <v>0</v>
      </c>
      <c r="Y343">
        <f>ROUND(IF($V$343&lt;=0,0,MIN(MAX(0,$V$343+$W$343-$X$343),MAX(0,$F$343-$J$343-$O$343-$T$343))),2)</f>
        <v>0</v>
      </c>
      <c r="Z343">
        <f>ROUND(MAX(0,$V$343+$W$343-$X$343-$Y$343),2)</f>
        <v>0</v>
      </c>
      <c r="AA343">
        <f>$AE$342</f>
        <v>0</v>
      </c>
      <c r="AB343">
        <f>ROUND(IF($AA$343&lt;=0,0,$AA$343*$AA$3/12),2)</f>
        <v>0</v>
      </c>
      <c r="AC343">
        <f>ROUND(IF($AA$343&lt;=0,0,MIN($AA$4,$AA$343+$AB$343)),2)</f>
        <v>0</v>
      </c>
      <c r="AD343">
        <f>ROUND(IF($AA$343&lt;=0,0,MIN(MAX(0,$AA$343+$AB$343-$AC$343),MAX(0,$F$343-$J$343-$O$343-$T$343-$Y$343))),2)</f>
        <v>0</v>
      </c>
      <c r="AE343">
        <f>ROUND(MAX(0,$AA$343+$AB$343-$AC$343-$AD$343),2)</f>
        <v>0</v>
      </c>
      <c r="AF343">
        <f>$AJ$342</f>
        <v>0</v>
      </c>
      <c r="AG343">
        <f>ROUND(IF($AF$343&lt;=0,0,$AF$343*$AF$3/12),2)</f>
        <v>0</v>
      </c>
      <c r="AH343">
        <f>ROUND(IF($AF$343&lt;=0,0,MIN($AF$4,$AF$343+$AG$343)),2)</f>
        <v>0</v>
      </c>
      <c r="AI343">
        <f>ROUND(IF($AF$343&lt;=0,0,MIN(MAX(0,$AF$343+$AG$343-$AH$343),MAX(0,$F$343-$J$343-$O$343-$T$343-$Y$343-$AD$343))),2)</f>
        <v>0</v>
      </c>
      <c r="AJ343">
        <f>ROUND(MAX(0,$AF$343+$AG$343-$AH$343-$AI$343),2)</f>
        <v>0</v>
      </c>
      <c r="AK343">
        <f>$AO$342</f>
        <v>0</v>
      </c>
      <c r="AL343">
        <f>ROUND(IF($AK$343&lt;=0,0,$AK$343*$AK$3/12),2)</f>
        <v>0</v>
      </c>
      <c r="AM343">
        <f>ROUND(IF($AK$343&lt;=0,0,MIN($AK$4,$AK$343+$AL$343)),2)</f>
        <v>0</v>
      </c>
      <c r="AN343">
        <f>ROUND(IF($AK$343&lt;=0,0,MIN(MAX(0,$AK$343+$AL$343-$AM$343),MAX(0,$F$343-$J$343-$O$343-$T$343-$Y$343-$AD$343-$AI$343))),2)</f>
        <v>0</v>
      </c>
      <c r="AO343">
        <f>ROUND(MAX(0,$AK$343+$AL$343-$AM$343-$AN$343),2)</f>
        <v>0</v>
      </c>
      <c r="AP343">
        <f>$AT$342</f>
        <v>0</v>
      </c>
      <c r="AQ343">
        <f>ROUND(IF($AP$343&lt;=0,0,$AP$343*$AP$3/12),2)</f>
        <v>0</v>
      </c>
      <c r="AR343">
        <f>ROUND(IF($AP$343&lt;=0,0,MIN($AP$4,$AP$343+$AQ$343)),2)</f>
        <v>0</v>
      </c>
      <c r="AS343">
        <f>ROUND(IF($AP$343&lt;=0,0,MIN(MAX(0,$AP$343+$AQ$343-$AR$343),MAX(0,$F$343-$J$343-$O$343-$T$343-$Y$343-$AD$343-$AI$343-$AN$343))),2)</f>
        <v>0</v>
      </c>
      <c r="AT343">
        <f>ROUND(MAX(0,$AP$343+$AQ$343-$AR$343-$AS$343),2)</f>
        <v>0</v>
      </c>
      <c r="AU343">
        <f>$AY$342</f>
        <v>0</v>
      </c>
      <c r="AV343">
        <f>ROUND(IF($AU$343&lt;=0,0,$AU$343*$AU$3/12),2)</f>
        <v>0</v>
      </c>
      <c r="AW343">
        <f>ROUND(IF($AU$343&lt;=0,0,MIN($AU$4,$AU$343+$AV$343)),2)</f>
        <v>0</v>
      </c>
      <c r="AX343">
        <f>ROUND(IF($AU$343&lt;=0,0,MIN(MAX(0,$AU$343+$AV$343-$AW$343),MAX(0,$F$343-$J$343-$O$343-$T$343-$Y$343-$AD$343-$AI$343-$AN$343-$AS$343))),2)</f>
        <v>0</v>
      </c>
      <c r="AY343">
        <f>ROUND(MAX(0,$AU$343+$AV$343-$AW$343-$AX$343),2)</f>
        <v>0</v>
      </c>
      <c r="AZ343">
        <f>$BD$342</f>
        <v>0</v>
      </c>
      <c r="BA343">
        <f>ROUND(IF($AZ$343&lt;=0,0,$AZ$343*$AZ$3/12),2)</f>
        <v>0</v>
      </c>
      <c r="BB343">
        <f>ROUND(IF($AZ$343&lt;=0,0,MIN($AZ$4,$AZ$343+$BA$343)),2)</f>
        <v>0</v>
      </c>
      <c r="BC343">
        <f>ROUND(IF($AZ$343&lt;=0,0,MIN(MAX(0,$AZ$343+$BA$343-$BB$343),MAX(0,$F$343-$J$343-$O$343-$T$343-$Y$343-$AD$343-$AI$343-$AN$343-$AS$343-$AX$343))),2)</f>
        <v>0</v>
      </c>
      <c r="BD343">
        <f>ROUND(MAX(0,$AZ$343+$BA$343-$BB$343-$BC$343),2)</f>
        <v>0</v>
      </c>
    </row>
    <row r="344" spans="1:56">
      <c r="A344">
        <f>ROW()-7</f>
        <v>337</v>
      </c>
      <c r="B344">
        <f>EDATE(StartDate,A344-1)</f>
        <v>0</v>
      </c>
      <c r="C344">
        <f>ROUND(SUM($G$344,$L$344,$Q$344,$V$344,$AA$344,$AF$344,$AK$344,$AP$344,$AU$344,$AZ$344)-SUM($K$344,$P$344,$U$344,$Z$344,$AE$344,$AJ$344,$AO$344,$AT$344,$AY$344,$BD$344),2)</f>
        <v>0</v>
      </c>
      <c r="D344">
        <f>ROUND(SUM($H$344,$M$344,$R$344,$W$344,$AB$344,$AG$344,$AL$344,$AQ$344,$AV$344,$BA$344),2)</f>
        <v>0</v>
      </c>
      <c r="E344">
        <f>ROUND(SUM($K$344,$P$344,$U$344,$Z$344,$AE$344,$AJ$344,$AO$344,$AT$344,$AY$344,$BD$344),2)</f>
        <v>0</v>
      </c>
      <c r="F344">
        <f>ROUND(MAX(MonthlyBudget-SUM($I$344,$N$344,$S$344,$X$344,$AC$344,$AH$344,$AM$344,$AR$344,$AW$344,$BB$344),0),2)</f>
        <v>0</v>
      </c>
      <c r="G344">
        <f>$K$343</f>
        <v>0</v>
      </c>
      <c r="H344">
        <f>ROUND(IF($G$344&lt;=0,0,$G$344*$G$3/12),2)</f>
        <v>0</v>
      </c>
      <c r="I344">
        <f>ROUND(IF($G$344&lt;=0,0,MIN($G$4,$G$344+$H$344)),2)</f>
        <v>0</v>
      </c>
      <c r="J344">
        <f>ROUND(IF($G$344&lt;=0,0,MIN(MAX(0,$G$344+$H$344-$I$344),$F$344)),2)</f>
        <v>0</v>
      </c>
      <c r="K344">
        <f>ROUND(MAX(0,$G$344+$H$344-$I$344-$J$344),2)</f>
        <v>0</v>
      </c>
      <c r="L344">
        <f>$P$343</f>
        <v>0</v>
      </c>
      <c r="M344">
        <f>ROUND(IF($L$344&lt;=0,0,$L$344*$L$3/12),2)</f>
        <v>0</v>
      </c>
      <c r="N344">
        <f>ROUND(IF($L$344&lt;=0,0,MIN($L$4,$L$344+$M$344)),2)</f>
        <v>0</v>
      </c>
      <c r="O344">
        <f>ROUND(IF($L$344&lt;=0,0,MIN(MAX(0,$L$344+$M$344-$N$344),MAX(0,$F$344-$J$344))),2)</f>
        <v>0</v>
      </c>
      <c r="P344">
        <f>ROUND(MAX(0,$L$344+$M$344-$N$344-$O$344),2)</f>
        <v>0</v>
      </c>
      <c r="Q344">
        <f>$U$343</f>
        <v>0</v>
      </c>
      <c r="R344">
        <f>ROUND(IF($Q$344&lt;=0,0,$Q$344*$Q$3/12),2)</f>
        <v>0</v>
      </c>
      <c r="S344">
        <f>ROUND(IF($Q$344&lt;=0,0,MIN($Q$4,$Q$344+$R$344)),2)</f>
        <v>0</v>
      </c>
      <c r="T344">
        <f>ROUND(IF($Q$344&lt;=0,0,MIN(MAX(0,$Q$344+$R$344-$S$344),MAX(0,$F$344-$J$344-$O$344))),2)</f>
        <v>0</v>
      </c>
      <c r="U344">
        <f>ROUND(MAX(0,$Q$344+$R$344-$S$344-$T$344),2)</f>
        <v>0</v>
      </c>
      <c r="V344">
        <f>$Z$343</f>
        <v>0</v>
      </c>
      <c r="W344">
        <f>ROUND(IF($V$344&lt;=0,0,$V$344*$V$3/12),2)</f>
        <v>0</v>
      </c>
      <c r="X344">
        <f>ROUND(IF($V$344&lt;=0,0,MIN($V$4,$V$344+$W$344)),2)</f>
        <v>0</v>
      </c>
      <c r="Y344">
        <f>ROUND(IF($V$344&lt;=0,0,MIN(MAX(0,$V$344+$W$344-$X$344),MAX(0,$F$344-$J$344-$O$344-$T$344))),2)</f>
        <v>0</v>
      </c>
      <c r="Z344">
        <f>ROUND(MAX(0,$V$344+$W$344-$X$344-$Y$344),2)</f>
        <v>0</v>
      </c>
      <c r="AA344">
        <f>$AE$343</f>
        <v>0</v>
      </c>
      <c r="AB344">
        <f>ROUND(IF($AA$344&lt;=0,0,$AA$344*$AA$3/12),2)</f>
        <v>0</v>
      </c>
      <c r="AC344">
        <f>ROUND(IF($AA$344&lt;=0,0,MIN($AA$4,$AA$344+$AB$344)),2)</f>
        <v>0</v>
      </c>
      <c r="AD344">
        <f>ROUND(IF($AA$344&lt;=0,0,MIN(MAX(0,$AA$344+$AB$344-$AC$344),MAX(0,$F$344-$J$344-$O$344-$T$344-$Y$344))),2)</f>
        <v>0</v>
      </c>
      <c r="AE344">
        <f>ROUND(MAX(0,$AA$344+$AB$344-$AC$344-$AD$344),2)</f>
        <v>0</v>
      </c>
      <c r="AF344">
        <f>$AJ$343</f>
        <v>0</v>
      </c>
      <c r="AG344">
        <f>ROUND(IF($AF$344&lt;=0,0,$AF$344*$AF$3/12),2)</f>
        <v>0</v>
      </c>
      <c r="AH344">
        <f>ROUND(IF($AF$344&lt;=0,0,MIN($AF$4,$AF$344+$AG$344)),2)</f>
        <v>0</v>
      </c>
      <c r="AI344">
        <f>ROUND(IF($AF$344&lt;=0,0,MIN(MAX(0,$AF$344+$AG$344-$AH$344),MAX(0,$F$344-$J$344-$O$344-$T$344-$Y$344-$AD$344))),2)</f>
        <v>0</v>
      </c>
      <c r="AJ344">
        <f>ROUND(MAX(0,$AF$344+$AG$344-$AH$344-$AI$344),2)</f>
        <v>0</v>
      </c>
      <c r="AK344">
        <f>$AO$343</f>
        <v>0</v>
      </c>
      <c r="AL344">
        <f>ROUND(IF($AK$344&lt;=0,0,$AK$344*$AK$3/12),2)</f>
        <v>0</v>
      </c>
      <c r="AM344">
        <f>ROUND(IF($AK$344&lt;=0,0,MIN($AK$4,$AK$344+$AL$344)),2)</f>
        <v>0</v>
      </c>
      <c r="AN344">
        <f>ROUND(IF($AK$344&lt;=0,0,MIN(MAX(0,$AK$344+$AL$344-$AM$344),MAX(0,$F$344-$J$344-$O$344-$T$344-$Y$344-$AD$344-$AI$344))),2)</f>
        <v>0</v>
      </c>
      <c r="AO344">
        <f>ROUND(MAX(0,$AK$344+$AL$344-$AM$344-$AN$344),2)</f>
        <v>0</v>
      </c>
      <c r="AP344">
        <f>$AT$343</f>
        <v>0</v>
      </c>
      <c r="AQ344">
        <f>ROUND(IF($AP$344&lt;=0,0,$AP$344*$AP$3/12),2)</f>
        <v>0</v>
      </c>
      <c r="AR344">
        <f>ROUND(IF($AP$344&lt;=0,0,MIN($AP$4,$AP$344+$AQ$344)),2)</f>
        <v>0</v>
      </c>
      <c r="AS344">
        <f>ROUND(IF($AP$344&lt;=0,0,MIN(MAX(0,$AP$344+$AQ$344-$AR$344),MAX(0,$F$344-$J$344-$O$344-$T$344-$Y$344-$AD$344-$AI$344-$AN$344))),2)</f>
        <v>0</v>
      </c>
      <c r="AT344">
        <f>ROUND(MAX(0,$AP$344+$AQ$344-$AR$344-$AS$344),2)</f>
        <v>0</v>
      </c>
      <c r="AU344">
        <f>$AY$343</f>
        <v>0</v>
      </c>
      <c r="AV344">
        <f>ROUND(IF($AU$344&lt;=0,0,$AU$344*$AU$3/12),2)</f>
        <v>0</v>
      </c>
      <c r="AW344">
        <f>ROUND(IF($AU$344&lt;=0,0,MIN($AU$4,$AU$344+$AV$344)),2)</f>
        <v>0</v>
      </c>
      <c r="AX344">
        <f>ROUND(IF($AU$344&lt;=0,0,MIN(MAX(0,$AU$344+$AV$344-$AW$344),MAX(0,$F$344-$J$344-$O$344-$T$344-$Y$344-$AD$344-$AI$344-$AN$344-$AS$344))),2)</f>
        <v>0</v>
      </c>
      <c r="AY344">
        <f>ROUND(MAX(0,$AU$344+$AV$344-$AW$344-$AX$344),2)</f>
        <v>0</v>
      </c>
      <c r="AZ344">
        <f>$BD$343</f>
        <v>0</v>
      </c>
      <c r="BA344">
        <f>ROUND(IF($AZ$344&lt;=0,0,$AZ$344*$AZ$3/12),2)</f>
        <v>0</v>
      </c>
      <c r="BB344">
        <f>ROUND(IF($AZ$344&lt;=0,0,MIN($AZ$4,$AZ$344+$BA$344)),2)</f>
        <v>0</v>
      </c>
      <c r="BC344">
        <f>ROUND(IF($AZ$344&lt;=0,0,MIN(MAX(0,$AZ$344+$BA$344-$BB$344),MAX(0,$F$344-$J$344-$O$344-$T$344-$Y$344-$AD$344-$AI$344-$AN$344-$AS$344-$AX$344))),2)</f>
        <v>0</v>
      </c>
      <c r="BD344">
        <f>ROUND(MAX(0,$AZ$344+$BA$344-$BB$344-$BC$344),2)</f>
        <v>0</v>
      </c>
    </row>
    <row r="345" spans="1:56">
      <c r="A345">
        <f>ROW()-7</f>
        <v>338</v>
      </c>
      <c r="B345">
        <f>EDATE(StartDate,A345-1)</f>
        <v>0</v>
      </c>
      <c r="C345">
        <f>ROUND(SUM($G$345,$L$345,$Q$345,$V$345,$AA$345,$AF$345,$AK$345,$AP$345,$AU$345,$AZ$345)-SUM($K$345,$P$345,$U$345,$Z$345,$AE$345,$AJ$345,$AO$345,$AT$345,$AY$345,$BD$345),2)</f>
        <v>0</v>
      </c>
      <c r="D345">
        <f>ROUND(SUM($H$345,$M$345,$R$345,$W$345,$AB$345,$AG$345,$AL$345,$AQ$345,$AV$345,$BA$345),2)</f>
        <v>0</v>
      </c>
      <c r="E345">
        <f>ROUND(SUM($K$345,$P$345,$U$345,$Z$345,$AE$345,$AJ$345,$AO$345,$AT$345,$AY$345,$BD$345),2)</f>
        <v>0</v>
      </c>
      <c r="F345">
        <f>ROUND(MAX(MonthlyBudget-SUM($I$345,$N$345,$S$345,$X$345,$AC$345,$AH$345,$AM$345,$AR$345,$AW$345,$BB$345),0),2)</f>
        <v>0</v>
      </c>
      <c r="G345">
        <f>$K$344</f>
        <v>0</v>
      </c>
      <c r="H345">
        <f>ROUND(IF($G$345&lt;=0,0,$G$345*$G$3/12),2)</f>
        <v>0</v>
      </c>
      <c r="I345">
        <f>ROUND(IF($G$345&lt;=0,0,MIN($G$4,$G$345+$H$345)),2)</f>
        <v>0</v>
      </c>
      <c r="J345">
        <f>ROUND(IF($G$345&lt;=0,0,MIN(MAX(0,$G$345+$H$345-$I$345),$F$345)),2)</f>
        <v>0</v>
      </c>
      <c r="K345">
        <f>ROUND(MAX(0,$G$345+$H$345-$I$345-$J$345),2)</f>
        <v>0</v>
      </c>
      <c r="L345">
        <f>$P$344</f>
        <v>0</v>
      </c>
      <c r="M345">
        <f>ROUND(IF($L$345&lt;=0,0,$L$345*$L$3/12),2)</f>
        <v>0</v>
      </c>
      <c r="N345">
        <f>ROUND(IF($L$345&lt;=0,0,MIN($L$4,$L$345+$M$345)),2)</f>
        <v>0</v>
      </c>
      <c r="O345">
        <f>ROUND(IF($L$345&lt;=0,0,MIN(MAX(0,$L$345+$M$345-$N$345),MAX(0,$F$345-$J$345))),2)</f>
        <v>0</v>
      </c>
      <c r="P345">
        <f>ROUND(MAX(0,$L$345+$M$345-$N$345-$O$345),2)</f>
        <v>0</v>
      </c>
      <c r="Q345">
        <f>$U$344</f>
        <v>0</v>
      </c>
      <c r="R345">
        <f>ROUND(IF($Q$345&lt;=0,0,$Q$345*$Q$3/12),2)</f>
        <v>0</v>
      </c>
      <c r="S345">
        <f>ROUND(IF($Q$345&lt;=0,0,MIN($Q$4,$Q$345+$R$345)),2)</f>
        <v>0</v>
      </c>
      <c r="T345">
        <f>ROUND(IF($Q$345&lt;=0,0,MIN(MAX(0,$Q$345+$R$345-$S$345),MAX(0,$F$345-$J$345-$O$345))),2)</f>
        <v>0</v>
      </c>
      <c r="U345">
        <f>ROUND(MAX(0,$Q$345+$R$345-$S$345-$T$345),2)</f>
        <v>0</v>
      </c>
      <c r="V345">
        <f>$Z$344</f>
        <v>0</v>
      </c>
      <c r="W345">
        <f>ROUND(IF($V$345&lt;=0,0,$V$345*$V$3/12),2)</f>
        <v>0</v>
      </c>
      <c r="X345">
        <f>ROUND(IF($V$345&lt;=0,0,MIN($V$4,$V$345+$W$345)),2)</f>
        <v>0</v>
      </c>
      <c r="Y345">
        <f>ROUND(IF($V$345&lt;=0,0,MIN(MAX(0,$V$345+$W$345-$X$345),MAX(0,$F$345-$J$345-$O$345-$T$345))),2)</f>
        <v>0</v>
      </c>
      <c r="Z345">
        <f>ROUND(MAX(0,$V$345+$W$345-$X$345-$Y$345),2)</f>
        <v>0</v>
      </c>
      <c r="AA345">
        <f>$AE$344</f>
        <v>0</v>
      </c>
      <c r="AB345">
        <f>ROUND(IF($AA$345&lt;=0,0,$AA$345*$AA$3/12),2)</f>
        <v>0</v>
      </c>
      <c r="AC345">
        <f>ROUND(IF($AA$345&lt;=0,0,MIN($AA$4,$AA$345+$AB$345)),2)</f>
        <v>0</v>
      </c>
      <c r="AD345">
        <f>ROUND(IF($AA$345&lt;=0,0,MIN(MAX(0,$AA$345+$AB$345-$AC$345),MAX(0,$F$345-$J$345-$O$345-$T$345-$Y$345))),2)</f>
        <v>0</v>
      </c>
      <c r="AE345">
        <f>ROUND(MAX(0,$AA$345+$AB$345-$AC$345-$AD$345),2)</f>
        <v>0</v>
      </c>
      <c r="AF345">
        <f>$AJ$344</f>
        <v>0</v>
      </c>
      <c r="AG345">
        <f>ROUND(IF($AF$345&lt;=0,0,$AF$345*$AF$3/12),2)</f>
        <v>0</v>
      </c>
      <c r="AH345">
        <f>ROUND(IF($AF$345&lt;=0,0,MIN($AF$4,$AF$345+$AG$345)),2)</f>
        <v>0</v>
      </c>
      <c r="AI345">
        <f>ROUND(IF($AF$345&lt;=0,0,MIN(MAX(0,$AF$345+$AG$345-$AH$345),MAX(0,$F$345-$J$345-$O$345-$T$345-$Y$345-$AD$345))),2)</f>
        <v>0</v>
      </c>
      <c r="AJ345">
        <f>ROUND(MAX(0,$AF$345+$AG$345-$AH$345-$AI$345),2)</f>
        <v>0</v>
      </c>
      <c r="AK345">
        <f>$AO$344</f>
        <v>0</v>
      </c>
      <c r="AL345">
        <f>ROUND(IF($AK$345&lt;=0,0,$AK$345*$AK$3/12),2)</f>
        <v>0</v>
      </c>
      <c r="AM345">
        <f>ROUND(IF($AK$345&lt;=0,0,MIN($AK$4,$AK$345+$AL$345)),2)</f>
        <v>0</v>
      </c>
      <c r="AN345">
        <f>ROUND(IF($AK$345&lt;=0,0,MIN(MAX(0,$AK$345+$AL$345-$AM$345),MAX(0,$F$345-$J$345-$O$345-$T$345-$Y$345-$AD$345-$AI$345))),2)</f>
        <v>0</v>
      </c>
      <c r="AO345">
        <f>ROUND(MAX(0,$AK$345+$AL$345-$AM$345-$AN$345),2)</f>
        <v>0</v>
      </c>
      <c r="AP345">
        <f>$AT$344</f>
        <v>0</v>
      </c>
      <c r="AQ345">
        <f>ROUND(IF($AP$345&lt;=0,0,$AP$345*$AP$3/12),2)</f>
        <v>0</v>
      </c>
      <c r="AR345">
        <f>ROUND(IF($AP$345&lt;=0,0,MIN($AP$4,$AP$345+$AQ$345)),2)</f>
        <v>0</v>
      </c>
      <c r="AS345">
        <f>ROUND(IF($AP$345&lt;=0,0,MIN(MAX(0,$AP$345+$AQ$345-$AR$345),MAX(0,$F$345-$J$345-$O$345-$T$345-$Y$345-$AD$345-$AI$345-$AN$345))),2)</f>
        <v>0</v>
      </c>
      <c r="AT345">
        <f>ROUND(MAX(0,$AP$345+$AQ$345-$AR$345-$AS$345),2)</f>
        <v>0</v>
      </c>
      <c r="AU345">
        <f>$AY$344</f>
        <v>0</v>
      </c>
      <c r="AV345">
        <f>ROUND(IF($AU$345&lt;=0,0,$AU$345*$AU$3/12),2)</f>
        <v>0</v>
      </c>
      <c r="AW345">
        <f>ROUND(IF($AU$345&lt;=0,0,MIN($AU$4,$AU$345+$AV$345)),2)</f>
        <v>0</v>
      </c>
      <c r="AX345">
        <f>ROUND(IF($AU$345&lt;=0,0,MIN(MAX(0,$AU$345+$AV$345-$AW$345),MAX(0,$F$345-$J$345-$O$345-$T$345-$Y$345-$AD$345-$AI$345-$AN$345-$AS$345))),2)</f>
        <v>0</v>
      </c>
      <c r="AY345">
        <f>ROUND(MAX(0,$AU$345+$AV$345-$AW$345-$AX$345),2)</f>
        <v>0</v>
      </c>
      <c r="AZ345">
        <f>$BD$344</f>
        <v>0</v>
      </c>
      <c r="BA345">
        <f>ROUND(IF($AZ$345&lt;=0,0,$AZ$345*$AZ$3/12),2)</f>
        <v>0</v>
      </c>
      <c r="BB345">
        <f>ROUND(IF($AZ$345&lt;=0,0,MIN($AZ$4,$AZ$345+$BA$345)),2)</f>
        <v>0</v>
      </c>
      <c r="BC345">
        <f>ROUND(IF($AZ$345&lt;=0,0,MIN(MAX(0,$AZ$345+$BA$345-$BB$345),MAX(0,$F$345-$J$345-$O$345-$T$345-$Y$345-$AD$345-$AI$345-$AN$345-$AS$345-$AX$345))),2)</f>
        <v>0</v>
      </c>
      <c r="BD345">
        <f>ROUND(MAX(0,$AZ$345+$BA$345-$BB$345-$BC$345),2)</f>
        <v>0</v>
      </c>
    </row>
    <row r="346" spans="1:56">
      <c r="A346">
        <f>ROW()-7</f>
        <v>339</v>
      </c>
      <c r="B346">
        <f>EDATE(StartDate,A346-1)</f>
        <v>0</v>
      </c>
      <c r="C346">
        <f>ROUND(SUM($G$346,$L$346,$Q$346,$V$346,$AA$346,$AF$346,$AK$346,$AP$346,$AU$346,$AZ$346)-SUM($K$346,$P$346,$U$346,$Z$346,$AE$346,$AJ$346,$AO$346,$AT$346,$AY$346,$BD$346),2)</f>
        <v>0</v>
      </c>
      <c r="D346">
        <f>ROUND(SUM($H$346,$M$346,$R$346,$W$346,$AB$346,$AG$346,$AL$346,$AQ$346,$AV$346,$BA$346),2)</f>
        <v>0</v>
      </c>
      <c r="E346">
        <f>ROUND(SUM($K$346,$P$346,$U$346,$Z$346,$AE$346,$AJ$346,$AO$346,$AT$346,$AY$346,$BD$346),2)</f>
        <v>0</v>
      </c>
      <c r="F346">
        <f>ROUND(MAX(MonthlyBudget-SUM($I$346,$N$346,$S$346,$X$346,$AC$346,$AH$346,$AM$346,$AR$346,$AW$346,$BB$346),0),2)</f>
        <v>0</v>
      </c>
      <c r="G346">
        <f>$K$345</f>
        <v>0</v>
      </c>
      <c r="H346">
        <f>ROUND(IF($G$346&lt;=0,0,$G$346*$G$3/12),2)</f>
        <v>0</v>
      </c>
      <c r="I346">
        <f>ROUND(IF($G$346&lt;=0,0,MIN($G$4,$G$346+$H$346)),2)</f>
        <v>0</v>
      </c>
      <c r="J346">
        <f>ROUND(IF($G$346&lt;=0,0,MIN(MAX(0,$G$346+$H$346-$I$346),$F$346)),2)</f>
        <v>0</v>
      </c>
      <c r="K346">
        <f>ROUND(MAX(0,$G$346+$H$346-$I$346-$J$346),2)</f>
        <v>0</v>
      </c>
      <c r="L346">
        <f>$P$345</f>
        <v>0</v>
      </c>
      <c r="M346">
        <f>ROUND(IF($L$346&lt;=0,0,$L$346*$L$3/12),2)</f>
        <v>0</v>
      </c>
      <c r="N346">
        <f>ROUND(IF($L$346&lt;=0,0,MIN($L$4,$L$346+$M$346)),2)</f>
        <v>0</v>
      </c>
      <c r="O346">
        <f>ROUND(IF($L$346&lt;=0,0,MIN(MAX(0,$L$346+$M$346-$N$346),MAX(0,$F$346-$J$346))),2)</f>
        <v>0</v>
      </c>
      <c r="P346">
        <f>ROUND(MAX(0,$L$346+$M$346-$N$346-$O$346),2)</f>
        <v>0</v>
      </c>
      <c r="Q346">
        <f>$U$345</f>
        <v>0</v>
      </c>
      <c r="R346">
        <f>ROUND(IF($Q$346&lt;=0,0,$Q$346*$Q$3/12),2)</f>
        <v>0</v>
      </c>
      <c r="S346">
        <f>ROUND(IF($Q$346&lt;=0,0,MIN($Q$4,$Q$346+$R$346)),2)</f>
        <v>0</v>
      </c>
      <c r="T346">
        <f>ROUND(IF($Q$346&lt;=0,0,MIN(MAX(0,$Q$346+$R$346-$S$346),MAX(0,$F$346-$J$346-$O$346))),2)</f>
        <v>0</v>
      </c>
      <c r="U346">
        <f>ROUND(MAX(0,$Q$346+$R$346-$S$346-$T$346),2)</f>
        <v>0</v>
      </c>
      <c r="V346">
        <f>$Z$345</f>
        <v>0</v>
      </c>
      <c r="W346">
        <f>ROUND(IF($V$346&lt;=0,0,$V$346*$V$3/12),2)</f>
        <v>0</v>
      </c>
      <c r="X346">
        <f>ROUND(IF($V$346&lt;=0,0,MIN($V$4,$V$346+$W$346)),2)</f>
        <v>0</v>
      </c>
      <c r="Y346">
        <f>ROUND(IF($V$346&lt;=0,0,MIN(MAX(0,$V$346+$W$346-$X$346),MAX(0,$F$346-$J$346-$O$346-$T$346))),2)</f>
        <v>0</v>
      </c>
      <c r="Z346">
        <f>ROUND(MAX(0,$V$346+$W$346-$X$346-$Y$346),2)</f>
        <v>0</v>
      </c>
      <c r="AA346">
        <f>$AE$345</f>
        <v>0</v>
      </c>
      <c r="AB346">
        <f>ROUND(IF($AA$346&lt;=0,0,$AA$346*$AA$3/12),2)</f>
        <v>0</v>
      </c>
      <c r="AC346">
        <f>ROUND(IF($AA$346&lt;=0,0,MIN($AA$4,$AA$346+$AB$346)),2)</f>
        <v>0</v>
      </c>
      <c r="AD346">
        <f>ROUND(IF($AA$346&lt;=0,0,MIN(MAX(0,$AA$346+$AB$346-$AC$346),MAX(0,$F$346-$J$346-$O$346-$T$346-$Y$346))),2)</f>
        <v>0</v>
      </c>
      <c r="AE346">
        <f>ROUND(MAX(0,$AA$346+$AB$346-$AC$346-$AD$346),2)</f>
        <v>0</v>
      </c>
      <c r="AF346">
        <f>$AJ$345</f>
        <v>0</v>
      </c>
      <c r="AG346">
        <f>ROUND(IF($AF$346&lt;=0,0,$AF$346*$AF$3/12),2)</f>
        <v>0</v>
      </c>
      <c r="AH346">
        <f>ROUND(IF($AF$346&lt;=0,0,MIN($AF$4,$AF$346+$AG$346)),2)</f>
        <v>0</v>
      </c>
      <c r="AI346">
        <f>ROUND(IF($AF$346&lt;=0,0,MIN(MAX(0,$AF$346+$AG$346-$AH$346),MAX(0,$F$346-$J$346-$O$346-$T$346-$Y$346-$AD$346))),2)</f>
        <v>0</v>
      </c>
      <c r="AJ346">
        <f>ROUND(MAX(0,$AF$346+$AG$346-$AH$346-$AI$346),2)</f>
        <v>0</v>
      </c>
      <c r="AK346">
        <f>$AO$345</f>
        <v>0</v>
      </c>
      <c r="AL346">
        <f>ROUND(IF($AK$346&lt;=0,0,$AK$346*$AK$3/12),2)</f>
        <v>0</v>
      </c>
      <c r="AM346">
        <f>ROUND(IF($AK$346&lt;=0,0,MIN($AK$4,$AK$346+$AL$346)),2)</f>
        <v>0</v>
      </c>
      <c r="AN346">
        <f>ROUND(IF($AK$346&lt;=0,0,MIN(MAX(0,$AK$346+$AL$346-$AM$346),MAX(0,$F$346-$J$346-$O$346-$T$346-$Y$346-$AD$346-$AI$346))),2)</f>
        <v>0</v>
      </c>
      <c r="AO346">
        <f>ROUND(MAX(0,$AK$346+$AL$346-$AM$346-$AN$346),2)</f>
        <v>0</v>
      </c>
      <c r="AP346">
        <f>$AT$345</f>
        <v>0</v>
      </c>
      <c r="AQ346">
        <f>ROUND(IF($AP$346&lt;=0,0,$AP$346*$AP$3/12),2)</f>
        <v>0</v>
      </c>
      <c r="AR346">
        <f>ROUND(IF($AP$346&lt;=0,0,MIN($AP$4,$AP$346+$AQ$346)),2)</f>
        <v>0</v>
      </c>
      <c r="AS346">
        <f>ROUND(IF($AP$346&lt;=0,0,MIN(MAX(0,$AP$346+$AQ$346-$AR$346),MAX(0,$F$346-$J$346-$O$346-$T$346-$Y$346-$AD$346-$AI$346-$AN$346))),2)</f>
        <v>0</v>
      </c>
      <c r="AT346">
        <f>ROUND(MAX(0,$AP$346+$AQ$346-$AR$346-$AS$346),2)</f>
        <v>0</v>
      </c>
      <c r="AU346">
        <f>$AY$345</f>
        <v>0</v>
      </c>
      <c r="AV346">
        <f>ROUND(IF($AU$346&lt;=0,0,$AU$346*$AU$3/12),2)</f>
        <v>0</v>
      </c>
      <c r="AW346">
        <f>ROUND(IF($AU$346&lt;=0,0,MIN($AU$4,$AU$346+$AV$346)),2)</f>
        <v>0</v>
      </c>
      <c r="AX346">
        <f>ROUND(IF($AU$346&lt;=0,0,MIN(MAX(0,$AU$346+$AV$346-$AW$346),MAX(0,$F$346-$J$346-$O$346-$T$346-$Y$346-$AD$346-$AI$346-$AN$346-$AS$346))),2)</f>
        <v>0</v>
      </c>
      <c r="AY346">
        <f>ROUND(MAX(0,$AU$346+$AV$346-$AW$346-$AX$346),2)</f>
        <v>0</v>
      </c>
      <c r="AZ346">
        <f>$BD$345</f>
        <v>0</v>
      </c>
      <c r="BA346">
        <f>ROUND(IF($AZ$346&lt;=0,0,$AZ$346*$AZ$3/12),2)</f>
        <v>0</v>
      </c>
      <c r="BB346">
        <f>ROUND(IF($AZ$346&lt;=0,0,MIN($AZ$4,$AZ$346+$BA$346)),2)</f>
        <v>0</v>
      </c>
      <c r="BC346">
        <f>ROUND(IF($AZ$346&lt;=0,0,MIN(MAX(0,$AZ$346+$BA$346-$BB$346),MAX(0,$F$346-$J$346-$O$346-$T$346-$Y$346-$AD$346-$AI$346-$AN$346-$AS$346-$AX$346))),2)</f>
        <v>0</v>
      </c>
      <c r="BD346">
        <f>ROUND(MAX(0,$AZ$346+$BA$346-$BB$346-$BC$346),2)</f>
        <v>0</v>
      </c>
    </row>
    <row r="347" spans="1:56">
      <c r="A347">
        <f>ROW()-7</f>
        <v>340</v>
      </c>
      <c r="B347">
        <f>EDATE(StartDate,A347-1)</f>
        <v>0</v>
      </c>
      <c r="C347">
        <f>ROUND(SUM($G$347,$L$347,$Q$347,$V$347,$AA$347,$AF$347,$AK$347,$AP$347,$AU$347,$AZ$347)-SUM($K$347,$P$347,$U$347,$Z$347,$AE$347,$AJ$347,$AO$347,$AT$347,$AY$347,$BD$347),2)</f>
        <v>0</v>
      </c>
      <c r="D347">
        <f>ROUND(SUM($H$347,$M$347,$R$347,$W$347,$AB$347,$AG$347,$AL$347,$AQ$347,$AV$347,$BA$347),2)</f>
        <v>0</v>
      </c>
      <c r="E347">
        <f>ROUND(SUM($K$347,$P$347,$U$347,$Z$347,$AE$347,$AJ$347,$AO$347,$AT$347,$AY$347,$BD$347),2)</f>
        <v>0</v>
      </c>
      <c r="F347">
        <f>ROUND(MAX(MonthlyBudget-SUM($I$347,$N$347,$S$347,$X$347,$AC$347,$AH$347,$AM$347,$AR$347,$AW$347,$BB$347),0),2)</f>
        <v>0</v>
      </c>
      <c r="G347">
        <f>$K$346</f>
        <v>0</v>
      </c>
      <c r="H347">
        <f>ROUND(IF($G$347&lt;=0,0,$G$347*$G$3/12),2)</f>
        <v>0</v>
      </c>
      <c r="I347">
        <f>ROUND(IF($G$347&lt;=0,0,MIN($G$4,$G$347+$H$347)),2)</f>
        <v>0</v>
      </c>
      <c r="J347">
        <f>ROUND(IF($G$347&lt;=0,0,MIN(MAX(0,$G$347+$H$347-$I$347),$F$347)),2)</f>
        <v>0</v>
      </c>
      <c r="K347">
        <f>ROUND(MAX(0,$G$347+$H$347-$I$347-$J$347),2)</f>
        <v>0</v>
      </c>
      <c r="L347">
        <f>$P$346</f>
        <v>0</v>
      </c>
      <c r="M347">
        <f>ROUND(IF($L$347&lt;=0,0,$L$347*$L$3/12),2)</f>
        <v>0</v>
      </c>
      <c r="N347">
        <f>ROUND(IF($L$347&lt;=0,0,MIN($L$4,$L$347+$M$347)),2)</f>
        <v>0</v>
      </c>
      <c r="O347">
        <f>ROUND(IF($L$347&lt;=0,0,MIN(MAX(0,$L$347+$M$347-$N$347),MAX(0,$F$347-$J$347))),2)</f>
        <v>0</v>
      </c>
      <c r="P347">
        <f>ROUND(MAX(0,$L$347+$M$347-$N$347-$O$347),2)</f>
        <v>0</v>
      </c>
      <c r="Q347">
        <f>$U$346</f>
        <v>0</v>
      </c>
      <c r="R347">
        <f>ROUND(IF($Q$347&lt;=0,0,$Q$347*$Q$3/12),2)</f>
        <v>0</v>
      </c>
      <c r="S347">
        <f>ROUND(IF($Q$347&lt;=0,0,MIN($Q$4,$Q$347+$R$347)),2)</f>
        <v>0</v>
      </c>
      <c r="T347">
        <f>ROUND(IF($Q$347&lt;=0,0,MIN(MAX(0,$Q$347+$R$347-$S$347),MAX(0,$F$347-$J$347-$O$347))),2)</f>
        <v>0</v>
      </c>
      <c r="U347">
        <f>ROUND(MAX(0,$Q$347+$R$347-$S$347-$T$347),2)</f>
        <v>0</v>
      </c>
      <c r="V347">
        <f>$Z$346</f>
        <v>0</v>
      </c>
      <c r="W347">
        <f>ROUND(IF($V$347&lt;=0,0,$V$347*$V$3/12),2)</f>
        <v>0</v>
      </c>
      <c r="X347">
        <f>ROUND(IF($V$347&lt;=0,0,MIN($V$4,$V$347+$W$347)),2)</f>
        <v>0</v>
      </c>
      <c r="Y347">
        <f>ROUND(IF($V$347&lt;=0,0,MIN(MAX(0,$V$347+$W$347-$X$347),MAX(0,$F$347-$J$347-$O$347-$T$347))),2)</f>
        <v>0</v>
      </c>
      <c r="Z347">
        <f>ROUND(MAX(0,$V$347+$W$347-$X$347-$Y$347),2)</f>
        <v>0</v>
      </c>
      <c r="AA347">
        <f>$AE$346</f>
        <v>0</v>
      </c>
      <c r="AB347">
        <f>ROUND(IF($AA$347&lt;=0,0,$AA$347*$AA$3/12),2)</f>
        <v>0</v>
      </c>
      <c r="AC347">
        <f>ROUND(IF($AA$347&lt;=0,0,MIN($AA$4,$AA$347+$AB$347)),2)</f>
        <v>0</v>
      </c>
      <c r="AD347">
        <f>ROUND(IF($AA$347&lt;=0,0,MIN(MAX(0,$AA$347+$AB$347-$AC$347),MAX(0,$F$347-$J$347-$O$347-$T$347-$Y$347))),2)</f>
        <v>0</v>
      </c>
      <c r="AE347">
        <f>ROUND(MAX(0,$AA$347+$AB$347-$AC$347-$AD$347),2)</f>
        <v>0</v>
      </c>
      <c r="AF347">
        <f>$AJ$346</f>
        <v>0</v>
      </c>
      <c r="AG347">
        <f>ROUND(IF($AF$347&lt;=0,0,$AF$347*$AF$3/12),2)</f>
        <v>0</v>
      </c>
      <c r="AH347">
        <f>ROUND(IF($AF$347&lt;=0,0,MIN($AF$4,$AF$347+$AG$347)),2)</f>
        <v>0</v>
      </c>
      <c r="AI347">
        <f>ROUND(IF($AF$347&lt;=0,0,MIN(MAX(0,$AF$347+$AG$347-$AH$347),MAX(0,$F$347-$J$347-$O$347-$T$347-$Y$347-$AD$347))),2)</f>
        <v>0</v>
      </c>
      <c r="AJ347">
        <f>ROUND(MAX(0,$AF$347+$AG$347-$AH$347-$AI$347),2)</f>
        <v>0</v>
      </c>
      <c r="AK347">
        <f>$AO$346</f>
        <v>0</v>
      </c>
      <c r="AL347">
        <f>ROUND(IF($AK$347&lt;=0,0,$AK$347*$AK$3/12),2)</f>
        <v>0</v>
      </c>
      <c r="AM347">
        <f>ROUND(IF($AK$347&lt;=0,0,MIN($AK$4,$AK$347+$AL$347)),2)</f>
        <v>0</v>
      </c>
      <c r="AN347">
        <f>ROUND(IF($AK$347&lt;=0,0,MIN(MAX(0,$AK$347+$AL$347-$AM$347),MAX(0,$F$347-$J$347-$O$347-$T$347-$Y$347-$AD$347-$AI$347))),2)</f>
        <v>0</v>
      </c>
      <c r="AO347">
        <f>ROUND(MAX(0,$AK$347+$AL$347-$AM$347-$AN$347),2)</f>
        <v>0</v>
      </c>
      <c r="AP347">
        <f>$AT$346</f>
        <v>0</v>
      </c>
      <c r="AQ347">
        <f>ROUND(IF($AP$347&lt;=0,0,$AP$347*$AP$3/12),2)</f>
        <v>0</v>
      </c>
      <c r="AR347">
        <f>ROUND(IF($AP$347&lt;=0,0,MIN($AP$4,$AP$347+$AQ$347)),2)</f>
        <v>0</v>
      </c>
      <c r="AS347">
        <f>ROUND(IF($AP$347&lt;=0,0,MIN(MAX(0,$AP$347+$AQ$347-$AR$347),MAX(0,$F$347-$J$347-$O$347-$T$347-$Y$347-$AD$347-$AI$347-$AN$347))),2)</f>
        <v>0</v>
      </c>
      <c r="AT347">
        <f>ROUND(MAX(0,$AP$347+$AQ$347-$AR$347-$AS$347),2)</f>
        <v>0</v>
      </c>
      <c r="AU347">
        <f>$AY$346</f>
        <v>0</v>
      </c>
      <c r="AV347">
        <f>ROUND(IF($AU$347&lt;=0,0,$AU$347*$AU$3/12),2)</f>
        <v>0</v>
      </c>
      <c r="AW347">
        <f>ROUND(IF($AU$347&lt;=0,0,MIN($AU$4,$AU$347+$AV$347)),2)</f>
        <v>0</v>
      </c>
      <c r="AX347">
        <f>ROUND(IF($AU$347&lt;=0,0,MIN(MAX(0,$AU$347+$AV$347-$AW$347),MAX(0,$F$347-$J$347-$O$347-$T$347-$Y$347-$AD$347-$AI$347-$AN$347-$AS$347))),2)</f>
        <v>0</v>
      </c>
      <c r="AY347">
        <f>ROUND(MAX(0,$AU$347+$AV$347-$AW$347-$AX$347),2)</f>
        <v>0</v>
      </c>
      <c r="AZ347">
        <f>$BD$346</f>
        <v>0</v>
      </c>
      <c r="BA347">
        <f>ROUND(IF($AZ$347&lt;=0,0,$AZ$347*$AZ$3/12),2)</f>
        <v>0</v>
      </c>
      <c r="BB347">
        <f>ROUND(IF($AZ$347&lt;=0,0,MIN($AZ$4,$AZ$347+$BA$347)),2)</f>
        <v>0</v>
      </c>
      <c r="BC347">
        <f>ROUND(IF($AZ$347&lt;=0,0,MIN(MAX(0,$AZ$347+$BA$347-$BB$347),MAX(0,$F$347-$J$347-$O$347-$T$347-$Y$347-$AD$347-$AI$347-$AN$347-$AS$347-$AX$347))),2)</f>
        <v>0</v>
      </c>
      <c r="BD347">
        <f>ROUND(MAX(0,$AZ$347+$BA$347-$BB$347-$BC$347),2)</f>
        <v>0</v>
      </c>
    </row>
    <row r="348" spans="1:56">
      <c r="A348">
        <f>ROW()-7</f>
        <v>341</v>
      </c>
      <c r="B348">
        <f>EDATE(StartDate,A348-1)</f>
        <v>0</v>
      </c>
      <c r="C348">
        <f>ROUND(SUM($G$348,$L$348,$Q$348,$V$348,$AA$348,$AF$348,$AK$348,$AP$348,$AU$348,$AZ$348)-SUM($K$348,$P$348,$U$348,$Z$348,$AE$348,$AJ$348,$AO$348,$AT$348,$AY$348,$BD$348),2)</f>
        <v>0</v>
      </c>
      <c r="D348">
        <f>ROUND(SUM($H$348,$M$348,$R$348,$W$348,$AB$348,$AG$348,$AL$348,$AQ$348,$AV$348,$BA$348),2)</f>
        <v>0</v>
      </c>
      <c r="E348">
        <f>ROUND(SUM($K$348,$P$348,$U$348,$Z$348,$AE$348,$AJ$348,$AO$348,$AT$348,$AY$348,$BD$348),2)</f>
        <v>0</v>
      </c>
      <c r="F348">
        <f>ROUND(MAX(MonthlyBudget-SUM($I$348,$N$348,$S$348,$X$348,$AC$348,$AH$348,$AM$348,$AR$348,$AW$348,$BB$348),0),2)</f>
        <v>0</v>
      </c>
      <c r="G348">
        <f>$K$347</f>
        <v>0</v>
      </c>
      <c r="H348">
        <f>ROUND(IF($G$348&lt;=0,0,$G$348*$G$3/12),2)</f>
        <v>0</v>
      </c>
      <c r="I348">
        <f>ROUND(IF($G$348&lt;=0,0,MIN($G$4,$G$348+$H$348)),2)</f>
        <v>0</v>
      </c>
      <c r="J348">
        <f>ROUND(IF($G$348&lt;=0,0,MIN(MAX(0,$G$348+$H$348-$I$348),$F$348)),2)</f>
        <v>0</v>
      </c>
      <c r="K348">
        <f>ROUND(MAX(0,$G$348+$H$348-$I$348-$J$348),2)</f>
        <v>0</v>
      </c>
      <c r="L348">
        <f>$P$347</f>
        <v>0</v>
      </c>
      <c r="M348">
        <f>ROUND(IF($L$348&lt;=0,0,$L$348*$L$3/12),2)</f>
        <v>0</v>
      </c>
      <c r="N348">
        <f>ROUND(IF($L$348&lt;=0,0,MIN($L$4,$L$348+$M$348)),2)</f>
        <v>0</v>
      </c>
      <c r="O348">
        <f>ROUND(IF($L$348&lt;=0,0,MIN(MAX(0,$L$348+$M$348-$N$348),MAX(0,$F$348-$J$348))),2)</f>
        <v>0</v>
      </c>
      <c r="P348">
        <f>ROUND(MAX(0,$L$348+$M$348-$N$348-$O$348),2)</f>
        <v>0</v>
      </c>
      <c r="Q348">
        <f>$U$347</f>
        <v>0</v>
      </c>
      <c r="R348">
        <f>ROUND(IF($Q$348&lt;=0,0,$Q$348*$Q$3/12),2)</f>
        <v>0</v>
      </c>
      <c r="S348">
        <f>ROUND(IF($Q$348&lt;=0,0,MIN($Q$4,$Q$348+$R$348)),2)</f>
        <v>0</v>
      </c>
      <c r="T348">
        <f>ROUND(IF($Q$348&lt;=0,0,MIN(MAX(0,$Q$348+$R$348-$S$348),MAX(0,$F$348-$J$348-$O$348))),2)</f>
        <v>0</v>
      </c>
      <c r="U348">
        <f>ROUND(MAX(0,$Q$348+$R$348-$S$348-$T$348),2)</f>
        <v>0</v>
      </c>
      <c r="V348">
        <f>$Z$347</f>
        <v>0</v>
      </c>
      <c r="W348">
        <f>ROUND(IF($V$348&lt;=0,0,$V$348*$V$3/12),2)</f>
        <v>0</v>
      </c>
      <c r="X348">
        <f>ROUND(IF($V$348&lt;=0,0,MIN($V$4,$V$348+$W$348)),2)</f>
        <v>0</v>
      </c>
      <c r="Y348">
        <f>ROUND(IF($V$348&lt;=0,0,MIN(MAX(0,$V$348+$W$348-$X$348),MAX(0,$F$348-$J$348-$O$348-$T$348))),2)</f>
        <v>0</v>
      </c>
      <c r="Z348">
        <f>ROUND(MAX(0,$V$348+$W$348-$X$348-$Y$348),2)</f>
        <v>0</v>
      </c>
      <c r="AA348">
        <f>$AE$347</f>
        <v>0</v>
      </c>
      <c r="AB348">
        <f>ROUND(IF($AA$348&lt;=0,0,$AA$348*$AA$3/12),2)</f>
        <v>0</v>
      </c>
      <c r="AC348">
        <f>ROUND(IF($AA$348&lt;=0,0,MIN($AA$4,$AA$348+$AB$348)),2)</f>
        <v>0</v>
      </c>
      <c r="AD348">
        <f>ROUND(IF($AA$348&lt;=0,0,MIN(MAX(0,$AA$348+$AB$348-$AC$348),MAX(0,$F$348-$J$348-$O$348-$T$348-$Y$348))),2)</f>
        <v>0</v>
      </c>
      <c r="AE348">
        <f>ROUND(MAX(0,$AA$348+$AB$348-$AC$348-$AD$348),2)</f>
        <v>0</v>
      </c>
      <c r="AF348">
        <f>$AJ$347</f>
        <v>0</v>
      </c>
      <c r="AG348">
        <f>ROUND(IF($AF$348&lt;=0,0,$AF$348*$AF$3/12),2)</f>
        <v>0</v>
      </c>
      <c r="AH348">
        <f>ROUND(IF($AF$348&lt;=0,0,MIN($AF$4,$AF$348+$AG$348)),2)</f>
        <v>0</v>
      </c>
      <c r="AI348">
        <f>ROUND(IF($AF$348&lt;=0,0,MIN(MAX(0,$AF$348+$AG$348-$AH$348),MAX(0,$F$348-$J$348-$O$348-$T$348-$Y$348-$AD$348))),2)</f>
        <v>0</v>
      </c>
      <c r="AJ348">
        <f>ROUND(MAX(0,$AF$348+$AG$348-$AH$348-$AI$348),2)</f>
        <v>0</v>
      </c>
      <c r="AK348">
        <f>$AO$347</f>
        <v>0</v>
      </c>
      <c r="AL348">
        <f>ROUND(IF($AK$348&lt;=0,0,$AK$348*$AK$3/12),2)</f>
        <v>0</v>
      </c>
      <c r="AM348">
        <f>ROUND(IF($AK$348&lt;=0,0,MIN($AK$4,$AK$348+$AL$348)),2)</f>
        <v>0</v>
      </c>
      <c r="AN348">
        <f>ROUND(IF($AK$348&lt;=0,0,MIN(MAX(0,$AK$348+$AL$348-$AM$348),MAX(0,$F$348-$J$348-$O$348-$T$348-$Y$348-$AD$348-$AI$348))),2)</f>
        <v>0</v>
      </c>
      <c r="AO348">
        <f>ROUND(MAX(0,$AK$348+$AL$348-$AM$348-$AN$348),2)</f>
        <v>0</v>
      </c>
      <c r="AP348">
        <f>$AT$347</f>
        <v>0</v>
      </c>
      <c r="AQ348">
        <f>ROUND(IF($AP$348&lt;=0,0,$AP$348*$AP$3/12),2)</f>
        <v>0</v>
      </c>
      <c r="AR348">
        <f>ROUND(IF($AP$348&lt;=0,0,MIN($AP$4,$AP$348+$AQ$348)),2)</f>
        <v>0</v>
      </c>
      <c r="AS348">
        <f>ROUND(IF($AP$348&lt;=0,0,MIN(MAX(0,$AP$348+$AQ$348-$AR$348),MAX(0,$F$348-$J$348-$O$348-$T$348-$Y$348-$AD$348-$AI$348-$AN$348))),2)</f>
        <v>0</v>
      </c>
      <c r="AT348">
        <f>ROUND(MAX(0,$AP$348+$AQ$348-$AR$348-$AS$348),2)</f>
        <v>0</v>
      </c>
      <c r="AU348">
        <f>$AY$347</f>
        <v>0</v>
      </c>
      <c r="AV348">
        <f>ROUND(IF($AU$348&lt;=0,0,$AU$348*$AU$3/12),2)</f>
        <v>0</v>
      </c>
      <c r="AW348">
        <f>ROUND(IF($AU$348&lt;=0,0,MIN($AU$4,$AU$348+$AV$348)),2)</f>
        <v>0</v>
      </c>
      <c r="AX348">
        <f>ROUND(IF($AU$348&lt;=0,0,MIN(MAX(0,$AU$348+$AV$348-$AW$348),MAX(0,$F$348-$J$348-$O$348-$T$348-$Y$348-$AD$348-$AI$348-$AN$348-$AS$348))),2)</f>
        <v>0</v>
      </c>
      <c r="AY348">
        <f>ROUND(MAX(0,$AU$348+$AV$348-$AW$348-$AX$348),2)</f>
        <v>0</v>
      </c>
      <c r="AZ348">
        <f>$BD$347</f>
        <v>0</v>
      </c>
      <c r="BA348">
        <f>ROUND(IF($AZ$348&lt;=0,0,$AZ$348*$AZ$3/12),2)</f>
        <v>0</v>
      </c>
      <c r="BB348">
        <f>ROUND(IF($AZ$348&lt;=0,0,MIN($AZ$4,$AZ$348+$BA$348)),2)</f>
        <v>0</v>
      </c>
      <c r="BC348">
        <f>ROUND(IF($AZ$348&lt;=0,0,MIN(MAX(0,$AZ$348+$BA$348-$BB$348),MAX(0,$F$348-$J$348-$O$348-$T$348-$Y$348-$AD$348-$AI$348-$AN$348-$AS$348-$AX$348))),2)</f>
        <v>0</v>
      </c>
      <c r="BD348">
        <f>ROUND(MAX(0,$AZ$348+$BA$348-$BB$348-$BC$348),2)</f>
        <v>0</v>
      </c>
    </row>
    <row r="349" spans="1:56">
      <c r="A349">
        <f>ROW()-7</f>
        <v>342</v>
      </c>
      <c r="B349">
        <f>EDATE(StartDate,A349-1)</f>
        <v>0</v>
      </c>
      <c r="C349">
        <f>ROUND(SUM($G$349,$L$349,$Q$349,$V$349,$AA$349,$AF$349,$AK$349,$AP$349,$AU$349,$AZ$349)-SUM($K$349,$P$349,$U$349,$Z$349,$AE$349,$AJ$349,$AO$349,$AT$349,$AY$349,$BD$349),2)</f>
        <v>0</v>
      </c>
      <c r="D349">
        <f>ROUND(SUM($H$349,$M$349,$R$349,$W$349,$AB$349,$AG$349,$AL$349,$AQ$349,$AV$349,$BA$349),2)</f>
        <v>0</v>
      </c>
      <c r="E349">
        <f>ROUND(SUM($K$349,$P$349,$U$349,$Z$349,$AE$349,$AJ$349,$AO$349,$AT$349,$AY$349,$BD$349),2)</f>
        <v>0</v>
      </c>
      <c r="F349">
        <f>ROUND(MAX(MonthlyBudget-SUM($I$349,$N$349,$S$349,$X$349,$AC$349,$AH$349,$AM$349,$AR$349,$AW$349,$BB$349),0),2)</f>
        <v>0</v>
      </c>
      <c r="G349">
        <f>$K$348</f>
        <v>0</v>
      </c>
      <c r="H349">
        <f>ROUND(IF($G$349&lt;=0,0,$G$349*$G$3/12),2)</f>
        <v>0</v>
      </c>
      <c r="I349">
        <f>ROUND(IF($G$349&lt;=0,0,MIN($G$4,$G$349+$H$349)),2)</f>
        <v>0</v>
      </c>
      <c r="J349">
        <f>ROUND(IF($G$349&lt;=0,0,MIN(MAX(0,$G$349+$H$349-$I$349),$F$349)),2)</f>
        <v>0</v>
      </c>
      <c r="K349">
        <f>ROUND(MAX(0,$G$349+$H$349-$I$349-$J$349),2)</f>
        <v>0</v>
      </c>
      <c r="L349">
        <f>$P$348</f>
        <v>0</v>
      </c>
      <c r="M349">
        <f>ROUND(IF($L$349&lt;=0,0,$L$349*$L$3/12),2)</f>
        <v>0</v>
      </c>
      <c r="N349">
        <f>ROUND(IF($L$349&lt;=0,0,MIN($L$4,$L$349+$M$349)),2)</f>
        <v>0</v>
      </c>
      <c r="O349">
        <f>ROUND(IF($L$349&lt;=0,0,MIN(MAX(0,$L$349+$M$349-$N$349),MAX(0,$F$349-$J$349))),2)</f>
        <v>0</v>
      </c>
      <c r="P349">
        <f>ROUND(MAX(0,$L$349+$M$349-$N$349-$O$349),2)</f>
        <v>0</v>
      </c>
      <c r="Q349">
        <f>$U$348</f>
        <v>0</v>
      </c>
      <c r="R349">
        <f>ROUND(IF($Q$349&lt;=0,0,$Q$349*$Q$3/12),2)</f>
        <v>0</v>
      </c>
      <c r="S349">
        <f>ROUND(IF($Q$349&lt;=0,0,MIN($Q$4,$Q$349+$R$349)),2)</f>
        <v>0</v>
      </c>
      <c r="T349">
        <f>ROUND(IF($Q$349&lt;=0,0,MIN(MAX(0,$Q$349+$R$349-$S$349),MAX(0,$F$349-$J$349-$O$349))),2)</f>
        <v>0</v>
      </c>
      <c r="U349">
        <f>ROUND(MAX(0,$Q$349+$R$349-$S$349-$T$349),2)</f>
        <v>0</v>
      </c>
      <c r="V349">
        <f>$Z$348</f>
        <v>0</v>
      </c>
      <c r="W349">
        <f>ROUND(IF($V$349&lt;=0,0,$V$349*$V$3/12),2)</f>
        <v>0</v>
      </c>
      <c r="X349">
        <f>ROUND(IF($V$349&lt;=0,0,MIN($V$4,$V$349+$W$349)),2)</f>
        <v>0</v>
      </c>
      <c r="Y349">
        <f>ROUND(IF($V$349&lt;=0,0,MIN(MAX(0,$V$349+$W$349-$X$349),MAX(0,$F$349-$J$349-$O$349-$T$349))),2)</f>
        <v>0</v>
      </c>
      <c r="Z349">
        <f>ROUND(MAX(0,$V$349+$W$349-$X$349-$Y$349),2)</f>
        <v>0</v>
      </c>
      <c r="AA349">
        <f>$AE$348</f>
        <v>0</v>
      </c>
      <c r="AB349">
        <f>ROUND(IF($AA$349&lt;=0,0,$AA$349*$AA$3/12),2)</f>
        <v>0</v>
      </c>
      <c r="AC349">
        <f>ROUND(IF($AA$349&lt;=0,0,MIN($AA$4,$AA$349+$AB$349)),2)</f>
        <v>0</v>
      </c>
      <c r="AD349">
        <f>ROUND(IF($AA$349&lt;=0,0,MIN(MAX(0,$AA$349+$AB$349-$AC$349),MAX(0,$F$349-$J$349-$O$349-$T$349-$Y$349))),2)</f>
        <v>0</v>
      </c>
      <c r="AE349">
        <f>ROUND(MAX(0,$AA$349+$AB$349-$AC$349-$AD$349),2)</f>
        <v>0</v>
      </c>
      <c r="AF349">
        <f>$AJ$348</f>
        <v>0</v>
      </c>
      <c r="AG349">
        <f>ROUND(IF($AF$349&lt;=0,0,$AF$349*$AF$3/12),2)</f>
        <v>0</v>
      </c>
      <c r="AH349">
        <f>ROUND(IF($AF$349&lt;=0,0,MIN($AF$4,$AF$349+$AG$349)),2)</f>
        <v>0</v>
      </c>
      <c r="AI349">
        <f>ROUND(IF($AF$349&lt;=0,0,MIN(MAX(0,$AF$349+$AG$349-$AH$349),MAX(0,$F$349-$J$349-$O$349-$T$349-$Y$349-$AD$349))),2)</f>
        <v>0</v>
      </c>
      <c r="AJ349">
        <f>ROUND(MAX(0,$AF$349+$AG$349-$AH$349-$AI$349),2)</f>
        <v>0</v>
      </c>
      <c r="AK349">
        <f>$AO$348</f>
        <v>0</v>
      </c>
      <c r="AL349">
        <f>ROUND(IF($AK$349&lt;=0,0,$AK$349*$AK$3/12),2)</f>
        <v>0</v>
      </c>
      <c r="AM349">
        <f>ROUND(IF($AK$349&lt;=0,0,MIN($AK$4,$AK$349+$AL$349)),2)</f>
        <v>0</v>
      </c>
      <c r="AN349">
        <f>ROUND(IF($AK$349&lt;=0,0,MIN(MAX(0,$AK$349+$AL$349-$AM$349),MAX(0,$F$349-$J$349-$O$349-$T$349-$Y$349-$AD$349-$AI$349))),2)</f>
        <v>0</v>
      </c>
      <c r="AO349">
        <f>ROUND(MAX(0,$AK$349+$AL$349-$AM$349-$AN$349),2)</f>
        <v>0</v>
      </c>
      <c r="AP349">
        <f>$AT$348</f>
        <v>0</v>
      </c>
      <c r="AQ349">
        <f>ROUND(IF($AP$349&lt;=0,0,$AP$349*$AP$3/12),2)</f>
        <v>0</v>
      </c>
      <c r="AR349">
        <f>ROUND(IF($AP$349&lt;=0,0,MIN($AP$4,$AP$349+$AQ$349)),2)</f>
        <v>0</v>
      </c>
      <c r="AS349">
        <f>ROUND(IF($AP$349&lt;=0,0,MIN(MAX(0,$AP$349+$AQ$349-$AR$349),MAX(0,$F$349-$J$349-$O$349-$T$349-$Y$349-$AD$349-$AI$349-$AN$349))),2)</f>
        <v>0</v>
      </c>
      <c r="AT349">
        <f>ROUND(MAX(0,$AP$349+$AQ$349-$AR$349-$AS$349),2)</f>
        <v>0</v>
      </c>
      <c r="AU349">
        <f>$AY$348</f>
        <v>0</v>
      </c>
      <c r="AV349">
        <f>ROUND(IF($AU$349&lt;=0,0,$AU$349*$AU$3/12),2)</f>
        <v>0</v>
      </c>
      <c r="AW349">
        <f>ROUND(IF($AU$349&lt;=0,0,MIN($AU$4,$AU$349+$AV$349)),2)</f>
        <v>0</v>
      </c>
      <c r="AX349">
        <f>ROUND(IF($AU$349&lt;=0,0,MIN(MAX(0,$AU$349+$AV$349-$AW$349),MAX(0,$F$349-$J$349-$O$349-$T$349-$Y$349-$AD$349-$AI$349-$AN$349-$AS$349))),2)</f>
        <v>0</v>
      </c>
      <c r="AY349">
        <f>ROUND(MAX(0,$AU$349+$AV$349-$AW$349-$AX$349),2)</f>
        <v>0</v>
      </c>
      <c r="AZ349">
        <f>$BD$348</f>
        <v>0</v>
      </c>
      <c r="BA349">
        <f>ROUND(IF($AZ$349&lt;=0,0,$AZ$349*$AZ$3/12),2)</f>
        <v>0</v>
      </c>
      <c r="BB349">
        <f>ROUND(IF($AZ$349&lt;=0,0,MIN($AZ$4,$AZ$349+$BA$349)),2)</f>
        <v>0</v>
      </c>
      <c r="BC349">
        <f>ROUND(IF($AZ$349&lt;=0,0,MIN(MAX(0,$AZ$349+$BA$349-$BB$349),MAX(0,$F$349-$J$349-$O$349-$T$349-$Y$349-$AD$349-$AI$349-$AN$349-$AS$349-$AX$349))),2)</f>
        <v>0</v>
      </c>
      <c r="BD349">
        <f>ROUND(MAX(0,$AZ$349+$BA$349-$BB$349-$BC$349),2)</f>
        <v>0</v>
      </c>
    </row>
    <row r="350" spans="1:56">
      <c r="A350">
        <f>ROW()-7</f>
        <v>343</v>
      </c>
      <c r="B350">
        <f>EDATE(StartDate,A350-1)</f>
        <v>0</v>
      </c>
      <c r="C350">
        <f>ROUND(SUM($G$350,$L$350,$Q$350,$V$350,$AA$350,$AF$350,$AK$350,$AP$350,$AU$350,$AZ$350)-SUM($K$350,$P$350,$U$350,$Z$350,$AE$350,$AJ$350,$AO$350,$AT$350,$AY$350,$BD$350),2)</f>
        <v>0</v>
      </c>
      <c r="D350">
        <f>ROUND(SUM($H$350,$M$350,$R$350,$W$350,$AB$350,$AG$350,$AL$350,$AQ$350,$AV$350,$BA$350),2)</f>
        <v>0</v>
      </c>
      <c r="E350">
        <f>ROUND(SUM($K$350,$P$350,$U$350,$Z$350,$AE$350,$AJ$350,$AO$350,$AT$350,$AY$350,$BD$350),2)</f>
        <v>0</v>
      </c>
      <c r="F350">
        <f>ROUND(MAX(MonthlyBudget-SUM($I$350,$N$350,$S$350,$X$350,$AC$350,$AH$350,$AM$350,$AR$350,$AW$350,$BB$350),0),2)</f>
        <v>0</v>
      </c>
      <c r="G350">
        <f>$K$349</f>
        <v>0</v>
      </c>
      <c r="H350">
        <f>ROUND(IF($G$350&lt;=0,0,$G$350*$G$3/12),2)</f>
        <v>0</v>
      </c>
      <c r="I350">
        <f>ROUND(IF($G$350&lt;=0,0,MIN($G$4,$G$350+$H$350)),2)</f>
        <v>0</v>
      </c>
      <c r="J350">
        <f>ROUND(IF($G$350&lt;=0,0,MIN(MAX(0,$G$350+$H$350-$I$350),$F$350)),2)</f>
        <v>0</v>
      </c>
      <c r="K350">
        <f>ROUND(MAX(0,$G$350+$H$350-$I$350-$J$350),2)</f>
        <v>0</v>
      </c>
      <c r="L350">
        <f>$P$349</f>
        <v>0</v>
      </c>
      <c r="M350">
        <f>ROUND(IF($L$350&lt;=0,0,$L$350*$L$3/12),2)</f>
        <v>0</v>
      </c>
      <c r="N350">
        <f>ROUND(IF($L$350&lt;=0,0,MIN($L$4,$L$350+$M$350)),2)</f>
        <v>0</v>
      </c>
      <c r="O350">
        <f>ROUND(IF($L$350&lt;=0,0,MIN(MAX(0,$L$350+$M$350-$N$350),MAX(0,$F$350-$J$350))),2)</f>
        <v>0</v>
      </c>
      <c r="P350">
        <f>ROUND(MAX(0,$L$350+$M$350-$N$350-$O$350),2)</f>
        <v>0</v>
      </c>
      <c r="Q350">
        <f>$U$349</f>
        <v>0</v>
      </c>
      <c r="R350">
        <f>ROUND(IF($Q$350&lt;=0,0,$Q$350*$Q$3/12),2)</f>
        <v>0</v>
      </c>
      <c r="S350">
        <f>ROUND(IF($Q$350&lt;=0,0,MIN($Q$4,$Q$350+$R$350)),2)</f>
        <v>0</v>
      </c>
      <c r="T350">
        <f>ROUND(IF($Q$350&lt;=0,0,MIN(MAX(0,$Q$350+$R$350-$S$350),MAX(0,$F$350-$J$350-$O$350))),2)</f>
        <v>0</v>
      </c>
      <c r="U350">
        <f>ROUND(MAX(0,$Q$350+$R$350-$S$350-$T$350),2)</f>
        <v>0</v>
      </c>
      <c r="V350">
        <f>$Z$349</f>
        <v>0</v>
      </c>
      <c r="W350">
        <f>ROUND(IF($V$350&lt;=0,0,$V$350*$V$3/12),2)</f>
        <v>0</v>
      </c>
      <c r="X350">
        <f>ROUND(IF($V$350&lt;=0,0,MIN($V$4,$V$350+$W$350)),2)</f>
        <v>0</v>
      </c>
      <c r="Y350">
        <f>ROUND(IF($V$350&lt;=0,0,MIN(MAX(0,$V$350+$W$350-$X$350),MAX(0,$F$350-$J$350-$O$350-$T$350))),2)</f>
        <v>0</v>
      </c>
      <c r="Z350">
        <f>ROUND(MAX(0,$V$350+$W$350-$X$350-$Y$350),2)</f>
        <v>0</v>
      </c>
      <c r="AA350">
        <f>$AE$349</f>
        <v>0</v>
      </c>
      <c r="AB350">
        <f>ROUND(IF($AA$350&lt;=0,0,$AA$350*$AA$3/12),2)</f>
        <v>0</v>
      </c>
      <c r="AC350">
        <f>ROUND(IF($AA$350&lt;=0,0,MIN($AA$4,$AA$350+$AB$350)),2)</f>
        <v>0</v>
      </c>
      <c r="AD350">
        <f>ROUND(IF($AA$350&lt;=0,0,MIN(MAX(0,$AA$350+$AB$350-$AC$350),MAX(0,$F$350-$J$350-$O$350-$T$350-$Y$350))),2)</f>
        <v>0</v>
      </c>
      <c r="AE350">
        <f>ROUND(MAX(0,$AA$350+$AB$350-$AC$350-$AD$350),2)</f>
        <v>0</v>
      </c>
      <c r="AF350">
        <f>$AJ$349</f>
        <v>0</v>
      </c>
      <c r="AG350">
        <f>ROUND(IF($AF$350&lt;=0,0,$AF$350*$AF$3/12),2)</f>
        <v>0</v>
      </c>
      <c r="AH350">
        <f>ROUND(IF($AF$350&lt;=0,0,MIN($AF$4,$AF$350+$AG$350)),2)</f>
        <v>0</v>
      </c>
      <c r="AI350">
        <f>ROUND(IF($AF$350&lt;=0,0,MIN(MAX(0,$AF$350+$AG$350-$AH$350),MAX(0,$F$350-$J$350-$O$350-$T$350-$Y$350-$AD$350))),2)</f>
        <v>0</v>
      </c>
      <c r="AJ350">
        <f>ROUND(MAX(0,$AF$350+$AG$350-$AH$350-$AI$350),2)</f>
        <v>0</v>
      </c>
      <c r="AK350">
        <f>$AO$349</f>
        <v>0</v>
      </c>
      <c r="AL350">
        <f>ROUND(IF($AK$350&lt;=0,0,$AK$350*$AK$3/12),2)</f>
        <v>0</v>
      </c>
      <c r="AM350">
        <f>ROUND(IF($AK$350&lt;=0,0,MIN($AK$4,$AK$350+$AL$350)),2)</f>
        <v>0</v>
      </c>
      <c r="AN350">
        <f>ROUND(IF($AK$350&lt;=0,0,MIN(MAX(0,$AK$350+$AL$350-$AM$350),MAX(0,$F$350-$J$350-$O$350-$T$350-$Y$350-$AD$350-$AI$350))),2)</f>
        <v>0</v>
      </c>
      <c r="AO350">
        <f>ROUND(MAX(0,$AK$350+$AL$350-$AM$350-$AN$350),2)</f>
        <v>0</v>
      </c>
      <c r="AP350">
        <f>$AT$349</f>
        <v>0</v>
      </c>
      <c r="AQ350">
        <f>ROUND(IF($AP$350&lt;=0,0,$AP$350*$AP$3/12),2)</f>
        <v>0</v>
      </c>
      <c r="AR350">
        <f>ROUND(IF($AP$350&lt;=0,0,MIN($AP$4,$AP$350+$AQ$350)),2)</f>
        <v>0</v>
      </c>
      <c r="AS350">
        <f>ROUND(IF($AP$350&lt;=0,0,MIN(MAX(0,$AP$350+$AQ$350-$AR$350),MAX(0,$F$350-$J$350-$O$350-$T$350-$Y$350-$AD$350-$AI$350-$AN$350))),2)</f>
        <v>0</v>
      </c>
      <c r="AT350">
        <f>ROUND(MAX(0,$AP$350+$AQ$350-$AR$350-$AS$350),2)</f>
        <v>0</v>
      </c>
      <c r="AU350">
        <f>$AY$349</f>
        <v>0</v>
      </c>
      <c r="AV350">
        <f>ROUND(IF($AU$350&lt;=0,0,$AU$350*$AU$3/12),2)</f>
        <v>0</v>
      </c>
      <c r="AW350">
        <f>ROUND(IF($AU$350&lt;=0,0,MIN($AU$4,$AU$350+$AV$350)),2)</f>
        <v>0</v>
      </c>
      <c r="AX350">
        <f>ROUND(IF($AU$350&lt;=0,0,MIN(MAX(0,$AU$350+$AV$350-$AW$350),MAX(0,$F$350-$J$350-$O$350-$T$350-$Y$350-$AD$350-$AI$350-$AN$350-$AS$350))),2)</f>
        <v>0</v>
      </c>
      <c r="AY350">
        <f>ROUND(MAX(0,$AU$350+$AV$350-$AW$350-$AX$350),2)</f>
        <v>0</v>
      </c>
      <c r="AZ350">
        <f>$BD$349</f>
        <v>0</v>
      </c>
      <c r="BA350">
        <f>ROUND(IF($AZ$350&lt;=0,0,$AZ$350*$AZ$3/12),2)</f>
        <v>0</v>
      </c>
      <c r="BB350">
        <f>ROUND(IF($AZ$350&lt;=0,0,MIN($AZ$4,$AZ$350+$BA$350)),2)</f>
        <v>0</v>
      </c>
      <c r="BC350">
        <f>ROUND(IF($AZ$350&lt;=0,0,MIN(MAX(0,$AZ$350+$BA$350-$BB$350),MAX(0,$F$350-$J$350-$O$350-$T$350-$Y$350-$AD$350-$AI$350-$AN$350-$AS$350-$AX$350))),2)</f>
        <v>0</v>
      </c>
      <c r="BD350">
        <f>ROUND(MAX(0,$AZ$350+$BA$350-$BB$350-$BC$350),2)</f>
        <v>0</v>
      </c>
    </row>
    <row r="351" spans="1:56">
      <c r="A351">
        <f>ROW()-7</f>
        <v>344</v>
      </c>
      <c r="B351">
        <f>EDATE(StartDate,A351-1)</f>
        <v>0</v>
      </c>
      <c r="C351">
        <f>ROUND(SUM($G$351,$L$351,$Q$351,$V$351,$AA$351,$AF$351,$AK$351,$AP$351,$AU$351,$AZ$351)-SUM($K$351,$P$351,$U$351,$Z$351,$AE$351,$AJ$351,$AO$351,$AT$351,$AY$351,$BD$351),2)</f>
        <v>0</v>
      </c>
      <c r="D351">
        <f>ROUND(SUM($H$351,$M$351,$R$351,$W$351,$AB$351,$AG$351,$AL$351,$AQ$351,$AV$351,$BA$351),2)</f>
        <v>0</v>
      </c>
      <c r="E351">
        <f>ROUND(SUM($K$351,$P$351,$U$351,$Z$351,$AE$351,$AJ$351,$AO$351,$AT$351,$AY$351,$BD$351),2)</f>
        <v>0</v>
      </c>
      <c r="F351">
        <f>ROUND(MAX(MonthlyBudget-SUM($I$351,$N$351,$S$351,$X$351,$AC$351,$AH$351,$AM$351,$AR$351,$AW$351,$BB$351),0),2)</f>
        <v>0</v>
      </c>
      <c r="G351">
        <f>$K$350</f>
        <v>0</v>
      </c>
      <c r="H351">
        <f>ROUND(IF($G$351&lt;=0,0,$G$351*$G$3/12),2)</f>
        <v>0</v>
      </c>
      <c r="I351">
        <f>ROUND(IF($G$351&lt;=0,0,MIN($G$4,$G$351+$H$351)),2)</f>
        <v>0</v>
      </c>
      <c r="J351">
        <f>ROUND(IF($G$351&lt;=0,0,MIN(MAX(0,$G$351+$H$351-$I$351),$F$351)),2)</f>
        <v>0</v>
      </c>
      <c r="K351">
        <f>ROUND(MAX(0,$G$351+$H$351-$I$351-$J$351),2)</f>
        <v>0</v>
      </c>
      <c r="L351">
        <f>$P$350</f>
        <v>0</v>
      </c>
      <c r="M351">
        <f>ROUND(IF($L$351&lt;=0,0,$L$351*$L$3/12),2)</f>
        <v>0</v>
      </c>
      <c r="N351">
        <f>ROUND(IF($L$351&lt;=0,0,MIN($L$4,$L$351+$M$351)),2)</f>
        <v>0</v>
      </c>
      <c r="O351">
        <f>ROUND(IF($L$351&lt;=0,0,MIN(MAX(0,$L$351+$M$351-$N$351),MAX(0,$F$351-$J$351))),2)</f>
        <v>0</v>
      </c>
      <c r="P351">
        <f>ROUND(MAX(0,$L$351+$M$351-$N$351-$O$351),2)</f>
        <v>0</v>
      </c>
      <c r="Q351">
        <f>$U$350</f>
        <v>0</v>
      </c>
      <c r="R351">
        <f>ROUND(IF($Q$351&lt;=0,0,$Q$351*$Q$3/12),2)</f>
        <v>0</v>
      </c>
      <c r="S351">
        <f>ROUND(IF($Q$351&lt;=0,0,MIN($Q$4,$Q$351+$R$351)),2)</f>
        <v>0</v>
      </c>
      <c r="T351">
        <f>ROUND(IF($Q$351&lt;=0,0,MIN(MAX(0,$Q$351+$R$351-$S$351),MAX(0,$F$351-$J$351-$O$351))),2)</f>
        <v>0</v>
      </c>
      <c r="U351">
        <f>ROUND(MAX(0,$Q$351+$R$351-$S$351-$T$351),2)</f>
        <v>0</v>
      </c>
      <c r="V351">
        <f>$Z$350</f>
        <v>0</v>
      </c>
      <c r="W351">
        <f>ROUND(IF($V$351&lt;=0,0,$V$351*$V$3/12),2)</f>
        <v>0</v>
      </c>
      <c r="X351">
        <f>ROUND(IF($V$351&lt;=0,0,MIN($V$4,$V$351+$W$351)),2)</f>
        <v>0</v>
      </c>
      <c r="Y351">
        <f>ROUND(IF($V$351&lt;=0,0,MIN(MAX(0,$V$351+$W$351-$X$351),MAX(0,$F$351-$J$351-$O$351-$T$351))),2)</f>
        <v>0</v>
      </c>
      <c r="Z351">
        <f>ROUND(MAX(0,$V$351+$W$351-$X$351-$Y$351),2)</f>
        <v>0</v>
      </c>
      <c r="AA351">
        <f>$AE$350</f>
        <v>0</v>
      </c>
      <c r="AB351">
        <f>ROUND(IF($AA$351&lt;=0,0,$AA$351*$AA$3/12),2)</f>
        <v>0</v>
      </c>
      <c r="AC351">
        <f>ROUND(IF($AA$351&lt;=0,0,MIN($AA$4,$AA$351+$AB$351)),2)</f>
        <v>0</v>
      </c>
      <c r="AD351">
        <f>ROUND(IF($AA$351&lt;=0,0,MIN(MAX(0,$AA$351+$AB$351-$AC$351),MAX(0,$F$351-$J$351-$O$351-$T$351-$Y$351))),2)</f>
        <v>0</v>
      </c>
      <c r="AE351">
        <f>ROUND(MAX(0,$AA$351+$AB$351-$AC$351-$AD$351),2)</f>
        <v>0</v>
      </c>
      <c r="AF351">
        <f>$AJ$350</f>
        <v>0</v>
      </c>
      <c r="AG351">
        <f>ROUND(IF($AF$351&lt;=0,0,$AF$351*$AF$3/12),2)</f>
        <v>0</v>
      </c>
      <c r="AH351">
        <f>ROUND(IF($AF$351&lt;=0,0,MIN($AF$4,$AF$351+$AG$351)),2)</f>
        <v>0</v>
      </c>
      <c r="AI351">
        <f>ROUND(IF($AF$351&lt;=0,0,MIN(MAX(0,$AF$351+$AG$351-$AH$351),MAX(0,$F$351-$J$351-$O$351-$T$351-$Y$351-$AD$351))),2)</f>
        <v>0</v>
      </c>
      <c r="AJ351">
        <f>ROUND(MAX(0,$AF$351+$AG$351-$AH$351-$AI$351),2)</f>
        <v>0</v>
      </c>
      <c r="AK351">
        <f>$AO$350</f>
        <v>0</v>
      </c>
      <c r="AL351">
        <f>ROUND(IF($AK$351&lt;=0,0,$AK$351*$AK$3/12),2)</f>
        <v>0</v>
      </c>
      <c r="AM351">
        <f>ROUND(IF($AK$351&lt;=0,0,MIN($AK$4,$AK$351+$AL$351)),2)</f>
        <v>0</v>
      </c>
      <c r="AN351">
        <f>ROUND(IF($AK$351&lt;=0,0,MIN(MAX(0,$AK$351+$AL$351-$AM$351),MAX(0,$F$351-$J$351-$O$351-$T$351-$Y$351-$AD$351-$AI$351))),2)</f>
        <v>0</v>
      </c>
      <c r="AO351">
        <f>ROUND(MAX(0,$AK$351+$AL$351-$AM$351-$AN$351),2)</f>
        <v>0</v>
      </c>
      <c r="AP351">
        <f>$AT$350</f>
        <v>0</v>
      </c>
      <c r="AQ351">
        <f>ROUND(IF($AP$351&lt;=0,0,$AP$351*$AP$3/12),2)</f>
        <v>0</v>
      </c>
      <c r="AR351">
        <f>ROUND(IF($AP$351&lt;=0,0,MIN($AP$4,$AP$351+$AQ$351)),2)</f>
        <v>0</v>
      </c>
      <c r="AS351">
        <f>ROUND(IF($AP$351&lt;=0,0,MIN(MAX(0,$AP$351+$AQ$351-$AR$351),MAX(0,$F$351-$J$351-$O$351-$T$351-$Y$351-$AD$351-$AI$351-$AN$351))),2)</f>
        <v>0</v>
      </c>
      <c r="AT351">
        <f>ROUND(MAX(0,$AP$351+$AQ$351-$AR$351-$AS$351),2)</f>
        <v>0</v>
      </c>
      <c r="AU351">
        <f>$AY$350</f>
        <v>0</v>
      </c>
      <c r="AV351">
        <f>ROUND(IF($AU$351&lt;=0,0,$AU$351*$AU$3/12),2)</f>
        <v>0</v>
      </c>
      <c r="AW351">
        <f>ROUND(IF($AU$351&lt;=0,0,MIN($AU$4,$AU$351+$AV$351)),2)</f>
        <v>0</v>
      </c>
      <c r="AX351">
        <f>ROUND(IF($AU$351&lt;=0,0,MIN(MAX(0,$AU$351+$AV$351-$AW$351),MAX(0,$F$351-$J$351-$O$351-$T$351-$Y$351-$AD$351-$AI$351-$AN$351-$AS$351))),2)</f>
        <v>0</v>
      </c>
      <c r="AY351">
        <f>ROUND(MAX(0,$AU$351+$AV$351-$AW$351-$AX$351),2)</f>
        <v>0</v>
      </c>
      <c r="AZ351">
        <f>$BD$350</f>
        <v>0</v>
      </c>
      <c r="BA351">
        <f>ROUND(IF($AZ$351&lt;=0,0,$AZ$351*$AZ$3/12),2)</f>
        <v>0</v>
      </c>
      <c r="BB351">
        <f>ROUND(IF($AZ$351&lt;=0,0,MIN($AZ$4,$AZ$351+$BA$351)),2)</f>
        <v>0</v>
      </c>
      <c r="BC351">
        <f>ROUND(IF($AZ$351&lt;=0,0,MIN(MAX(0,$AZ$351+$BA$351-$BB$351),MAX(0,$F$351-$J$351-$O$351-$T$351-$Y$351-$AD$351-$AI$351-$AN$351-$AS$351-$AX$351))),2)</f>
        <v>0</v>
      </c>
      <c r="BD351">
        <f>ROUND(MAX(0,$AZ$351+$BA$351-$BB$351-$BC$351),2)</f>
        <v>0</v>
      </c>
    </row>
    <row r="352" spans="1:56">
      <c r="A352">
        <f>ROW()-7</f>
        <v>345</v>
      </c>
      <c r="B352">
        <f>EDATE(StartDate,A352-1)</f>
        <v>0</v>
      </c>
      <c r="C352">
        <f>ROUND(SUM($G$352,$L$352,$Q$352,$V$352,$AA$352,$AF$352,$AK$352,$AP$352,$AU$352,$AZ$352)-SUM($K$352,$P$352,$U$352,$Z$352,$AE$352,$AJ$352,$AO$352,$AT$352,$AY$352,$BD$352),2)</f>
        <v>0</v>
      </c>
      <c r="D352">
        <f>ROUND(SUM($H$352,$M$352,$R$352,$W$352,$AB$352,$AG$352,$AL$352,$AQ$352,$AV$352,$BA$352),2)</f>
        <v>0</v>
      </c>
      <c r="E352">
        <f>ROUND(SUM($K$352,$P$352,$U$352,$Z$352,$AE$352,$AJ$352,$AO$352,$AT$352,$AY$352,$BD$352),2)</f>
        <v>0</v>
      </c>
      <c r="F352">
        <f>ROUND(MAX(MonthlyBudget-SUM($I$352,$N$352,$S$352,$X$352,$AC$352,$AH$352,$AM$352,$AR$352,$AW$352,$BB$352),0),2)</f>
        <v>0</v>
      </c>
      <c r="G352">
        <f>$K$351</f>
        <v>0</v>
      </c>
      <c r="H352">
        <f>ROUND(IF($G$352&lt;=0,0,$G$352*$G$3/12),2)</f>
        <v>0</v>
      </c>
      <c r="I352">
        <f>ROUND(IF($G$352&lt;=0,0,MIN($G$4,$G$352+$H$352)),2)</f>
        <v>0</v>
      </c>
      <c r="J352">
        <f>ROUND(IF($G$352&lt;=0,0,MIN(MAX(0,$G$352+$H$352-$I$352),$F$352)),2)</f>
        <v>0</v>
      </c>
      <c r="K352">
        <f>ROUND(MAX(0,$G$352+$H$352-$I$352-$J$352),2)</f>
        <v>0</v>
      </c>
      <c r="L352">
        <f>$P$351</f>
        <v>0</v>
      </c>
      <c r="M352">
        <f>ROUND(IF($L$352&lt;=0,0,$L$352*$L$3/12),2)</f>
        <v>0</v>
      </c>
      <c r="N352">
        <f>ROUND(IF($L$352&lt;=0,0,MIN($L$4,$L$352+$M$352)),2)</f>
        <v>0</v>
      </c>
      <c r="O352">
        <f>ROUND(IF($L$352&lt;=0,0,MIN(MAX(0,$L$352+$M$352-$N$352),MAX(0,$F$352-$J$352))),2)</f>
        <v>0</v>
      </c>
      <c r="P352">
        <f>ROUND(MAX(0,$L$352+$M$352-$N$352-$O$352),2)</f>
        <v>0</v>
      </c>
      <c r="Q352">
        <f>$U$351</f>
        <v>0</v>
      </c>
      <c r="R352">
        <f>ROUND(IF($Q$352&lt;=0,0,$Q$352*$Q$3/12),2)</f>
        <v>0</v>
      </c>
      <c r="S352">
        <f>ROUND(IF($Q$352&lt;=0,0,MIN($Q$4,$Q$352+$R$352)),2)</f>
        <v>0</v>
      </c>
      <c r="T352">
        <f>ROUND(IF($Q$352&lt;=0,0,MIN(MAX(0,$Q$352+$R$352-$S$352),MAX(0,$F$352-$J$352-$O$352))),2)</f>
        <v>0</v>
      </c>
      <c r="U352">
        <f>ROUND(MAX(0,$Q$352+$R$352-$S$352-$T$352),2)</f>
        <v>0</v>
      </c>
      <c r="V352">
        <f>$Z$351</f>
        <v>0</v>
      </c>
      <c r="W352">
        <f>ROUND(IF($V$352&lt;=0,0,$V$352*$V$3/12),2)</f>
        <v>0</v>
      </c>
      <c r="X352">
        <f>ROUND(IF($V$352&lt;=0,0,MIN($V$4,$V$352+$W$352)),2)</f>
        <v>0</v>
      </c>
      <c r="Y352">
        <f>ROUND(IF($V$352&lt;=0,0,MIN(MAX(0,$V$352+$W$352-$X$352),MAX(0,$F$352-$J$352-$O$352-$T$352))),2)</f>
        <v>0</v>
      </c>
      <c r="Z352">
        <f>ROUND(MAX(0,$V$352+$W$352-$X$352-$Y$352),2)</f>
        <v>0</v>
      </c>
      <c r="AA352">
        <f>$AE$351</f>
        <v>0</v>
      </c>
      <c r="AB352">
        <f>ROUND(IF($AA$352&lt;=0,0,$AA$352*$AA$3/12),2)</f>
        <v>0</v>
      </c>
      <c r="AC352">
        <f>ROUND(IF($AA$352&lt;=0,0,MIN($AA$4,$AA$352+$AB$352)),2)</f>
        <v>0</v>
      </c>
      <c r="AD352">
        <f>ROUND(IF($AA$352&lt;=0,0,MIN(MAX(0,$AA$352+$AB$352-$AC$352),MAX(0,$F$352-$J$352-$O$352-$T$352-$Y$352))),2)</f>
        <v>0</v>
      </c>
      <c r="AE352">
        <f>ROUND(MAX(0,$AA$352+$AB$352-$AC$352-$AD$352),2)</f>
        <v>0</v>
      </c>
      <c r="AF352">
        <f>$AJ$351</f>
        <v>0</v>
      </c>
      <c r="AG352">
        <f>ROUND(IF($AF$352&lt;=0,0,$AF$352*$AF$3/12),2)</f>
        <v>0</v>
      </c>
      <c r="AH352">
        <f>ROUND(IF($AF$352&lt;=0,0,MIN($AF$4,$AF$352+$AG$352)),2)</f>
        <v>0</v>
      </c>
      <c r="AI352">
        <f>ROUND(IF($AF$352&lt;=0,0,MIN(MAX(0,$AF$352+$AG$352-$AH$352),MAX(0,$F$352-$J$352-$O$352-$T$352-$Y$352-$AD$352))),2)</f>
        <v>0</v>
      </c>
      <c r="AJ352">
        <f>ROUND(MAX(0,$AF$352+$AG$352-$AH$352-$AI$352),2)</f>
        <v>0</v>
      </c>
      <c r="AK352">
        <f>$AO$351</f>
        <v>0</v>
      </c>
      <c r="AL352">
        <f>ROUND(IF($AK$352&lt;=0,0,$AK$352*$AK$3/12),2)</f>
        <v>0</v>
      </c>
      <c r="AM352">
        <f>ROUND(IF($AK$352&lt;=0,0,MIN($AK$4,$AK$352+$AL$352)),2)</f>
        <v>0</v>
      </c>
      <c r="AN352">
        <f>ROUND(IF($AK$352&lt;=0,0,MIN(MAX(0,$AK$352+$AL$352-$AM$352),MAX(0,$F$352-$J$352-$O$352-$T$352-$Y$352-$AD$352-$AI$352))),2)</f>
        <v>0</v>
      </c>
      <c r="AO352">
        <f>ROUND(MAX(0,$AK$352+$AL$352-$AM$352-$AN$352),2)</f>
        <v>0</v>
      </c>
      <c r="AP352">
        <f>$AT$351</f>
        <v>0</v>
      </c>
      <c r="AQ352">
        <f>ROUND(IF($AP$352&lt;=0,0,$AP$352*$AP$3/12),2)</f>
        <v>0</v>
      </c>
      <c r="AR352">
        <f>ROUND(IF($AP$352&lt;=0,0,MIN($AP$4,$AP$352+$AQ$352)),2)</f>
        <v>0</v>
      </c>
      <c r="AS352">
        <f>ROUND(IF($AP$352&lt;=0,0,MIN(MAX(0,$AP$352+$AQ$352-$AR$352),MAX(0,$F$352-$J$352-$O$352-$T$352-$Y$352-$AD$352-$AI$352-$AN$352))),2)</f>
        <v>0</v>
      </c>
      <c r="AT352">
        <f>ROUND(MAX(0,$AP$352+$AQ$352-$AR$352-$AS$352),2)</f>
        <v>0</v>
      </c>
      <c r="AU352">
        <f>$AY$351</f>
        <v>0</v>
      </c>
      <c r="AV352">
        <f>ROUND(IF($AU$352&lt;=0,0,$AU$352*$AU$3/12),2)</f>
        <v>0</v>
      </c>
      <c r="AW352">
        <f>ROUND(IF($AU$352&lt;=0,0,MIN($AU$4,$AU$352+$AV$352)),2)</f>
        <v>0</v>
      </c>
      <c r="AX352">
        <f>ROUND(IF($AU$352&lt;=0,0,MIN(MAX(0,$AU$352+$AV$352-$AW$352),MAX(0,$F$352-$J$352-$O$352-$T$352-$Y$352-$AD$352-$AI$352-$AN$352-$AS$352))),2)</f>
        <v>0</v>
      </c>
      <c r="AY352">
        <f>ROUND(MAX(0,$AU$352+$AV$352-$AW$352-$AX$352),2)</f>
        <v>0</v>
      </c>
      <c r="AZ352">
        <f>$BD$351</f>
        <v>0</v>
      </c>
      <c r="BA352">
        <f>ROUND(IF($AZ$352&lt;=0,0,$AZ$352*$AZ$3/12),2)</f>
        <v>0</v>
      </c>
      <c r="BB352">
        <f>ROUND(IF($AZ$352&lt;=0,0,MIN($AZ$4,$AZ$352+$BA$352)),2)</f>
        <v>0</v>
      </c>
      <c r="BC352">
        <f>ROUND(IF($AZ$352&lt;=0,0,MIN(MAX(0,$AZ$352+$BA$352-$BB$352),MAX(0,$F$352-$J$352-$O$352-$T$352-$Y$352-$AD$352-$AI$352-$AN$352-$AS$352-$AX$352))),2)</f>
        <v>0</v>
      </c>
      <c r="BD352">
        <f>ROUND(MAX(0,$AZ$352+$BA$352-$BB$352-$BC$352),2)</f>
        <v>0</v>
      </c>
    </row>
    <row r="353" spans="1:56">
      <c r="A353">
        <f>ROW()-7</f>
        <v>346</v>
      </c>
      <c r="B353">
        <f>EDATE(StartDate,A353-1)</f>
        <v>0</v>
      </c>
      <c r="C353">
        <f>ROUND(SUM($G$353,$L$353,$Q$353,$V$353,$AA$353,$AF$353,$AK$353,$AP$353,$AU$353,$AZ$353)-SUM($K$353,$P$353,$U$353,$Z$353,$AE$353,$AJ$353,$AO$353,$AT$353,$AY$353,$BD$353),2)</f>
        <v>0</v>
      </c>
      <c r="D353">
        <f>ROUND(SUM($H$353,$M$353,$R$353,$W$353,$AB$353,$AG$353,$AL$353,$AQ$353,$AV$353,$BA$353),2)</f>
        <v>0</v>
      </c>
      <c r="E353">
        <f>ROUND(SUM($K$353,$P$353,$U$353,$Z$353,$AE$353,$AJ$353,$AO$353,$AT$353,$AY$353,$BD$353),2)</f>
        <v>0</v>
      </c>
      <c r="F353">
        <f>ROUND(MAX(MonthlyBudget-SUM($I$353,$N$353,$S$353,$X$353,$AC$353,$AH$353,$AM$353,$AR$353,$AW$353,$BB$353),0),2)</f>
        <v>0</v>
      </c>
      <c r="G353">
        <f>$K$352</f>
        <v>0</v>
      </c>
      <c r="H353">
        <f>ROUND(IF($G$353&lt;=0,0,$G$353*$G$3/12),2)</f>
        <v>0</v>
      </c>
      <c r="I353">
        <f>ROUND(IF($G$353&lt;=0,0,MIN($G$4,$G$353+$H$353)),2)</f>
        <v>0</v>
      </c>
      <c r="J353">
        <f>ROUND(IF($G$353&lt;=0,0,MIN(MAX(0,$G$353+$H$353-$I$353),$F$353)),2)</f>
        <v>0</v>
      </c>
      <c r="K353">
        <f>ROUND(MAX(0,$G$353+$H$353-$I$353-$J$353),2)</f>
        <v>0</v>
      </c>
      <c r="L353">
        <f>$P$352</f>
        <v>0</v>
      </c>
      <c r="M353">
        <f>ROUND(IF($L$353&lt;=0,0,$L$353*$L$3/12),2)</f>
        <v>0</v>
      </c>
      <c r="N353">
        <f>ROUND(IF($L$353&lt;=0,0,MIN($L$4,$L$353+$M$353)),2)</f>
        <v>0</v>
      </c>
      <c r="O353">
        <f>ROUND(IF($L$353&lt;=0,0,MIN(MAX(0,$L$353+$M$353-$N$353),MAX(0,$F$353-$J$353))),2)</f>
        <v>0</v>
      </c>
      <c r="P353">
        <f>ROUND(MAX(0,$L$353+$M$353-$N$353-$O$353),2)</f>
        <v>0</v>
      </c>
      <c r="Q353">
        <f>$U$352</f>
        <v>0</v>
      </c>
      <c r="R353">
        <f>ROUND(IF($Q$353&lt;=0,0,$Q$353*$Q$3/12),2)</f>
        <v>0</v>
      </c>
      <c r="S353">
        <f>ROUND(IF($Q$353&lt;=0,0,MIN($Q$4,$Q$353+$R$353)),2)</f>
        <v>0</v>
      </c>
      <c r="T353">
        <f>ROUND(IF($Q$353&lt;=0,0,MIN(MAX(0,$Q$353+$R$353-$S$353),MAX(0,$F$353-$J$353-$O$353))),2)</f>
        <v>0</v>
      </c>
      <c r="U353">
        <f>ROUND(MAX(0,$Q$353+$R$353-$S$353-$T$353),2)</f>
        <v>0</v>
      </c>
      <c r="V353">
        <f>$Z$352</f>
        <v>0</v>
      </c>
      <c r="W353">
        <f>ROUND(IF($V$353&lt;=0,0,$V$353*$V$3/12),2)</f>
        <v>0</v>
      </c>
      <c r="X353">
        <f>ROUND(IF($V$353&lt;=0,0,MIN($V$4,$V$353+$W$353)),2)</f>
        <v>0</v>
      </c>
      <c r="Y353">
        <f>ROUND(IF($V$353&lt;=0,0,MIN(MAX(0,$V$353+$W$353-$X$353),MAX(0,$F$353-$J$353-$O$353-$T$353))),2)</f>
        <v>0</v>
      </c>
      <c r="Z353">
        <f>ROUND(MAX(0,$V$353+$W$353-$X$353-$Y$353),2)</f>
        <v>0</v>
      </c>
      <c r="AA353">
        <f>$AE$352</f>
        <v>0</v>
      </c>
      <c r="AB353">
        <f>ROUND(IF($AA$353&lt;=0,0,$AA$353*$AA$3/12),2)</f>
        <v>0</v>
      </c>
      <c r="AC353">
        <f>ROUND(IF($AA$353&lt;=0,0,MIN($AA$4,$AA$353+$AB$353)),2)</f>
        <v>0</v>
      </c>
      <c r="AD353">
        <f>ROUND(IF($AA$353&lt;=0,0,MIN(MAX(0,$AA$353+$AB$353-$AC$353),MAX(0,$F$353-$J$353-$O$353-$T$353-$Y$353))),2)</f>
        <v>0</v>
      </c>
      <c r="AE353">
        <f>ROUND(MAX(0,$AA$353+$AB$353-$AC$353-$AD$353),2)</f>
        <v>0</v>
      </c>
      <c r="AF353">
        <f>$AJ$352</f>
        <v>0</v>
      </c>
      <c r="AG353">
        <f>ROUND(IF($AF$353&lt;=0,0,$AF$353*$AF$3/12),2)</f>
        <v>0</v>
      </c>
      <c r="AH353">
        <f>ROUND(IF($AF$353&lt;=0,0,MIN($AF$4,$AF$353+$AG$353)),2)</f>
        <v>0</v>
      </c>
      <c r="AI353">
        <f>ROUND(IF($AF$353&lt;=0,0,MIN(MAX(0,$AF$353+$AG$353-$AH$353),MAX(0,$F$353-$J$353-$O$353-$T$353-$Y$353-$AD$353))),2)</f>
        <v>0</v>
      </c>
      <c r="AJ353">
        <f>ROUND(MAX(0,$AF$353+$AG$353-$AH$353-$AI$353),2)</f>
        <v>0</v>
      </c>
      <c r="AK353">
        <f>$AO$352</f>
        <v>0</v>
      </c>
      <c r="AL353">
        <f>ROUND(IF($AK$353&lt;=0,0,$AK$353*$AK$3/12),2)</f>
        <v>0</v>
      </c>
      <c r="AM353">
        <f>ROUND(IF($AK$353&lt;=0,0,MIN($AK$4,$AK$353+$AL$353)),2)</f>
        <v>0</v>
      </c>
      <c r="AN353">
        <f>ROUND(IF($AK$353&lt;=0,0,MIN(MAX(0,$AK$353+$AL$353-$AM$353),MAX(0,$F$353-$J$353-$O$353-$T$353-$Y$353-$AD$353-$AI$353))),2)</f>
        <v>0</v>
      </c>
      <c r="AO353">
        <f>ROUND(MAX(0,$AK$353+$AL$353-$AM$353-$AN$353),2)</f>
        <v>0</v>
      </c>
      <c r="AP353">
        <f>$AT$352</f>
        <v>0</v>
      </c>
      <c r="AQ353">
        <f>ROUND(IF($AP$353&lt;=0,0,$AP$353*$AP$3/12),2)</f>
        <v>0</v>
      </c>
      <c r="AR353">
        <f>ROUND(IF($AP$353&lt;=0,0,MIN($AP$4,$AP$353+$AQ$353)),2)</f>
        <v>0</v>
      </c>
      <c r="AS353">
        <f>ROUND(IF($AP$353&lt;=0,0,MIN(MAX(0,$AP$353+$AQ$353-$AR$353),MAX(0,$F$353-$J$353-$O$353-$T$353-$Y$353-$AD$353-$AI$353-$AN$353))),2)</f>
        <v>0</v>
      </c>
      <c r="AT353">
        <f>ROUND(MAX(0,$AP$353+$AQ$353-$AR$353-$AS$353),2)</f>
        <v>0</v>
      </c>
      <c r="AU353">
        <f>$AY$352</f>
        <v>0</v>
      </c>
      <c r="AV353">
        <f>ROUND(IF($AU$353&lt;=0,0,$AU$353*$AU$3/12),2)</f>
        <v>0</v>
      </c>
      <c r="AW353">
        <f>ROUND(IF($AU$353&lt;=0,0,MIN($AU$4,$AU$353+$AV$353)),2)</f>
        <v>0</v>
      </c>
      <c r="AX353">
        <f>ROUND(IF($AU$353&lt;=0,0,MIN(MAX(0,$AU$353+$AV$353-$AW$353),MAX(0,$F$353-$J$353-$O$353-$T$353-$Y$353-$AD$353-$AI$353-$AN$353-$AS$353))),2)</f>
        <v>0</v>
      </c>
      <c r="AY353">
        <f>ROUND(MAX(0,$AU$353+$AV$353-$AW$353-$AX$353),2)</f>
        <v>0</v>
      </c>
      <c r="AZ353">
        <f>$BD$352</f>
        <v>0</v>
      </c>
      <c r="BA353">
        <f>ROUND(IF($AZ$353&lt;=0,0,$AZ$353*$AZ$3/12),2)</f>
        <v>0</v>
      </c>
      <c r="BB353">
        <f>ROUND(IF($AZ$353&lt;=0,0,MIN($AZ$4,$AZ$353+$BA$353)),2)</f>
        <v>0</v>
      </c>
      <c r="BC353">
        <f>ROUND(IF($AZ$353&lt;=0,0,MIN(MAX(0,$AZ$353+$BA$353-$BB$353),MAX(0,$F$353-$J$353-$O$353-$T$353-$Y$353-$AD$353-$AI$353-$AN$353-$AS$353-$AX$353))),2)</f>
        <v>0</v>
      </c>
      <c r="BD353">
        <f>ROUND(MAX(0,$AZ$353+$BA$353-$BB$353-$BC$353),2)</f>
        <v>0</v>
      </c>
    </row>
    <row r="354" spans="1:56">
      <c r="A354">
        <f>ROW()-7</f>
        <v>347</v>
      </c>
      <c r="B354">
        <f>EDATE(StartDate,A354-1)</f>
        <v>0</v>
      </c>
      <c r="C354">
        <f>ROUND(SUM($G$354,$L$354,$Q$354,$V$354,$AA$354,$AF$354,$AK$354,$AP$354,$AU$354,$AZ$354)-SUM($K$354,$P$354,$U$354,$Z$354,$AE$354,$AJ$354,$AO$354,$AT$354,$AY$354,$BD$354),2)</f>
        <v>0</v>
      </c>
      <c r="D354">
        <f>ROUND(SUM($H$354,$M$354,$R$354,$W$354,$AB$354,$AG$354,$AL$354,$AQ$354,$AV$354,$BA$354),2)</f>
        <v>0</v>
      </c>
      <c r="E354">
        <f>ROUND(SUM($K$354,$P$354,$U$354,$Z$354,$AE$354,$AJ$354,$AO$354,$AT$354,$AY$354,$BD$354),2)</f>
        <v>0</v>
      </c>
      <c r="F354">
        <f>ROUND(MAX(MonthlyBudget-SUM($I$354,$N$354,$S$354,$X$354,$AC$354,$AH$354,$AM$354,$AR$354,$AW$354,$BB$354),0),2)</f>
        <v>0</v>
      </c>
      <c r="G354">
        <f>$K$353</f>
        <v>0</v>
      </c>
      <c r="H354">
        <f>ROUND(IF($G$354&lt;=0,0,$G$354*$G$3/12),2)</f>
        <v>0</v>
      </c>
      <c r="I354">
        <f>ROUND(IF($G$354&lt;=0,0,MIN($G$4,$G$354+$H$354)),2)</f>
        <v>0</v>
      </c>
      <c r="J354">
        <f>ROUND(IF($G$354&lt;=0,0,MIN(MAX(0,$G$354+$H$354-$I$354),$F$354)),2)</f>
        <v>0</v>
      </c>
      <c r="K354">
        <f>ROUND(MAX(0,$G$354+$H$354-$I$354-$J$354),2)</f>
        <v>0</v>
      </c>
      <c r="L354">
        <f>$P$353</f>
        <v>0</v>
      </c>
      <c r="M354">
        <f>ROUND(IF($L$354&lt;=0,0,$L$354*$L$3/12),2)</f>
        <v>0</v>
      </c>
      <c r="N354">
        <f>ROUND(IF($L$354&lt;=0,0,MIN($L$4,$L$354+$M$354)),2)</f>
        <v>0</v>
      </c>
      <c r="O354">
        <f>ROUND(IF($L$354&lt;=0,0,MIN(MAX(0,$L$354+$M$354-$N$354),MAX(0,$F$354-$J$354))),2)</f>
        <v>0</v>
      </c>
      <c r="P354">
        <f>ROUND(MAX(0,$L$354+$M$354-$N$354-$O$354),2)</f>
        <v>0</v>
      </c>
      <c r="Q354">
        <f>$U$353</f>
        <v>0</v>
      </c>
      <c r="R354">
        <f>ROUND(IF($Q$354&lt;=0,0,$Q$354*$Q$3/12),2)</f>
        <v>0</v>
      </c>
      <c r="S354">
        <f>ROUND(IF($Q$354&lt;=0,0,MIN($Q$4,$Q$354+$R$354)),2)</f>
        <v>0</v>
      </c>
      <c r="T354">
        <f>ROUND(IF($Q$354&lt;=0,0,MIN(MAX(0,$Q$354+$R$354-$S$354),MAX(0,$F$354-$J$354-$O$354))),2)</f>
        <v>0</v>
      </c>
      <c r="U354">
        <f>ROUND(MAX(0,$Q$354+$R$354-$S$354-$T$354),2)</f>
        <v>0</v>
      </c>
      <c r="V354">
        <f>$Z$353</f>
        <v>0</v>
      </c>
      <c r="W354">
        <f>ROUND(IF($V$354&lt;=0,0,$V$354*$V$3/12),2)</f>
        <v>0</v>
      </c>
      <c r="X354">
        <f>ROUND(IF($V$354&lt;=0,0,MIN($V$4,$V$354+$W$354)),2)</f>
        <v>0</v>
      </c>
      <c r="Y354">
        <f>ROUND(IF($V$354&lt;=0,0,MIN(MAX(0,$V$354+$W$354-$X$354),MAX(0,$F$354-$J$354-$O$354-$T$354))),2)</f>
        <v>0</v>
      </c>
      <c r="Z354">
        <f>ROUND(MAX(0,$V$354+$W$354-$X$354-$Y$354),2)</f>
        <v>0</v>
      </c>
      <c r="AA354">
        <f>$AE$353</f>
        <v>0</v>
      </c>
      <c r="AB354">
        <f>ROUND(IF($AA$354&lt;=0,0,$AA$354*$AA$3/12),2)</f>
        <v>0</v>
      </c>
      <c r="AC354">
        <f>ROUND(IF($AA$354&lt;=0,0,MIN($AA$4,$AA$354+$AB$354)),2)</f>
        <v>0</v>
      </c>
      <c r="AD354">
        <f>ROUND(IF($AA$354&lt;=0,0,MIN(MAX(0,$AA$354+$AB$354-$AC$354),MAX(0,$F$354-$J$354-$O$354-$T$354-$Y$354))),2)</f>
        <v>0</v>
      </c>
      <c r="AE354">
        <f>ROUND(MAX(0,$AA$354+$AB$354-$AC$354-$AD$354),2)</f>
        <v>0</v>
      </c>
      <c r="AF354">
        <f>$AJ$353</f>
        <v>0</v>
      </c>
      <c r="AG354">
        <f>ROUND(IF($AF$354&lt;=0,0,$AF$354*$AF$3/12),2)</f>
        <v>0</v>
      </c>
      <c r="AH354">
        <f>ROUND(IF($AF$354&lt;=0,0,MIN($AF$4,$AF$354+$AG$354)),2)</f>
        <v>0</v>
      </c>
      <c r="AI354">
        <f>ROUND(IF($AF$354&lt;=0,0,MIN(MAX(0,$AF$354+$AG$354-$AH$354),MAX(0,$F$354-$J$354-$O$354-$T$354-$Y$354-$AD$354))),2)</f>
        <v>0</v>
      </c>
      <c r="AJ354">
        <f>ROUND(MAX(0,$AF$354+$AG$354-$AH$354-$AI$354),2)</f>
        <v>0</v>
      </c>
      <c r="AK354">
        <f>$AO$353</f>
        <v>0</v>
      </c>
      <c r="AL354">
        <f>ROUND(IF($AK$354&lt;=0,0,$AK$354*$AK$3/12),2)</f>
        <v>0</v>
      </c>
      <c r="AM354">
        <f>ROUND(IF($AK$354&lt;=0,0,MIN($AK$4,$AK$354+$AL$354)),2)</f>
        <v>0</v>
      </c>
      <c r="AN354">
        <f>ROUND(IF($AK$354&lt;=0,0,MIN(MAX(0,$AK$354+$AL$354-$AM$354),MAX(0,$F$354-$J$354-$O$354-$T$354-$Y$354-$AD$354-$AI$354))),2)</f>
        <v>0</v>
      </c>
      <c r="AO354">
        <f>ROUND(MAX(0,$AK$354+$AL$354-$AM$354-$AN$354),2)</f>
        <v>0</v>
      </c>
      <c r="AP354">
        <f>$AT$353</f>
        <v>0</v>
      </c>
      <c r="AQ354">
        <f>ROUND(IF($AP$354&lt;=0,0,$AP$354*$AP$3/12),2)</f>
        <v>0</v>
      </c>
      <c r="AR354">
        <f>ROUND(IF($AP$354&lt;=0,0,MIN($AP$4,$AP$354+$AQ$354)),2)</f>
        <v>0</v>
      </c>
      <c r="AS354">
        <f>ROUND(IF($AP$354&lt;=0,0,MIN(MAX(0,$AP$354+$AQ$354-$AR$354),MAX(0,$F$354-$J$354-$O$354-$T$354-$Y$354-$AD$354-$AI$354-$AN$354))),2)</f>
        <v>0</v>
      </c>
      <c r="AT354">
        <f>ROUND(MAX(0,$AP$354+$AQ$354-$AR$354-$AS$354),2)</f>
        <v>0</v>
      </c>
      <c r="AU354">
        <f>$AY$353</f>
        <v>0</v>
      </c>
      <c r="AV354">
        <f>ROUND(IF($AU$354&lt;=0,0,$AU$354*$AU$3/12),2)</f>
        <v>0</v>
      </c>
      <c r="AW354">
        <f>ROUND(IF($AU$354&lt;=0,0,MIN($AU$4,$AU$354+$AV$354)),2)</f>
        <v>0</v>
      </c>
      <c r="AX354">
        <f>ROUND(IF($AU$354&lt;=0,0,MIN(MAX(0,$AU$354+$AV$354-$AW$354),MAX(0,$F$354-$J$354-$O$354-$T$354-$Y$354-$AD$354-$AI$354-$AN$354-$AS$354))),2)</f>
        <v>0</v>
      </c>
      <c r="AY354">
        <f>ROUND(MAX(0,$AU$354+$AV$354-$AW$354-$AX$354),2)</f>
        <v>0</v>
      </c>
      <c r="AZ354">
        <f>$BD$353</f>
        <v>0</v>
      </c>
      <c r="BA354">
        <f>ROUND(IF($AZ$354&lt;=0,0,$AZ$354*$AZ$3/12),2)</f>
        <v>0</v>
      </c>
      <c r="BB354">
        <f>ROUND(IF($AZ$354&lt;=0,0,MIN($AZ$4,$AZ$354+$BA$354)),2)</f>
        <v>0</v>
      </c>
      <c r="BC354">
        <f>ROUND(IF($AZ$354&lt;=0,0,MIN(MAX(0,$AZ$354+$BA$354-$BB$354),MAX(0,$F$354-$J$354-$O$354-$T$354-$Y$354-$AD$354-$AI$354-$AN$354-$AS$354-$AX$354))),2)</f>
        <v>0</v>
      </c>
      <c r="BD354">
        <f>ROUND(MAX(0,$AZ$354+$BA$354-$BB$354-$BC$354),2)</f>
        <v>0</v>
      </c>
    </row>
    <row r="355" spans="1:56">
      <c r="A355">
        <f>ROW()-7</f>
        <v>348</v>
      </c>
      <c r="B355">
        <f>EDATE(StartDate,A355-1)</f>
        <v>0</v>
      </c>
      <c r="C355">
        <f>ROUND(SUM($G$355,$L$355,$Q$355,$V$355,$AA$355,$AF$355,$AK$355,$AP$355,$AU$355,$AZ$355)-SUM($K$355,$P$355,$U$355,$Z$355,$AE$355,$AJ$355,$AO$355,$AT$355,$AY$355,$BD$355),2)</f>
        <v>0</v>
      </c>
      <c r="D355">
        <f>ROUND(SUM($H$355,$M$355,$R$355,$W$355,$AB$355,$AG$355,$AL$355,$AQ$355,$AV$355,$BA$355),2)</f>
        <v>0</v>
      </c>
      <c r="E355">
        <f>ROUND(SUM($K$355,$P$355,$U$355,$Z$355,$AE$355,$AJ$355,$AO$355,$AT$355,$AY$355,$BD$355),2)</f>
        <v>0</v>
      </c>
      <c r="F355">
        <f>ROUND(MAX(MonthlyBudget-SUM($I$355,$N$355,$S$355,$X$355,$AC$355,$AH$355,$AM$355,$AR$355,$AW$355,$BB$355),0),2)</f>
        <v>0</v>
      </c>
      <c r="G355">
        <f>$K$354</f>
        <v>0</v>
      </c>
      <c r="H355">
        <f>ROUND(IF($G$355&lt;=0,0,$G$355*$G$3/12),2)</f>
        <v>0</v>
      </c>
      <c r="I355">
        <f>ROUND(IF($G$355&lt;=0,0,MIN($G$4,$G$355+$H$355)),2)</f>
        <v>0</v>
      </c>
      <c r="J355">
        <f>ROUND(IF($G$355&lt;=0,0,MIN(MAX(0,$G$355+$H$355-$I$355),$F$355)),2)</f>
        <v>0</v>
      </c>
      <c r="K355">
        <f>ROUND(MAX(0,$G$355+$H$355-$I$355-$J$355),2)</f>
        <v>0</v>
      </c>
      <c r="L355">
        <f>$P$354</f>
        <v>0</v>
      </c>
      <c r="M355">
        <f>ROUND(IF($L$355&lt;=0,0,$L$355*$L$3/12),2)</f>
        <v>0</v>
      </c>
      <c r="N355">
        <f>ROUND(IF($L$355&lt;=0,0,MIN($L$4,$L$355+$M$355)),2)</f>
        <v>0</v>
      </c>
      <c r="O355">
        <f>ROUND(IF($L$355&lt;=0,0,MIN(MAX(0,$L$355+$M$355-$N$355),MAX(0,$F$355-$J$355))),2)</f>
        <v>0</v>
      </c>
      <c r="P355">
        <f>ROUND(MAX(0,$L$355+$M$355-$N$355-$O$355),2)</f>
        <v>0</v>
      </c>
      <c r="Q355">
        <f>$U$354</f>
        <v>0</v>
      </c>
      <c r="R355">
        <f>ROUND(IF($Q$355&lt;=0,0,$Q$355*$Q$3/12),2)</f>
        <v>0</v>
      </c>
      <c r="S355">
        <f>ROUND(IF($Q$355&lt;=0,0,MIN($Q$4,$Q$355+$R$355)),2)</f>
        <v>0</v>
      </c>
      <c r="T355">
        <f>ROUND(IF($Q$355&lt;=0,0,MIN(MAX(0,$Q$355+$R$355-$S$355),MAX(0,$F$355-$J$355-$O$355))),2)</f>
        <v>0</v>
      </c>
      <c r="U355">
        <f>ROUND(MAX(0,$Q$355+$R$355-$S$355-$T$355),2)</f>
        <v>0</v>
      </c>
      <c r="V355">
        <f>$Z$354</f>
        <v>0</v>
      </c>
      <c r="W355">
        <f>ROUND(IF($V$355&lt;=0,0,$V$355*$V$3/12),2)</f>
        <v>0</v>
      </c>
      <c r="X355">
        <f>ROUND(IF($V$355&lt;=0,0,MIN($V$4,$V$355+$W$355)),2)</f>
        <v>0</v>
      </c>
      <c r="Y355">
        <f>ROUND(IF($V$355&lt;=0,0,MIN(MAX(0,$V$355+$W$355-$X$355),MAX(0,$F$355-$J$355-$O$355-$T$355))),2)</f>
        <v>0</v>
      </c>
      <c r="Z355">
        <f>ROUND(MAX(0,$V$355+$W$355-$X$355-$Y$355),2)</f>
        <v>0</v>
      </c>
      <c r="AA355">
        <f>$AE$354</f>
        <v>0</v>
      </c>
      <c r="AB355">
        <f>ROUND(IF($AA$355&lt;=0,0,$AA$355*$AA$3/12),2)</f>
        <v>0</v>
      </c>
      <c r="AC355">
        <f>ROUND(IF($AA$355&lt;=0,0,MIN($AA$4,$AA$355+$AB$355)),2)</f>
        <v>0</v>
      </c>
      <c r="AD355">
        <f>ROUND(IF($AA$355&lt;=0,0,MIN(MAX(0,$AA$355+$AB$355-$AC$355),MAX(0,$F$355-$J$355-$O$355-$T$355-$Y$355))),2)</f>
        <v>0</v>
      </c>
      <c r="AE355">
        <f>ROUND(MAX(0,$AA$355+$AB$355-$AC$355-$AD$355),2)</f>
        <v>0</v>
      </c>
      <c r="AF355">
        <f>$AJ$354</f>
        <v>0</v>
      </c>
      <c r="AG355">
        <f>ROUND(IF($AF$355&lt;=0,0,$AF$355*$AF$3/12),2)</f>
        <v>0</v>
      </c>
      <c r="AH355">
        <f>ROUND(IF($AF$355&lt;=0,0,MIN($AF$4,$AF$355+$AG$355)),2)</f>
        <v>0</v>
      </c>
      <c r="AI355">
        <f>ROUND(IF($AF$355&lt;=0,0,MIN(MAX(0,$AF$355+$AG$355-$AH$355),MAX(0,$F$355-$J$355-$O$355-$T$355-$Y$355-$AD$355))),2)</f>
        <v>0</v>
      </c>
      <c r="AJ355">
        <f>ROUND(MAX(0,$AF$355+$AG$355-$AH$355-$AI$355),2)</f>
        <v>0</v>
      </c>
      <c r="AK355">
        <f>$AO$354</f>
        <v>0</v>
      </c>
      <c r="AL355">
        <f>ROUND(IF($AK$355&lt;=0,0,$AK$355*$AK$3/12),2)</f>
        <v>0</v>
      </c>
      <c r="AM355">
        <f>ROUND(IF($AK$355&lt;=0,0,MIN($AK$4,$AK$355+$AL$355)),2)</f>
        <v>0</v>
      </c>
      <c r="AN355">
        <f>ROUND(IF($AK$355&lt;=0,0,MIN(MAX(0,$AK$355+$AL$355-$AM$355),MAX(0,$F$355-$J$355-$O$355-$T$355-$Y$355-$AD$355-$AI$355))),2)</f>
        <v>0</v>
      </c>
      <c r="AO355">
        <f>ROUND(MAX(0,$AK$355+$AL$355-$AM$355-$AN$355),2)</f>
        <v>0</v>
      </c>
      <c r="AP355">
        <f>$AT$354</f>
        <v>0</v>
      </c>
      <c r="AQ355">
        <f>ROUND(IF($AP$355&lt;=0,0,$AP$355*$AP$3/12),2)</f>
        <v>0</v>
      </c>
      <c r="AR355">
        <f>ROUND(IF($AP$355&lt;=0,0,MIN($AP$4,$AP$355+$AQ$355)),2)</f>
        <v>0</v>
      </c>
      <c r="AS355">
        <f>ROUND(IF($AP$355&lt;=0,0,MIN(MAX(0,$AP$355+$AQ$355-$AR$355),MAX(0,$F$355-$J$355-$O$355-$T$355-$Y$355-$AD$355-$AI$355-$AN$355))),2)</f>
        <v>0</v>
      </c>
      <c r="AT355">
        <f>ROUND(MAX(0,$AP$355+$AQ$355-$AR$355-$AS$355),2)</f>
        <v>0</v>
      </c>
      <c r="AU355">
        <f>$AY$354</f>
        <v>0</v>
      </c>
      <c r="AV355">
        <f>ROUND(IF($AU$355&lt;=0,0,$AU$355*$AU$3/12),2)</f>
        <v>0</v>
      </c>
      <c r="AW355">
        <f>ROUND(IF($AU$355&lt;=0,0,MIN($AU$4,$AU$355+$AV$355)),2)</f>
        <v>0</v>
      </c>
      <c r="AX355">
        <f>ROUND(IF($AU$355&lt;=0,0,MIN(MAX(0,$AU$355+$AV$355-$AW$355),MAX(0,$F$355-$J$355-$O$355-$T$355-$Y$355-$AD$355-$AI$355-$AN$355-$AS$355))),2)</f>
        <v>0</v>
      </c>
      <c r="AY355">
        <f>ROUND(MAX(0,$AU$355+$AV$355-$AW$355-$AX$355),2)</f>
        <v>0</v>
      </c>
      <c r="AZ355">
        <f>$BD$354</f>
        <v>0</v>
      </c>
      <c r="BA355">
        <f>ROUND(IF($AZ$355&lt;=0,0,$AZ$355*$AZ$3/12),2)</f>
        <v>0</v>
      </c>
      <c r="BB355">
        <f>ROUND(IF($AZ$355&lt;=0,0,MIN($AZ$4,$AZ$355+$BA$355)),2)</f>
        <v>0</v>
      </c>
      <c r="BC355">
        <f>ROUND(IF($AZ$355&lt;=0,0,MIN(MAX(0,$AZ$355+$BA$355-$BB$355),MAX(0,$F$355-$J$355-$O$355-$T$355-$Y$355-$AD$355-$AI$355-$AN$355-$AS$355-$AX$355))),2)</f>
        <v>0</v>
      </c>
      <c r="BD355">
        <f>ROUND(MAX(0,$AZ$355+$BA$355-$BB$355-$BC$355),2)</f>
        <v>0</v>
      </c>
    </row>
    <row r="356" spans="1:56">
      <c r="A356">
        <f>ROW()-7</f>
        <v>349</v>
      </c>
      <c r="B356">
        <f>EDATE(StartDate,A356-1)</f>
        <v>0</v>
      </c>
      <c r="C356">
        <f>ROUND(SUM($G$356,$L$356,$Q$356,$V$356,$AA$356,$AF$356,$AK$356,$AP$356,$AU$356,$AZ$356)-SUM($K$356,$P$356,$U$356,$Z$356,$AE$356,$AJ$356,$AO$356,$AT$356,$AY$356,$BD$356),2)</f>
        <v>0</v>
      </c>
      <c r="D356">
        <f>ROUND(SUM($H$356,$M$356,$R$356,$W$356,$AB$356,$AG$356,$AL$356,$AQ$356,$AV$356,$BA$356),2)</f>
        <v>0</v>
      </c>
      <c r="E356">
        <f>ROUND(SUM($K$356,$P$356,$U$356,$Z$356,$AE$356,$AJ$356,$AO$356,$AT$356,$AY$356,$BD$356),2)</f>
        <v>0</v>
      </c>
      <c r="F356">
        <f>ROUND(MAX(MonthlyBudget-SUM($I$356,$N$356,$S$356,$X$356,$AC$356,$AH$356,$AM$356,$AR$356,$AW$356,$BB$356),0),2)</f>
        <v>0</v>
      </c>
      <c r="G356">
        <f>$K$355</f>
        <v>0</v>
      </c>
      <c r="H356">
        <f>ROUND(IF($G$356&lt;=0,0,$G$356*$G$3/12),2)</f>
        <v>0</v>
      </c>
      <c r="I356">
        <f>ROUND(IF($G$356&lt;=0,0,MIN($G$4,$G$356+$H$356)),2)</f>
        <v>0</v>
      </c>
      <c r="J356">
        <f>ROUND(IF($G$356&lt;=0,0,MIN(MAX(0,$G$356+$H$356-$I$356),$F$356)),2)</f>
        <v>0</v>
      </c>
      <c r="K356">
        <f>ROUND(MAX(0,$G$356+$H$356-$I$356-$J$356),2)</f>
        <v>0</v>
      </c>
      <c r="L356">
        <f>$P$355</f>
        <v>0</v>
      </c>
      <c r="M356">
        <f>ROUND(IF($L$356&lt;=0,0,$L$356*$L$3/12),2)</f>
        <v>0</v>
      </c>
      <c r="N356">
        <f>ROUND(IF($L$356&lt;=0,0,MIN($L$4,$L$356+$M$356)),2)</f>
        <v>0</v>
      </c>
      <c r="O356">
        <f>ROUND(IF($L$356&lt;=0,0,MIN(MAX(0,$L$356+$M$356-$N$356),MAX(0,$F$356-$J$356))),2)</f>
        <v>0</v>
      </c>
      <c r="P356">
        <f>ROUND(MAX(0,$L$356+$M$356-$N$356-$O$356),2)</f>
        <v>0</v>
      </c>
      <c r="Q356">
        <f>$U$355</f>
        <v>0</v>
      </c>
      <c r="R356">
        <f>ROUND(IF($Q$356&lt;=0,0,$Q$356*$Q$3/12),2)</f>
        <v>0</v>
      </c>
      <c r="S356">
        <f>ROUND(IF($Q$356&lt;=0,0,MIN($Q$4,$Q$356+$R$356)),2)</f>
        <v>0</v>
      </c>
      <c r="T356">
        <f>ROUND(IF($Q$356&lt;=0,0,MIN(MAX(0,$Q$356+$R$356-$S$356),MAX(0,$F$356-$J$356-$O$356))),2)</f>
        <v>0</v>
      </c>
      <c r="U356">
        <f>ROUND(MAX(0,$Q$356+$R$356-$S$356-$T$356),2)</f>
        <v>0</v>
      </c>
      <c r="V356">
        <f>$Z$355</f>
        <v>0</v>
      </c>
      <c r="W356">
        <f>ROUND(IF($V$356&lt;=0,0,$V$356*$V$3/12),2)</f>
        <v>0</v>
      </c>
      <c r="X356">
        <f>ROUND(IF($V$356&lt;=0,0,MIN($V$4,$V$356+$W$356)),2)</f>
        <v>0</v>
      </c>
      <c r="Y356">
        <f>ROUND(IF($V$356&lt;=0,0,MIN(MAX(0,$V$356+$W$356-$X$356),MAX(0,$F$356-$J$356-$O$356-$T$356))),2)</f>
        <v>0</v>
      </c>
      <c r="Z356">
        <f>ROUND(MAX(0,$V$356+$W$356-$X$356-$Y$356),2)</f>
        <v>0</v>
      </c>
      <c r="AA356">
        <f>$AE$355</f>
        <v>0</v>
      </c>
      <c r="AB356">
        <f>ROUND(IF($AA$356&lt;=0,0,$AA$356*$AA$3/12),2)</f>
        <v>0</v>
      </c>
      <c r="AC356">
        <f>ROUND(IF($AA$356&lt;=0,0,MIN($AA$4,$AA$356+$AB$356)),2)</f>
        <v>0</v>
      </c>
      <c r="AD356">
        <f>ROUND(IF($AA$356&lt;=0,0,MIN(MAX(0,$AA$356+$AB$356-$AC$356),MAX(0,$F$356-$J$356-$O$356-$T$356-$Y$356))),2)</f>
        <v>0</v>
      </c>
      <c r="AE356">
        <f>ROUND(MAX(0,$AA$356+$AB$356-$AC$356-$AD$356),2)</f>
        <v>0</v>
      </c>
      <c r="AF356">
        <f>$AJ$355</f>
        <v>0</v>
      </c>
      <c r="AG356">
        <f>ROUND(IF($AF$356&lt;=0,0,$AF$356*$AF$3/12),2)</f>
        <v>0</v>
      </c>
      <c r="AH356">
        <f>ROUND(IF($AF$356&lt;=0,0,MIN($AF$4,$AF$356+$AG$356)),2)</f>
        <v>0</v>
      </c>
      <c r="AI356">
        <f>ROUND(IF($AF$356&lt;=0,0,MIN(MAX(0,$AF$356+$AG$356-$AH$356),MAX(0,$F$356-$J$356-$O$356-$T$356-$Y$356-$AD$356))),2)</f>
        <v>0</v>
      </c>
      <c r="AJ356">
        <f>ROUND(MAX(0,$AF$356+$AG$356-$AH$356-$AI$356),2)</f>
        <v>0</v>
      </c>
      <c r="AK356">
        <f>$AO$355</f>
        <v>0</v>
      </c>
      <c r="AL356">
        <f>ROUND(IF($AK$356&lt;=0,0,$AK$356*$AK$3/12),2)</f>
        <v>0</v>
      </c>
      <c r="AM356">
        <f>ROUND(IF($AK$356&lt;=0,0,MIN($AK$4,$AK$356+$AL$356)),2)</f>
        <v>0</v>
      </c>
      <c r="AN356">
        <f>ROUND(IF($AK$356&lt;=0,0,MIN(MAX(0,$AK$356+$AL$356-$AM$356),MAX(0,$F$356-$J$356-$O$356-$T$356-$Y$356-$AD$356-$AI$356))),2)</f>
        <v>0</v>
      </c>
      <c r="AO356">
        <f>ROUND(MAX(0,$AK$356+$AL$356-$AM$356-$AN$356),2)</f>
        <v>0</v>
      </c>
      <c r="AP356">
        <f>$AT$355</f>
        <v>0</v>
      </c>
      <c r="AQ356">
        <f>ROUND(IF($AP$356&lt;=0,0,$AP$356*$AP$3/12),2)</f>
        <v>0</v>
      </c>
      <c r="AR356">
        <f>ROUND(IF($AP$356&lt;=0,0,MIN($AP$4,$AP$356+$AQ$356)),2)</f>
        <v>0</v>
      </c>
      <c r="AS356">
        <f>ROUND(IF($AP$356&lt;=0,0,MIN(MAX(0,$AP$356+$AQ$356-$AR$356),MAX(0,$F$356-$J$356-$O$356-$T$356-$Y$356-$AD$356-$AI$356-$AN$356))),2)</f>
        <v>0</v>
      </c>
      <c r="AT356">
        <f>ROUND(MAX(0,$AP$356+$AQ$356-$AR$356-$AS$356),2)</f>
        <v>0</v>
      </c>
      <c r="AU356">
        <f>$AY$355</f>
        <v>0</v>
      </c>
      <c r="AV356">
        <f>ROUND(IF($AU$356&lt;=0,0,$AU$356*$AU$3/12),2)</f>
        <v>0</v>
      </c>
      <c r="AW356">
        <f>ROUND(IF($AU$356&lt;=0,0,MIN($AU$4,$AU$356+$AV$356)),2)</f>
        <v>0</v>
      </c>
      <c r="AX356">
        <f>ROUND(IF($AU$356&lt;=0,0,MIN(MAX(0,$AU$356+$AV$356-$AW$356),MAX(0,$F$356-$J$356-$O$356-$T$356-$Y$356-$AD$356-$AI$356-$AN$356-$AS$356))),2)</f>
        <v>0</v>
      </c>
      <c r="AY356">
        <f>ROUND(MAX(0,$AU$356+$AV$356-$AW$356-$AX$356),2)</f>
        <v>0</v>
      </c>
      <c r="AZ356">
        <f>$BD$355</f>
        <v>0</v>
      </c>
      <c r="BA356">
        <f>ROUND(IF($AZ$356&lt;=0,0,$AZ$356*$AZ$3/12),2)</f>
        <v>0</v>
      </c>
      <c r="BB356">
        <f>ROUND(IF($AZ$356&lt;=0,0,MIN($AZ$4,$AZ$356+$BA$356)),2)</f>
        <v>0</v>
      </c>
      <c r="BC356">
        <f>ROUND(IF($AZ$356&lt;=0,0,MIN(MAX(0,$AZ$356+$BA$356-$BB$356),MAX(0,$F$356-$J$356-$O$356-$T$356-$Y$356-$AD$356-$AI$356-$AN$356-$AS$356-$AX$356))),2)</f>
        <v>0</v>
      </c>
      <c r="BD356">
        <f>ROUND(MAX(0,$AZ$356+$BA$356-$BB$356-$BC$356),2)</f>
        <v>0</v>
      </c>
    </row>
    <row r="357" spans="1:56">
      <c r="A357">
        <f>ROW()-7</f>
        <v>350</v>
      </c>
      <c r="B357">
        <f>EDATE(StartDate,A357-1)</f>
        <v>0</v>
      </c>
      <c r="C357">
        <f>ROUND(SUM($G$357,$L$357,$Q$357,$V$357,$AA$357,$AF$357,$AK$357,$AP$357,$AU$357,$AZ$357)-SUM($K$357,$P$357,$U$357,$Z$357,$AE$357,$AJ$357,$AO$357,$AT$357,$AY$357,$BD$357),2)</f>
        <v>0</v>
      </c>
      <c r="D357">
        <f>ROUND(SUM($H$357,$M$357,$R$357,$W$357,$AB$357,$AG$357,$AL$357,$AQ$357,$AV$357,$BA$357),2)</f>
        <v>0</v>
      </c>
      <c r="E357">
        <f>ROUND(SUM($K$357,$P$357,$U$357,$Z$357,$AE$357,$AJ$357,$AO$357,$AT$357,$AY$357,$BD$357),2)</f>
        <v>0</v>
      </c>
      <c r="F357">
        <f>ROUND(MAX(MonthlyBudget-SUM($I$357,$N$357,$S$357,$X$357,$AC$357,$AH$357,$AM$357,$AR$357,$AW$357,$BB$357),0),2)</f>
        <v>0</v>
      </c>
      <c r="G357">
        <f>$K$356</f>
        <v>0</v>
      </c>
      <c r="H357">
        <f>ROUND(IF($G$357&lt;=0,0,$G$357*$G$3/12),2)</f>
        <v>0</v>
      </c>
      <c r="I357">
        <f>ROUND(IF($G$357&lt;=0,0,MIN($G$4,$G$357+$H$357)),2)</f>
        <v>0</v>
      </c>
      <c r="J357">
        <f>ROUND(IF($G$357&lt;=0,0,MIN(MAX(0,$G$357+$H$357-$I$357),$F$357)),2)</f>
        <v>0</v>
      </c>
      <c r="K357">
        <f>ROUND(MAX(0,$G$357+$H$357-$I$357-$J$357),2)</f>
        <v>0</v>
      </c>
      <c r="L357">
        <f>$P$356</f>
        <v>0</v>
      </c>
      <c r="M357">
        <f>ROUND(IF($L$357&lt;=0,0,$L$357*$L$3/12),2)</f>
        <v>0</v>
      </c>
      <c r="N357">
        <f>ROUND(IF($L$357&lt;=0,0,MIN($L$4,$L$357+$M$357)),2)</f>
        <v>0</v>
      </c>
      <c r="O357">
        <f>ROUND(IF($L$357&lt;=0,0,MIN(MAX(0,$L$357+$M$357-$N$357),MAX(0,$F$357-$J$357))),2)</f>
        <v>0</v>
      </c>
      <c r="P357">
        <f>ROUND(MAX(0,$L$357+$M$357-$N$357-$O$357),2)</f>
        <v>0</v>
      </c>
      <c r="Q357">
        <f>$U$356</f>
        <v>0</v>
      </c>
      <c r="R357">
        <f>ROUND(IF($Q$357&lt;=0,0,$Q$357*$Q$3/12),2)</f>
        <v>0</v>
      </c>
      <c r="S357">
        <f>ROUND(IF($Q$357&lt;=0,0,MIN($Q$4,$Q$357+$R$357)),2)</f>
        <v>0</v>
      </c>
      <c r="T357">
        <f>ROUND(IF($Q$357&lt;=0,0,MIN(MAX(0,$Q$357+$R$357-$S$357),MAX(0,$F$357-$J$357-$O$357))),2)</f>
        <v>0</v>
      </c>
      <c r="U357">
        <f>ROUND(MAX(0,$Q$357+$R$357-$S$357-$T$357),2)</f>
        <v>0</v>
      </c>
      <c r="V357">
        <f>$Z$356</f>
        <v>0</v>
      </c>
      <c r="W357">
        <f>ROUND(IF($V$357&lt;=0,0,$V$357*$V$3/12),2)</f>
        <v>0</v>
      </c>
      <c r="X357">
        <f>ROUND(IF($V$357&lt;=0,0,MIN($V$4,$V$357+$W$357)),2)</f>
        <v>0</v>
      </c>
      <c r="Y357">
        <f>ROUND(IF($V$357&lt;=0,0,MIN(MAX(0,$V$357+$W$357-$X$357),MAX(0,$F$357-$J$357-$O$357-$T$357))),2)</f>
        <v>0</v>
      </c>
      <c r="Z357">
        <f>ROUND(MAX(0,$V$357+$W$357-$X$357-$Y$357),2)</f>
        <v>0</v>
      </c>
      <c r="AA357">
        <f>$AE$356</f>
        <v>0</v>
      </c>
      <c r="AB357">
        <f>ROUND(IF($AA$357&lt;=0,0,$AA$357*$AA$3/12),2)</f>
        <v>0</v>
      </c>
      <c r="AC357">
        <f>ROUND(IF($AA$357&lt;=0,0,MIN($AA$4,$AA$357+$AB$357)),2)</f>
        <v>0</v>
      </c>
      <c r="AD357">
        <f>ROUND(IF($AA$357&lt;=0,0,MIN(MAX(0,$AA$357+$AB$357-$AC$357),MAX(0,$F$357-$J$357-$O$357-$T$357-$Y$357))),2)</f>
        <v>0</v>
      </c>
      <c r="AE357">
        <f>ROUND(MAX(0,$AA$357+$AB$357-$AC$357-$AD$357),2)</f>
        <v>0</v>
      </c>
      <c r="AF357">
        <f>$AJ$356</f>
        <v>0</v>
      </c>
      <c r="AG357">
        <f>ROUND(IF($AF$357&lt;=0,0,$AF$357*$AF$3/12),2)</f>
        <v>0</v>
      </c>
      <c r="AH357">
        <f>ROUND(IF($AF$357&lt;=0,0,MIN($AF$4,$AF$357+$AG$357)),2)</f>
        <v>0</v>
      </c>
      <c r="AI357">
        <f>ROUND(IF($AF$357&lt;=0,0,MIN(MAX(0,$AF$357+$AG$357-$AH$357),MAX(0,$F$357-$J$357-$O$357-$T$357-$Y$357-$AD$357))),2)</f>
        <v>0</v>
      </c>
      <c r="AJ357">
        <f>ROUND(MAX(0,$AF$357+$AG$357-$AH$357-$AI$357),2)</f>
        <v>0</v>
      </c>
      <c r="AK357">
        <f>$AO$356</f>
        <v>0</v>
      </c>
      <c r="AL357">
        <f>ROUND(IF($AK$357&lt;=0,0,$AK$357*$AK$3/12),2)</f>
        <v>0</v>
      </c>
      <c r="AM357">
        <f>ROUND(IF($AK$357&lt;=0,0,MIN($AK$4,$AK$357+$AL$357)),2)</f>
        <v>0</v>
      </c>
      <c r="AN357">
        <f>ROUND(IF($AK$357&lt;=0,0,MIN(MAX(0,$AK$357+$AL$357-$AM$357),MAX(0,$F$357-$J$357-$O$357-$T$357-$Y$357-$AD$357-$AI$357))),2)</f>
        <v>0</v>
      </c>
      <c r="AO357">
        <f>ROUND(MAX(0,$AK$357+$AL$357-$AM$357-$AN$357),2)</f>
        <v>0</v>
      </c>
      <c r="AP357">
        <f>$AT$356</f>
        <v>0</v>
      </c>
      <c r="AQ357">
        <f>ROUND(IF($AP$357&lt;=0,0,$AP$357*$AP$3/12),2)</f>
        <v>0</v>
      </c>
      <c r="AR357">
        <f>ROUND(IF($AP$357&lt;=0,0,MIN($AP$4,$AP$357+$AQ$357)),2)</f>
        <v>0</v>
      </c>
      <c r="AS357">
        <f>ROUND(IF($AP$357&lt;=0,0,MIN(MAX(0,$AP$357+$AQ$357-$AR$357),MAX(0,$F$357-$J$357-$O$357-$T$357-$Y$357-$AD$357-$AI$357-$AN$357))),2)</f>
        <v>0</v>
      </c>
      <c r="AT357">
        <f>ROUND(MAX(0,$AP$357+$AQ$357-$AR$357-$AS$357),2)</f>
        <v>0</v>
      </c>
      <c r="AU357">
        <f>$AY$356</f>
        <v>0</v>
      </c>
      <c r="AV357">
        <f>ROUND(IF($AU$357&lt;=0,0,$AU$357*$AU$3/12),2)</f>
        <v>0</v>
      </c>
      <c r="AW357">
        <f>ROUND(IF($AU$357&lt;=0,0,MIN($AU$4,$AU$357+$AV$357)),2)</f>
        <v>0</v>
      </c>
      <c r="AX357">
        <f>ROUND(IF($AU$357&lt;=0,0,MIN(MAX(0,$AU$357+$AV$357-$AW$357),MAX(0,$F$357-$J$357-$O$357-$T$357-$Y$357-$AD$357-$AI$357-$AN$357-$AS$357))),2)</f>
        <v>0</v>
      </c>
      <c r="AY357">
        <f>ROUND(MAX(0,$AU$357+$AV$357-$AW$357-$AX$357),2)</f>
        <v>0</v>
      </c>
      <c r="AZ357">
        <f>$BD$356</f>
        <v>0</v>
      </c>
      <c r="BA357">
        <f>ROUND(IF($AZ$357&lt;=0,0,$AZ$357*$AZ$3/12),2)</f>
        <v>0</v>
      </c>
      <c r="BB357">
        <f>ROUND(IF($AZ$357&lt;=0,0,MIN($AZ$4,$AZ$357+$BA$357)),2)</f>
        <v>0</v>
      </c>
      <c r="BC357">
        <f>ROUND(IF($AZ$357&lt;=0,0,MIN(MAX(0,$AZ$357+$BA$357-$BB$357),MAX(0,$F$357-$J$357-$O$357-$T$357-$Y$357-$AD$357-$AI$357-$AN$357-$AS$357-$AX$357))),2)</f>
        <v>0</v>
      </c>
      <c r="BD357">
        <f>ROUND(MAX(0,$AZ$357+$BA$357-$BB$357-$BC$357),2)</f>
        <v>0</v>
      </c>
    </row>
    <row r="358" spans="1:56">
      <c r="A358">
        <f>ROW()-7</f>
        <v>351</v>
      </c>
      <c r="B358">
        <f>EDATE(StartDate,A358-1)</f>
        <v>0</v>
      </c>
      <c r="C358">
        <f>ROUND(SUM($G$358,$L$358,$Q$358,$V$358,$AA$358,$AF$358,$AK$358,$AP$358,$AU$358,$AZ$358)-SUM($K$358,$P$358,$U$358,$Z$358,$AE$358,$AJ$358,$AO$358,$AT$358,$AY$358,$BD$358),2)</f>
        <v>0</v>
      </c>
      <c r="D358">
        <f>ROUND(SUM($H$358,$M$358,$R$358,$W$358,$AB$358,$AG$358,$AL$358,$AQ$358,$AV$358,$BA$358),2)</f>
        <v>0</v>
      </c>
      <c r="E358">
        <f>ROUND(SUM($K$358,$P$358,$U$358,$Z$358,$AE$358,$AJ$358,$AO$358,$AT$358,$AY$358,$BD$358),2)</f>
        <v>0</v>
      </c>
      <c r="F358">
        <f>ROUND(MAX(MonthlyBudget-SUM($I$358,$N$358,$S$358,$X$358,$AC$358,$AH$358,$AM$358,$AR$358,$AW$358,$BB$358),0),2)</f>
        <v>0</v>
      </c>
      <c r="G358">
        <f>$K$357</f>
        <v>0</v>
      </c>
      <c r="H358">
        <f>ROUND(IF($G$358&lt;=0,0,$G$358*$G$3/12),2)</f>
        <v>0</v>
      </c>
      <c r="I358">
        <f>ROUND(IF($G$358&lt;=0,0,MIN($G$4,$G$358+$H$358)),2)</f>
        <v>0</v>
      </c>
      <c r="J358">
        <f>ROUND(IF($G$358&lt;=0,0,MIN(MAX(0,$G$358+$H$358-$I$358),$F$358)),2)</f>
        <v>0</v>
      </c>
      <c r="K358">
        <f>ROUND(MAX(0,$G$358+$H$358-$I$358-$J$358),2)</f>
        <v>0</v>
      </c>
      <c r="L358">
        <f>$P$357</f>
        <v>0</v>
      </c>
      <c r="M358">
        <f>ROUND(IF($L$358&lt;=0,0,$L$358*$L$3/12),2)</f>
        <v>0</v>
      </c>
      <c r="N358">
        <f>ROUND(IF($L$358&lt;=0,0,MIN($L$4,$L$358+$M$358)),2)</f>
        <v>0</v>
      </c>
      <c r="O358">
        <f>ROUND(IF($L$358&lt;=0,0,MIN(MAX(0,$L$358+$M$358-$N$358),MAX(0,$F$358-$J$358))),2)</f>
        <v>0</v>
      </c>
      <c r="P358">
        <f>ROUND(MAX(0,$L$358+$M$358-$N$358-$O$358),2)</f>
        <v>0</v>
      </c>
      <c r="Q358">
        <f>$U$357</f>
        <v>0</v>
      </c>
      <c r="R358">
        <f>ROUND(IF($Q$358&lt;=0,0,$Q$358*$Q$3/12),2)</f>
        <v>0</v>
      </c>
      <c r="S358">
        <f>ROUND(IF($Q$358&lt;=0,0,MIN($Q$4,$Q$358+$R$358)),2)</f>
        <v>0</v>
      </c>
      <c r="T358">
        <f>ROUND(IF($Q$358&lt;=0,0,MIN(MAX(0,$Q$358+$R$358-$S$358),MAX(0,$F$358-$J$358-$O$358))),2)</f>
        <v>0</v>
      </c>
      <c r="U358">
        <f>ROUND(MAX(0,$Q$358+$R$358-$S$358-$T$358),2)</f>
        <v>0</v>
      </c>
      <c r="V358">
        <f>$Z$357</f>
        <v>0</v>
      </c>
      <c r="W358">
        <f>ROUND(IF($V$358&lt;=0,0,$V$358*$V$3/12),2)</f>
        <v>0</v>
      </c>
      <c r="X358">
        <f>ROUND(IF($V$358&lt;=0,0,MIN($V$4,$V$358+$W$358)),2)</f>
        <v>0</v>
      </c>
      <c r="Y358">
        <f>ROUND(IF($V$358&lt;=0,0,MIN(MAX(0,$V$358+$W$358-$X$358),MAX(0,$F$358-$J$358-$O$358-$T$358))),2)</f>
        <v>0</v>
      </c>
      <c r="Z358">
        <f>ROUND(MAX(0,$V$358+$W$358-$X$358-$Y$358),2)</f>
        <v>0</v>
      </c>
      <c r="AA358">
        <f>$AE$357</f>
        <v>0</v>
      </c>
      <c r="AB358">
        <f>ROUND(IF($AA$358&lt;=0,0,$AA$358*$AA$3/12),2)</f>
        <v>0</v>
      </c>
      <c r="AC358">
        <f>ROUND(IF($AA$358&lt;=0,0,MIN($AA$4,$AA$358+$AB$358)),2)</f>
        <v>0</v>
      </c>
      <c r="AD358">
        <f>ROUND(IF($AA$358&lt;=0,0,MIN(MAX(0,$AA$358+$AB$358-$AC$358),MAX(0,$F$358-$J$358-$O$358-$T$358-$Y$358))),2)</f>
        <v>0</v>
      </c>
      <c r="AE358">
        <f>ROUND(MAX(0,$AA$358+$AB$358-$AC$358-$AD$358),2)</f>
        <v>0</v>
      </c>
      <c r="AF358">
        <f>$AJ$357</f>
        <v>0</v>
      </c>
      <c r="AG358">
        <f>ROUND(IF($AF$358&lt;=0,0,$AF$358*$AF$3/12),2)</f>
        <v>0</v>
      </c>
      <c r="AH358">
        <f>ROUND(IF($AF$358&lt;=0,0,MIN($AF$4,$AF$358+$AG$358)),2)</f>
        <v>0</v>
      </c>
      <c r="AI358">
        <f>ROUND(IF($AF$358&lt;=0,0,MIN(MAX(0,$AF$358+$AG$358-$AH$358),MAX(0,$F$358-$J$358-$O$358-$T$358-$Y$358-$AD$358))),2)</f>
        <v>0</v>
      </c>
      <c r="AJ358">
        <f>ROUND(MAX(0,$AF$358+$AG$358-$AH$358-$AI$358),2)</f>
        <v>0</v>
      </c>
      <c r="AK358">
        <f>$AO$357</f>
        <v>0</v>
      </c>
      <c r="AL358">
        <f>ROUND(IF($AK$358&lt;=0,0,$AK$358*$AK$3/12),2)</f>
        <v>0</v>
      </c>
      <c r="AM358">
        <f>ROUND(IF($AK$358&lt;=0,0,MIN($AK$4,$AK$358+$AL$358)),2)</f>
        <v>0</v>
      </c>
      <c r="AN358">
        <f>ROUND(IF($AK$358&lt;=0,0,MIN(MAX(0,$AK$358+$AL$358-$AM$358),MAX(0,$F$358-$J$358-$O$358-$T$358-$Y$358-$AD$358-$AI$358))),2)</f>
        <v>0</v>
      </c>
      <c r="AO358">
        <f>ROUND(MAX(0,$AK$358+$AL$358-$AM$358-$AN$358),2)</f>
        <v>0</v>
      </c>
      <c r="AP358">
        <f>$AT$357</f>
        <v>0</v>
      </c>
      <c r="AQ358">
        <f>ROUND(IF($AP$358&lt;=0,0,$AP$358*$AP$3/12),2)</f>
        <v>0</v>
      </c>
      <c r="AR358">
        <f>ROUND(IF($AP$358&lt;=0,0,MIN($AP$4,$AP$358+$AQ$358)),2)</f>
        <v>0</v>
      </c>
      <c r="AS358">
        <f>ROUND(IF($AP$358&lt;=0,0,MIN(MAX(0,$AP$358+$AQ$358-$AR$358),MAX(0,$F$358-$J$358-$O$358-$T$358-$Y$358-$AD$358-$AI$358-$AN$358))),2)</f>
        <v>0</v>
      </c>
      <c r="AT358">
        <f>ROUND(MAX(0,$AP$358+$AQ$358-$AR$358-$AS$358),2)</f>
        <v>0</v>
      </c>
      <c r="AU358">
        <f>$AY$357</f>
        <v>0</v>
      </c>
      <c r="AV358">
        <f>ROUND(IF($AU$358&lt;=0,0,$AU$358*$AU$3/12),2)</f>
        <v>0</v>
      </c>
      <c r="AW358">
        <f>ROUND(IF($AU$358&lt;=0,0,MIN($AU$4,$AU$358+$AV$358)),2)</f>
        <v>0</v>
      </c>
      <c r="AX358">
        <f>ROUND(IF($AU$358&lt;=0,0,MIN(MAX(0,$AU$358+$AV$358-$AW$358),MAX(0,$F$358-$J$358-$O$358-$T$358-$Y$358-$AD$358-$AI$358-$AN$358-$AS$358))),2)</f>
        <v>0</v>
      </c>
      <c r="AY358">
        <f>ROUND(MAX(0,$AU$358+$AV$358-$AW$358-$AX$358),2)</f>
        <v>0</v>
      </c>
      <c r="AZ358">
        <f>$BD$357</f>
        <v>0</v>
      </c>
      <c r="BA358">
        <f>ROUND(IF($AZ$358&lt;=0,0,$AZ$358*$AZ$3/12),2)</f>
        <v>0</v>
      </c>
      <c r="BB358">
        <f>ROUND(IF($AZ$358&lt;=0,0,MIN($AZ$4,$AZ$358+$BA$358)),2)</f>
        <v>0</v>
      </c>
      <c r="BC358">
        <f>ROUND(IF($AZ$358&lt;=0,0,MIN(MAX(0,$AZ$358+$BA$358-$BB$358),MAX(0,$F$358-$J$358-$O$358-$T$358-$Y$358-$AD$358-$AI$358-$AN$358-$AS$358-$AX$358))),2)</f>
        <v>0</v>
      </c>
      <c r="BD358">
        <f>ROUND(MAX(0,$AZ$358+$BA$358-$BB$358-$BC$358),2)</f>
        <v>0</v>
      </c>
    </row>
    <row r="359" spans="1:56">
      <c r="A359">
        <f>ROW()-7</f>
        <v>352</v>
      </c>
      <c r="B359">
        <f>EDATE(StartDate,A359-1)</f>
        <v>0</v>
      </c>
      <c r="C359">
        <f>ROUND(SUM($G$359,$L$359,$Q$359,$V$359,$AA$359,$AF$359,$AK$359,$AP$359,$AU$359,$AZ$359)-SUM($K$359,$P$359,$U$359,$Z$359,$AE$359,$AJ$359,$AO$359,$AT$359,$AY$359,$BD$359),2)</f>
        <v>0</v>
      </c>
      <c r="D359">
        <f>ROUND(SUM($H$359,$M$359,$R$359,$W$359,$AB$359,$AG$359,$AL$359,$AQ$359,$AV$359,$BA$359),2)</f>
        <v>0</v>
      </c>
      <c r="E359">
        <f>ROUND(SUM($K$359,$P$359,$U$359,$Z$359,$AE$359,$AJ$359,$AO$359,$AT$359,$AY$359,$BD$359),2)</f>
        <v>0</v>
      </c>
      <c r="F359">
        <f>ROUND(MAX(MonthlyBudget-SUM($I$359,$N$359,$S$359,$X$359,$AC$359,$AH$359,$AM$359,$AR$359,$AW$359,$BB$359),0),2)</f>
        <v>0</v>
      </c>
      <c r="G359">
        <f>$K$358</f>
        <v>0</v>
      </c>
      <c r="H359">
        <f>ROUND(IF($G$359&lt;=0,0,$G$359*$G$3/12),2)</f>
        <v>0</v>
      </c>
      <c r="I359">
        <f>ROUND(IF($G$359&lt;=0,0,MIN($G$4,$G$359+$H$359)),2)</f>
        <v>0</v>
      </c>
      <c r="J359">
        <f>ROUND(IF($G$359&lt;=0,0,MIN(MAX(0,$G$359+$H$359-$I$359),$F$359)),2)</f>
        <v>0</v>
      </c>
      <c r="K359">
        <f>ROUND(MAX(0,$G$359+$H$359-$I$359-$J$359),2)</f>
        <v>0</v>
      </c>
      <c r="L359">
        <f>$P$358</f>
        <v>0</v>
      </c>
      <c r="M359">
        <f>ROUND(IF($L$359&lt;=0,0,$L$359*$L$3/12),2)</f>
        <v>0</v>
      </c>
      <c r="N359">
        <f>ROUND(IF($L$359&lt;=0,0,MIN($L$4,$L$359+$M$359)),2)</f>
        <v>0</v>
      </c>
      <c r="O359">
        <f>ROUND(IF($L$359&lt;=0,0,MIN(MAX(0,$L$359+$M$359-$N$359),MAX(0,$F$359-$J$359))),2)</f>
        <v>0</v>
      </c>
      <c r="P359">
        <f>ROUND(MAX(0,$L$359+$M$359-$N$359-$O$359),2)</f>
        <v>0</v>
      </c>
      <c r="Q359">
        <f>$U$358</f>
        <v>0</v>
      </c>
      <c r="R359">
        <f>ROUND(IF($Q$359&lt;=0,0,$Q$359*$Q$3/12),2)</f>
        <v>0</v>
      </c>
      <c r="S359">
        <f>ROUND(IF($Q$359&lt;=0,0,MIN($Q$4,$Q$359+$R$359)),2)</f>
        <v>0</v>
      </c>
      <c r="T359">
        <f>ROUND(IF($Q$359&lt;=0,0,MIN(MAX(0,$Q$359+$R$359-$S$359),MAX(0,$F$359-$J$359-$O$359))),2)</f>
        <v>0</v>
      </c>
      <c r="U359">
        <f>ROUND(MAX(0,$Q$359+$R$359-$S$359-$T$359),2)</f>
        <v>0</v>
      </c>
      <c r="V359">
        <f>$Z$358</f>
        <v>0</v>
      </c>
      <c r="W359">
        <f>ROUND(IF($V$359&lt;=0,0,$V$359*$V$3/12),2)</f>
        <v>0</v>
      </c>
      <c r="X359">
        <f>ROUND(IF($V$359&lt;=0,0,MIN($V$4,$V$359+$W$359)),2)</f>
        <v>0</v>
      </c>
      <c r="Y359">
        <f>ROUND(IF($V$359&lt;=0,0,MIN(MAX(0,$V$359+$W$359-$X$359),MAX(0,$F$359-$J$359-$O$359-$T$359))),2)</f>
        <v>0</v>
      </c>
      <c r="Z359">
        <f>ROUND(MAX(0,$V$359+$W$359-$X$359-$Y$359),2)</f>
        <v>0</v>
      </c>
      <c r="AA359">
        <f>$AE$358</f>
        <v>0</v>
      </c>
      <c r="AB359">
        <f>ROUND(IF($AA$359&lt;=0,0,$AA$359*$AA$3/12),2)</f>
        <v>0</v>
      </c>
      <c r="AC359">
        <f>ROUND(IF($AA$359&lt;=0,0,MIN($AA$4,$AA$359+$AB$359)),2)</f>
        <v>0</v>
      </c>
      <c r="AD359">
        <f>ROUND(IF($AA$359&lt;=0,0,MIN(MAX(0,$AA$359+$AB$359-$AC$359),MAX(0,$F$359-$J$359-$O$359-$T$359-$Y$359))),2)</f>
        <v>0</v>
      </c>
      <c r="AE359">
        <f>ROUND(MAX(0,$AA$359+$AB$359-$AC$359-$AD$359),2)</f>
        <v>0</v>
      </c>
      <c r="AF359">
        <f>$AJ$358</f>
        <v>0</v>
      </c>
      <c r="AG359">
        <f>ROUND(IF($AF$359&lt;=0,0,$AF$359*$AF$3/12),2)</f>
        <v>0</v>
      </c>
      <c r="AH359">
        <f>ROUND(IF($AF$359&lt;=0,0,MIN($AF$4,$AF$359+$AG$359)),2)</f>
        <v>0</v>
      </c>
      <c r="AI359">
        <f>ROUND(IF($AF$359&lt;=0,0,MIN(MAX(0,$AF$359+$AG$359-$AH$359),MAX(0,$F$359-$J$359-$O$359-$T$359-$Y$359-$AD$359))),2)</f>
        <v>0</v>
      </c>
      <c r="AJ359">
        <f>ROUND(MAX(0,$AF$359+$AG$359-$AH$359-$AI$359),2)</f>
        <v>0</v>
      </c>
      <c r="AK359">
        <f>$AO$358</f>
        <v>0</v>
      </c>
      <c r="AL359">
        <f>ROUND(IF($AK$359&lt;=0,0,$AK$359*$AK$3/12),2)</f>
        <v>0</v>
      </c>
      <c r="AM359">
        <f>ROUND(IF($AK$359&lt;=0,0,MIN($AK$4,$AK$359+$AL$359)),2)</f>
        <v>0</v>
      </c>
      <c r="AN359">
        <f>ROUND(IF($AK$359&lt;=0,0,MIN(MAX(0,$AK$359+$AL$359-$AM$359),MAX(0,$F$359-$J$359-$O$359-$T$359-$Y$359-$AD$359-$AI$359))),2)</f>
        <v>0</v>
      </c>
      <c r="AO359">
        <f>ROUND(MAX(0,$AK$359+$AL$359-$AM$359-$AN$359),2)</f>
        <v>0</v>
      </c>
      <c r="AP359">
        <f>$AT$358</f>
        <v>0</v>
      </c>
      <c r="AQ359">
        <f>ROUND(IF($AP$359&lt;=0,0,$AP$359*$AP$3/12),2)</f>
        <v>0</v>
      </c>
      <c r="AR359">
        <f>ROUND(IF($AP$359&lt;=0,0,MIN($AP$4,$AP$359+$AQ$359)),2)</f>
        <v>0</v>
      </c>
      <c r="AS359">
        <f>ROUND(IF($AP$359&lt;=0,0,MIN(MAX(0,$AP$359+$AQ$359-$AR$359),MAX(0,$F$359-$J$359-$O$359-$T$359-$Y$359-$AD$359-$AI$359-$AN$359))),2)</f>
        <v>0</v>
      </c>
      <c r="AT359">
        <f>ROUND(MAX(0,$AP$359+$AQ$359-$AR$359-$AS$359),2)</f>
        <v>0</v>
      </c>
      <c r="AU359">
        <f>$AY$358</f>
        <v>0</v>
      </c>
      <c r="AV359">
        <f>ROUND(IF($AU$359&lt;=0,0,$AU$359*$AU$3/12),2)</f>
        <v>0</v>
      </c>
      <c r="AW359">
        <f>ROUND(IF($AU$359&lt;=0,0,MIN($AU$4,$AU$359+$AV$359)),2)</f>
        <v>0</v>
      </c>
      <c r="AX359">
        <f>ROUND(IF($AU$359&lt;=0,0,MIN(MAX(0,$AU$359+$AV$359-$AW$359),MAX(0,$F$359-$J$359-$O$359-$T$359-$Y$359-$AD$359-$AI$359-$AN$359-$AS$359))),2)</f>
        <v>0</v>
      </c>
      <c r="AY359">
        <f>ROUND(MAX(0,$AU$359+$AV$359-$AW$359-$AX$359),2)</f>
        <v>0</v>
      </c>
      <c r="AZ359">
        <f>$BD$358</f>
        <v>0</v>
      </c>
      <c r="BA359">
        <f>ROUND(IF($AZ$359&lt;=0,0,$AZ$359*$AZ$3/12),2)</f>
        <v>0</v>
      </c>
      <c r="BB359">
        <f>ROUND(IF($AZ$359&lt;=0,0,MIN($AZ$4,$AZ$359+$BA$359)),2)</f>
        <v>0</v>
      </c>
      <c r="BC359">
        <f>ROUND(IF($AZ$359&lt;=0,0,MIN(MAX(0,$AZ$359+$BA$359-$BB$359),MAX(0,$F$359-$J$359-$O$359-$T$359-$Y$359-$AD$359-$AI$359-$AN$359-$AS$359-$AX$359))),2)</f>
        <v>0</v>
      </c>
      <c r="BD359">
        <f>ROUND(MAX(0,$AZ$359+$BA$359-$BB$359-$BC$359),2)</f>
        <v>0</v>
      </c>
    </row>
    <row r="360" spans="1:56">
      <c r="A360">
        <f>ROW()-7</f>
        <v>353</v>
      </c>
      <c r="B360">
        <f>EDATE(StartDate,A360-1)</f>
        <v>0</v>
      </c>
      <c r="C360">
        <f>ROUND(SUM($G$360,$L$360,$Q$360,$V$360,$AA$360,$AF$360,$AK$360,$AP$360,$AU$360,$AZ$360)-SUM($K$360,$P$360,$U$360,$Z$360,$AE$360,$AJ$360,$AO$360,$AT$360,$AY$360,$BD$360),2)</f>
        <v>0</v>
      </c>
      <c r="D360">
        <f>ROUND(SUM($H$360,$M$360,$R$360,$W$360,$AB$360,$AG$360,$AL$360,$AQ$360,$AV$360,$BA$360),2)</f>
        <v>0</v>
      </c>
      <c r="E360">
        <f>ROUND(SUM($K$360,$P$360,$U$360,$Z$360,$AE$360,$AJ$360,$AO$360,$AT$360,$AY$360,$BD$360),2)</f>
        <v>0</v>
      </c>
      <c r="F360">
        <f>ROUND(MAX(MonthlyBudget-SUM($I$360,$N$360,$S$360,$X$360,$AC$360,$AH$360,$AM$360,$AR$360,$AW$360,$BB$360),0),2)</f>
        <v>0</v>
      </c>
      <c r="G360">
        <f>$K$359</f>
        <v>0</v>
      </c>
      <c r="H360">
        <f>ROUND(IF($G$360&lt;=0,0,$G$360*$G$3/12),2)</f>
        <v>0</v>
      </c>
      <c r="I360">
        <f>ROUND(IF($G$360&lt;=0,0,MIN($G$4,$G$360+$H$360)),2)</f>
        <v>0</v>
      </c>
      <c r="J360">
        <f>ROUND(IF($G$360&lt;=0,0,MIN(MAX(0,$G$360+$H$360-$I$360),$F$360)),2)</f>
        <v>0</v>
      </c>
      <c r="K360">
        <f>ROUND(MAX(0,$G$360+$H$360-$I$360-$J$360),2)</f>
        <v>0</v>
      </c>
      <c r="L360">
        <f>$P$359</f>
        <v>0</v>
      </c>
      <c r="M360">
        <f>ROUND(IF($L$360&lt;=0,0,$L$360*$L$3/12),2)</f>
        <v>0</v>
      </c>
      <c r="N360">
        <f>ROUND(IF($L$360&lt;=0,0,MIN($L$4,$L$360+$M$360)),2)</f>
        <v>0</v>
      </c>
      <c r="O360">
        <f>ROUND(IF($L$360&lt;=0,0,MIN(MAX(0,$L$360+$M$360-$N$360),MAX(0,$F$360-$J$360))),2)</f>
        <v>0</v>
      </c>
      <c r="P360">
        <f>ROUND(MAX(0,$L$360+$M$360-$N$360-$O$360),2)</f>
        <v>0</v>
      </c>
      <c r="Q360">
        <f>$U$359</f>
        <v>0</v>
      </c>
      <c r="R360">
        <f>ROUND(IF($Q$360&lt;=0,0,$Q$360*$Q$3/12),2)</f>
        <v>0</v>
      </c>
      <c r="S360">
        <f>ROUND(IF($Q$360&lt;=0,0,MIN($Q$4,$Q$360+$R$360)),2)</f>
        <v>0</v>
      </c>
      <c r="T360">
        <f>ROUND(IF($Q$360&lt;=0,0,MIN(MAX(0,$Q$360+$R$360-$S$360),MAX(0,$F$360-$J$360-$O$360))),2)</f>
        <v>0</v>
      </c>
      <c r="U360">
        <f>ROUND(MAX(0,$Q$360+$R$360-$S$360-$T$360),2)</f>
        <v>0</v>
      </c>
      <c r="V360">
        <f>$Z$359</f>
        <v>0</v>
      </c>
      <c r="W360">
        <f>ROUND(IF($V$360&lt;=0,0,$V$360*$V$3/12),2)</f>
        <v>0</v>
      </c>
      <c r="X360">
        <f>ROUND(IF($V$360&lt;=0,0,MIN($V$4,$V$360+$W$360)),2)</f>
        <v>0</v>
      </c>
      <c r="Y360">
        <f>ROUND(IF($V$360&lt;=0,0,MIN(MAX(0,$V$360+$W$360-$X$360),MAX(0,$F$360-$J$360-$O$360-$T$360))),2)</f>
        <v>0</v>
      </c>
      <c r="Z360">
        <f>ROUND(MAX(0,$V$360+$W$360-$X$360-$Y$360),2)</f>
        <v>0</v>
      </c>
      <c r="AA360">
        <f>$AE$359</f>
        <v>0</v>
      </c>
      <c r="AB360">
        <f>ROUND(IF($AA$360&lt;=0,0,$AA$360*$AA$3/12),2)</f>
        <v>0</v>
      </c>
      <c r="AC360">
        <f>ROUND(IF($AA$360&lt;=0,0,MIN($AA$4,$AA$360+$AB$360)),2)</f>
        <v>0</v>
      </c>
      <c r="AD360">
        <f>ROUND(IF($AA$360&lt;=0,0,MIN(MAX(0,$AA$360+$AB$360-$AC$360),MAX(0,$F$360-$J$360-$O$360-$T$360-$Y$360))),2)</f>
        <v>0</v>
      </c>
      <c r="AE360">
        <f>ROUND(MAX(0,$AA$360+$AB$360-$AC$360-$AD$360),2)</f>
        <v>0</v>
      </c>
      <c r="AF360">
        <f>$AJ$359</f>
        <v>0</v>
      </c>
      <c r="AG360">
        <f>ROUND(IF($AF$360&lt;=0,0,$AF$360*$AF$3/12),2)</f>
        <v>0</v>
      </c>
      <c r="AH360">
        <f>ROUND(IF($AF$360&lt;=0,0,MIN($AF$4,$AF$360+$AG$360)),2)</f>
        <v>0</v>
      </c>
      <c r="AI360">
        <f>ROUND(IF($AF$360&lt;=0,0,MIN(MAX(0,$AF$360+$AG$360-$AH$360),MAX(0,$F$360-$J$360-$O$360-$T$360-$Y$360-$AD$360))),2)</f>
        <v>0</v>
      </c>
      <c r="AJ360">
        <f>ROUND(MAX(0,$AF$360+$AG$360-$AH$360-$AI$360),2)</f>
        <v>0</v>
      </c>
      <c r="AK360">
        <f>$AO$359</f>
        <v>0</v>
      </c>
      <c r="AL360">
        <f>ROUND(IF($AK$360&lt;=0,0,$AK$360*$AK$3/12),2)</f>
        <v>0</v>
      </c>
      <c r="AM360">
        <f>ROUND(IF($AK$360&lt;=0,0,MIN($AK$4,$AK$360+$AL$360)),2)</f>
        <v>0</v>
      </c>
      <c r="AN360">
        <f>ROUND(IF($AK$360&lt;=0,0,MIN(MAX(0,$AK$360+$AL$360-$AM$360),MAX(0,$F$360-$J$360-$O$360-$T$360-$Y$360-$AD$360-$AI$360))),2)</f>
        <v>0</v>
      </c>
      <c r="AO360">
        <f>ROUND(MAX(0,$AK$360+$AL$360-$AM$360-$AN$360),2)</f>
        <v>0</v>
      </c>
      <c r="AP360">
        <f>$AT$359</f>
        <v>0</v>
      </c>
      <c r="AQ360">
        <f>ROUND(IF($AP$360&lt;=0,0,$AP$360*$AP$3/12),2)</f>
        <v>0</v>
      </c>
      <c r="AR360">
        <f>ROUND(IF($AP$360&lt;=0,0,MIN($AP$4,$AP$360+$AQ$360)),2)</f>
        <v>0</v>
      </c>
      <c r="AS360">
        <f>ROUND(IF($AP$360&lt;=0,0,MIN(MAX(0,$AP$360+$AQ$360-$AR$360),MAX(0,$F$360-$J$360-$O$360-$T$360-$Y$360-$AD$360-$AI$360-$AN$360))),2)</f>
        <v>0</v>
      </c>
      <c r="AT360">
        <f>ROUND(MAX(0,$AP$360+$AQ$360-$AR$360-$AS$360),2)</f>
        <v>0</v>
      </c>
      <c r="AU360">
        <f>$AY$359</f>
        <v>0</v>
      </c>
      <c r="AV360">
        <f>ROUND(IF($AU$360&lt;=0,0,$AU$360*$AU$3/12),2)</f>
        <v>0</v>
      </c>
      <c r="AW360">
        <f>ROUND(IF($AU$360&lt;=0,0,MIN($AU$4,$AU$360+$AV$360)),2)</f>
        <v>0</v>
      </c>
      <c r="AX360">
        <f>ROUND(IF($AU$360&lt;=0,0,MIN(MAX(0,$AU$360+$AV$360-$AW$360),MAX(0,$F$360-$J$360-$O$360-$T$360-$Y$360-$AD$360-$AI$360-$AN$360-$AS$360))),2)</f>
        <v>0</v>
      </c>
      <c r="AY360">
        <f>ROUND(MAX(0,$AU$360+$AV$360-$AW$360-$AX$360),2)</f>
        <v>0</v>
      </c>
      <c r="AZ360">
        <f>$BD$359</f>
        <v>0</v>
      </c>
      <c r="BA360">
        <f>ROUND(IF($AZ$360&lt;=0,0,$AZ$360*$AZ$3/12),2)</f>
        <v>0</v>
      </c>
      <c r="BB360">
        <f>ROUND(IF($AZ$360&lt;=0,0,MIN($AZ$4,$AZ$360+$BA$360)),2)</f>
        <v>0</v>
      </c>
      <c r="BC360">
        <f>ROUND(IF($AZ$360&lt;=0,0,MIN(MAX(0,$AZ$360+$BA$360-$BB$360),MAX(0,$F$360-$J$360-$O$360-$T$360-$Y$360-$AD$360-$AI$360-$AN$360-$AS$360-$AX$360))),2)</f>
        <v>0</v>
      </c>
      <c r="BD360">
        <f>ROUND(MAX(0,$AZ$360+$BA$360-$BB$360-$BC$360),2)</f>
        <v>0</v>
      </c>
    </row>
    <row r="361" spans="1:56">
      <c r="A361">
        <f>ROW()-7</f>
        <v>354</v>
      </c>
      <c r="B361">
        <f>EDATE(StartDate,A361-1)</f>
        <v>0</v>
      </c>
      <c r="C361">
        <f>ROUND(SUM($G$361,$L$361,$Q$361,$V$361,$AA$361,$AF$361,$AK$361,$AP$361,$AU$361,$AZ$361)-SUM($K$361,$P$361,$U$361,$Z$361,$AE$361,$AJ$361,$AO$361,$AT$361,$AY$361,$BD$361),2)</f>
        <v>0</v>
      </c>
      <c r="D361">
        <f>ROUND(SUM($H$361,$M$361,$R$361,$W$361,$AB$361,$AG$361,$AL$361,$AQ$361,$AV$361,$BA$361),2)</f>
        <v>0</v>
      </c>
      <c r="E361">
        <f>ROUND(SUM($K$361,$P$361,$U$361,$Z$361,$AE$361,$AJ$361,$AO$361,$AT$361,$AY$361,$BD$361),2)</f>
        <v>0</v>
      </c>
      <c r="F361">
        <f>ROUND(MAX(MonthlyBudget-SUM($I$361,$N$361,$S$361,$X$361,$AC$361,$AH$361,$AM$361,$AR$361,$AW$361,$BB$361),0),2)</f>
        <v>0</v>
      </c>
      <c r="G361">
        <f>$K$360</f>
        <v>0</v>
      </c>
      <c r="H361">
        <f>ROUND(IF($G$361&lt;=0,0,$G$361*$G$3/12),2)</f>
        <v>0</v>
      </c>
      <c r="I361">
        <f>ROUND(IF($G$361&lt;=0,0,MIN($G$4,$G$361+$H$361)),2)</f>
        <v>0</v>
      </c>
      <c r="J361">
        <f>ROUND(IF($G$361&lt;=0,0,MIN(MAX(0,$G$361+$H$361-$I$361),$F$361)),2)</f>
        <v>0</v>
      </c>
      <c r="K361">
        <f>ROUND(MAX(0,$G$361+$H$361-$I$361-$J$361),2)</f>
        <v>0</v>
      </c>
      <c r="L361">
        <f>$P$360</f>
        <v>0</v>
      </c>
      <c r="M361">
        <f>ROUND(IF($L$361&lt;=0,0,$L$361*$L$3/12),2)</f>
        <v>0</v>
      </c>
      <c r="N361">
        <f>ROUND(IF($L$361&lt;=0,0,MIN($L$4,$L$361+$M$361)),2)</f>
        <v>0</v>
      </c>
      <c r="O361">
        <f>ROUND(IF($L$361&lt;=0,0,MIN(MAX(0,$L$361+$M$361-$N$361),MAX(0,$F$361-$J$361))),2)</f>
        <v>0</v>
      </c>
      <c r="P361">
        <f>ROUND(MAX(0,$L$361+$M$361-$N$361-$O$361),2)</f>
        <v>0</v>
      </c>
      <c r="Q361">
        <f>$U$360</f>
        <v>0</v>
      </c>
      <c r="R361">
        <f>ROUND(IF($Q$361&lt;=0,0,$Q$361*$Q$3/12),2)</f>
        <v>0</v>
      </c>
      <c r="S361">
        <f>ROUND(IF($Q$361&lt;=0,0,MIN($Q$4,$Q$361+$R$361)),2)</f>
        <v>0</v>
      </c>
      <c r="T361">
        <f>ROUND(IF($Q$361&lt;=0,0,MIN(MAX(0,$Q$361+$R$361-$S$361),MAX(0,$F$361-$J$361-$O$361))),2)</f>
        <v>0</v>
      </c>
      <c r="U361">
        <f>ROUND(MAX(0,$Q$361+$R$361-$S$361-$T$361),2)</f>
        <v>0</v>
      </c>
      <c r="V361">
        <f>$Z$360</f>
        <v>0</v>
      </c>
      <c r="W361">
        <f>ROUND(IF($V$361&lt;=0,0,$V$361*$V$3/12),2)</f>
        <v>0</v>
      </c>
      <c r="X361">
        <f>ROUND(IF($V$361&lt;=0,0,MIN($V$4,$V$361+$W$361)),2)</f>
        <v>0</v>
      </c>
      <c r="Y361">
        <f>ROUND(IF($V$361&lt;=0,0,MIN(MAX(0,$V$361+$W$361-$X$361),MAX(0,$F$361-$J$361-$O$361-$T$361))),2)</f>
        <v>0</v>
      </c>
      <c r="Z361">
        <f>ROUND(MAX(0,$V$361+$W$361-$X$361-$Y$361),2)</f>
        <v>0</v>
      </c>
      <c r="AA361">
        <f>$AE$360</f>
        <v>0</v>
      </c>
      <c r="AB361">
        <f>ROUND(IF($AA$361&lt;=0,0,$AA$361*$AA$3/12),2)</f>
        <v>0</v>
      </c>
      <c r="AC361">
        <f>ROUND(IF($AA$361&lt;=0,0,MIN($AA$4,$AA$361+$AB$361)),2)</f>
        <v>0</v>
      </c>
      <c r="AD361">
        <f>ROUND(IF($AA$361&lt;=0,0,MIN(MAX(0,$AA$361+$AB$361-$AC$361),MAX(0,$F$361-$J$361-$O$361-$T$361-$Y$361))),2)</f>
        <v>0</v>
      </c>
      <c r="AE361">
        <f>ROUND(MAX(0,$AA$361+$AB$361-$AC$361-$AD$361),2)</f>
        <v>0</v>
      </c>
      <c r="AF361">
        <f>$AJ$360</f>
        <v>0</v>
      </c>
      <c r="AG361">
        <f>ROUND(IF($AF$361&lt;=0,0,$AF$361*$AF$3/12),2)</f>
        <v>0</v>
      </c>
      <c r="AH361">
        <f>ROUND(IF($AF$361&lt;=0,0,MIN($AF$4,$AF$361+$AG$361)),2)</f>
        <v>0</v>
      </c>
      <c r="AI361">
        <f>ROUND(IF($AF$361&lt;=0,0,MIN(MAX(0,$AF$361+$AG$361-$AH$361),MAX(0,$F$361-$J$361-$O$361-$T$361-$Y$361-$AD$361))),2)</f>
        <v>0</v>
      </c>
      <c r="AJ361">
        <f>ROUND(MAX(0,$AF$361+$AG$361-$AH$361-$AI$361),2)</f>
        <v>0</v>
      </c>
      <c r="AK361">
        <f>$AO$360</f>
        <v>0</v>
      </c>
      <c r="AL361">
        <f>ROUND(IF($AK$361&lt;=0,0,$AK$361*$AK$3/12),2)</f>
        <v>0</v>
      </c>
      <c r="AM361">
        <f>ROUND(IF($AK$361&lt;=0,0,MIN($AK$4,$AK$361+$AL$361)),2)</f>
        <v>0</v>
      </c>
      <c r="AN361">
        <f>ROUND(IF($AK$361&lt;=0,0,MIN(MAX(0,$AK$361+$AL$361-$AM$361),MAX(0,$F$361-$J$361-$O$361-$T$361-$Y$361-$AD$361-$AI$361))),2)</f>
        <v>0</v>
      </c>
      <c r="AO361">
        <f>ROUND(MAX(0,$AK$361+$AL$361-$AM$361-$AN$361),2)</f>
        <v>0</v>
      </c>
      <c r="AP361">
        <f>$AT$360</f>
        <v>0</v>
      </c>
      <c r="AQ361">
        <f>ROUND(IF($AP$361&lt;=0,0,$AP$361*$AP$3/12),2)</f>
        <v>0</v>
      </c>
      <c r="AR361">
        <f>ROUND(IF($AP$361&lt;=0,0,MIN($AP$4,$AP$361+$AQ$361)),2)</f>
        <v>0</v>
      </c>
      <c r="AS361">
        <f>ROUND(IF($AP$361&lt;=0,0,MIN(MAX(0,$AP$361+$AQ$361-$AR$361),MAX(0,$F$361-$J$361-$O$361-$T$361-$Y$361-$AD$361-$AI$361-$AN$361))),2)</f>
        <v>0</v>
      </c>
      <c r="AT361">
        <f>ROUND(MAX(0,$AP$361+$AQ$361-$AR$361-$AS$361),2)</f>
        <v>0</v>
      </c>
      <c r="AU361">
        <f>$AY$360</f>
        <v>0</v>
      </c>
      <c r="AV361">
        <f>ROUND(IF($AU$361&lt;=0,0,$AU$361*$AU$3/12),2)</f>
        <v>0</v>
      </c>
      <c r="AW361">
        <f>ROUND(IF($AU$361&lt;=0,0,MIN($AU$4,$AU$361+$AV$361)),2)</f>
        <v>0</v>
      </c>
      <c r="AX361">
        <f>ROUND(IF($AU$361&lt;=0,0,MIN(MAX(0,$AU$361+$AV$361-$AW$361),MAX(0,$F$361-$J$361-$O$361-$T$361-$Y$361-$AD$361-$AI$361-$AN$361-$AS$361))),2)</f>
        <v>0</v>
      </c>
      <c r="AY361">
        <f>ROUND(MAX(0,$AU$361+$AV$361-$AW$361-$AX$361),2)</f>
        <v>0</v>
      </c>
      <c r="AZ361">
        <f>$BD$360</f>
        <v>0</v>
      </c>
      <c r="BA361">
        <f>ROUND(IF($AZ$361&lt;=0,0,$AZ$361*$AZ$3/12),2)</f>
        <v>0</v>
      </c>
      <c r="BB361">
        <f>ROUND(IF($AZ$361&lt;=0,0,MIN($AZ$4,$AZ$361+$BA$361)),2)</f>
        <v>0</v>
      </c>
      <c r="BC361">
        <f>ROUND(IF($AZ$361&lt;=0,0,MIN(MAX(0,$AZ$361+$BA$361-$BB$361),MAX(0,$F$361-$J$361-$O$361-$T$361-$Y$361-$AD$361-$AI$361-$AN$361-$AS$361-$AX$361))),2)</f>
        <v>0</v>
      </c>
      <c r="BD361">
        <f>ROUND(MAX(0,$AZ$361+$BA$361-$BB$361-$BC$361),2)</f>
        <v>0</v>
      </c>
    </row>
    <row r="362" spans="1:56">
      <c r="A362">
        <f>ROW()-7</f>
        <v>355</v>
      </c>
      <c r="B362">
        <f>EDATE(StartDate,A362-1)</f>
        <v>0</v>
      </c>
      <c r="C362">
        <f>ROUND(SUM($G$362,$L$362,$Q$362,$V$362,$AA$362,$AF$362,$AK$362,$AP$362,$AU$362,$AZ$362)-SUM($K$362,$P$362,$U$362,$Z$362,$AE$362,$AJ$362,$AO$362,$AT$362,$AY$362,$BD$362),2)</f>
        <v>0</v>
      </c>
      <c r="D362">
        <f>ROUND(SUM($H$362,$M$362,$R$362,$W$362,$AB$362,$AG$362,$AL$362,$AQ$362,$AV$362,$BA$362),2)</f>
        <v>0</v>
      </c>
      <c r="E362">
        <f>ROUND(SUM($K$362,$P$362,$U$362,$Z$362,$AE$362,$AJ$362,$AO$362,$AT$362,$AY$362,$BD$362),2)</f>
        <v>0</v>
      </c>
      <c r="F362">
        <f>ROUND(MAX(MonthlyBudget-SUM($I$362,$N$362,$S$362,$X$362,$AC$362,$AH$362,$AM$362,$AR$362,$AW$362,$BB$362),0),2)</f>
        <v>0</v>
      </c>
      <c r="G362">
        <f>$K$361</f>
        <v>0</v>
      </c>
      <c r="H362">
        <f>ROUND(IF($G$362&lt;=0,0,$G$362*$G$3/12),2)</f>
        <v>0</v>
      </c>
      <c r="I362">
        <f>ROUND(IF($G$362&lt;=0,0,MIN($G$4,$G$362+$H$362)),2)</f>
        <v>0</v>
      </c>
      <c r="J362">
        <f>ROUND(IF($G$362&lt;=0,0,MIN(MAX(0,$G$362+$H$362-$I$362),$F$362)),2)</f>
        <v>0</v>
      </c>
      <c r="K362">
        <f>ROUND(MAX(0,$G$362+$H$362-$I$362-$J$362),2)</f>
        <v>0</v>
      </c>
      <c r="L362">
        <f>$P$361</f>
        <v>0</v>
      </c>
      <c r="M362">
        <f>ROUND(IF($L$362&lt;=0,0,$L$362*$L$3/12),2)</f>
        <v>0</v>
      </c>
      <c r="N362">
        <f>ROUND(IF($L$362&lt;=0,0,MIN($L$4,$L$362+$M$362)),2)</f>
        <v>0</v>
      </c>
      <c r="O362">
        <f>ROUND(IF($L$362&lt;=0,0,MIN(MAX(0,$L$362+$M$362-$N$362),MAX(0,$F$362-$J$362))),2)</f>
        <v>0</v>
      </c>
      <c r="P362">
        <f>ROUND(MAX(0,$L$362+$M$362-$N$362-$O$362),2)</f>
        <v>0</v>
      </c>
      <c r="Q362">
        <f>$U$361</f>
        <v>0</v>
      </c>
      <c r="R362">
        <f>ROUND(IF($Q$362&lt;=0,0,$Q$362*$Q$3/12),2)</f>
        <v>0</v>
      </c>
      <c r="S362">
        <f>ROUND(IF($Q$362&lt;=0,0,MIN($Q$4,$Q$362+$R$362)),2)</f>
        <v>0</v>
      </c>
      <c r="T362">
        <f>ROUND(IF($Q$362&lt;=0,0,MIN(MAX(0,$Q$362+$R$362-$S$362),MAX(0,$F$362-$J$362-$O$362))),2)</f>
        <v>0</v>
      </c>
      <c r="U362">
        <f>ROUND(MAX(0,$Q$362+$R$362-$S$362-$T$362),2)</f>
        <v>0</v>
      </c>
      <c r="V362">
        <f>$Z$361</f>
        <v>0</v>
      </c>
      <c r="W362">
        <f>ROUND(IF($V$362&lt;=0,0,$V$362*$V$3/12),2)</f>
        <v>0</v>
      </c>
      <c r="X362">
        <f>ROUND(IF($V$362&lt;=0,0,MIN($V$4,$V$362+$W$362)),2)</f>
        <v>0</v>
      </c>
      <c r="Y362">
        <f>ROUND(IF($V$362&lt;=0,0,MIN(MAX(0,$V$362+$W$362-$X$362),MAX(0,$F$362-$J$362-$O$362-$T$362))),2)</f>
        <v>0</v>
      </c>
      <c r="Z362">
        <f>ROUND(MAX(0,$V$362+$W$362-$X$362-$Y$362),2)</f>
        <v>0</v>
      </c>
      <c r="AA362">
        <f>$AE$361</f>
        <v>0</v>
      </c>
      <c r="AB362">
        <f>ROUND(IF($AA$362&lt;=0,0,$AA$362*$AA$3/12),2)</f>
        <v>0</v>
      </c>
      <c r="AC362">
        <f>ROUND(IF($AA$362&lt;=0,0,MIN($AA$4,$AA$362+$AB$362)),2)</f>
        <v>0</v>
      </c>
      <c r="AD362">
        <f>ROUND(IF($AA$362&lt;=0,0,MIN(MAX(0,$AA$362+$AB$362-$AC$362),MAX(0,$F$362-$J$362-$O$362-$T$362-$Y$362))),2)</f>
        <v>0</v>
      </c>
      <c r="AE362">
        <f>ROUND(MAX(0,$AA$362+$AB$362-$AC$362-$AD$362),2)</f>
        <v>0</v>
      </c>
      <c r="AF362">
        <f>$AJ$361</f>
        <v>0</v>
      </c>
      <c r="AG362">
        <f>ROUND(IF($AF$362&lt;=0,0,$AF$362*$AF$3/12),2)</f>
        <v>0</v>
      </c>
      <c r="AH362">
        <f>ROUND(IF($AF$362&lt;=0,0,MIN($AF$4,$AF$362+$AG$362)),2)</f>
        <v>0</v>
      </c>
      <c r="AI362">
        <f>ROUND(IF($AF$362&lt;=0,0,MIN(MAX(0,$AF$362+$AG$362-$AH$362),MAX(0,$F$362-$J$362-$O$362-$T$362-$Y$362-$AD$362))),2)</f>
        <v>0</v>
      </c>
      <c r="AJ362">
        <f>ROUND(MAX(0,$AF$362+$AG$362-$AH$362-$AI$362),2)</f>
        <v>0</v>
      </c>
      <c r="AK362">
        <f>$AO$361</f>
        <v>0</v>
      </c>
      <c r="AL362">
        <f>ROUND(IF($AK$362&lt;=0,0,$AK$362*$AK$3/12),2)</f>
        <v>0</v>
      </c>
      <c r="AM362">
        <f>ROUND(IF($AK$362&lt;=0,0,MIN($AK$4,$AK$362+$AL$362)),2)</f>
        <v>0</v>
      </c>
      <c r="AN362">
        <f>ROUND(IF($AK$362&lt;=0,0,MIN(MAX(0,$AK$362+$AL$362-$AM$362),MAX(0,$F$362-$J$362-$O$362-$T$362-$Y$362-$AD$362-$AI$362))),2)</f>
        <v>0</v>
      </c>
      <c r="AO362">
        <f>ROUND(MAX(0,$AK$362+$AL$362-$AM$362-$AN$362),2)</f>
        <v>0</v>
      </c>
      <c r="AP362">
        <f>$AT$361</f>
        <v>0</v>
      </c>
      <c r="AQ362">
        <f>ROUND(IF($AP$362&lt;=0,0,$AP$362*$AP$3/12),2)</f>
        <v>0</v>
      </c>
      <c r="AR362">
        <f>ROUND(IF($AP$362&lt;=0,0,MIN($AP$4,$AP$362+$AQ$362)),2)</f>
        <v>0</v>
      </c>
      <c r="AS362">
        <f>ROUND(IF($AP$362&lt;=0,0,MIN(MAX(0,$AP$362+$AQ$362-$AR$362),MAX(0,$F$362-$J$362-$O$362-$T$362-$Y$362-$AD$362-$AI$362-$AN$362))),2)</f>
        <v>0</v>
      </c>
      <c r="AT362">
        <f>ROUND(MAX(0,$AP$362+$AQ$362-$AR$362-$AS$362),2)</f>
        <v>0</v>
      </c>
      <c r="AU362">
        <f>$AY$361</f>
        <v>0</v>
      </c>
      <c r="AV362">
        <f>ROUND(IF($AU$362&lt;=0,0,$AU$362*$AU$3/12),2)</f>
        <v>0</v>
      </c>
      <c r="AW362">
        <f>ROUND(IF($AU$362&lt;=0,0,MIN($AU$4,$AU$362+$AV$362)),2)</f>
        <v>0</v>
      </c>
      <c r="AX362">
        <f>ROUND(IF($AU$362&lt;=0,0,MIN(MAX(0,$AU$362+$AV$362-$AW$362),MAX(0,$F$362-$J$362-$O$362-$T$362-$Y$362-$AD$362-$AI$362-$AN$362-$AS$362))),2)</f>
        <v>0</v>
      </c>
      <c r="AY362">
        <f>ROUND(MAX(0,$AU$362+$AV$362-$AW$362-$AX$362),2)</f>
        <v>0</v>
      </c>
      <c r="AZ362">
        <f>$BD$361</f>
        <v>0</v>
      </c>
      <c r="BA362">
        <f>ROUND(IF($AZ$362&lt;=0,0,$AZ$362*$AZ$3/12),2)</f>
        <v>0</v>
      </c>
      <c r="BB362">
        <f>ROUND(IF($AZ$362&lt;=0,0,MIN($AZ$4,$AZ$362+$BA$362)),2)</f>
        <v>0</v>
      </c>
      <c r="BC362">
        <f>ROUND(IF($AZ$362&lt;=0,0,MIN(MAX(0,$AZ$362+$BA$362-$BB$362),MAX(0,$F$362-$J$362-$O$362-$T$362-$Y$362-$AD$362-$AI$362-$AN$362-$AS$362-$AX$362))),2)</f>
        <v>0</v>
      </c>
      <c r="BD362">
        <f>ROUND(MAX(0,$AZ$362+$BA$362-$BB$362-$BC$362),2)</f>
        <v>0</v>
      </c>
    </row>
    <row r="363" spans="1:56">
      <c r="A363">
        <f>ROW()-7</f>
        <v>356</v>
      </c>
      <c r="B363">
        <f>EDATE(StartDate,A363-1)</f>
        <v>0</v>
      </c>
      <c r="C363">
        <f>ROUND(SUM($G$363,$L$363,$Q$363,$V$363,$AA$363,$AF$363,$AK$363,$AP$363,$AU$363,$AZ$363)-SUM($K$363,$P$363,$U$363,$Z$363,$AE$363,$AJ$363,$AO$363,$AT$363,$AY$363,$BD$363),2)</f>
        <v>0</v>
      </c>
      <c r="D363">
        <f>ROUND(SUM($H$363,$M$363,$R$363,$W$363,$AB$363,$AG$363,$AL$363,$AQ$363,$AV$363,$BA$363),2)</f>
        <v>0</v>
      </c>
      <c r="E363">
        <f>ROUND(SUM($K$363,$P$363,$U$363,$Z$363,$AE$363,$AJ$363,$AO$363,$AT$363,$AY$363,$BD$363),2)</f>
        <v>0</v>
      </c>
      <c r="F363">
        <f>ROUND(MAX(MonthlyBudget-SUM($I$363,$N$363,$S$363,$X$363,$AC$363,$AH$363,$AM$363,$AR$363,$AW$363,$BB$363),0),2)</f>
        <v>0</v>
      </c>
      <c r="G363">
        <f>$K$362</f>
        <v>0</v>
      </c>
      <c r="H363">
        <f>ROUND(IF($G$363&lt;=0,0,$G$363*$G$3/12),2)</f>
        <v>0</v>
      </c>
      <c r="I363">
        <f>ROUND(IF($G$363&lt;=0,0,MIN($G$4,$G$363+$H$363)),2)</f>
        <v>0</v>
      </c>
      <c r="J363">
        <f>ROUND(IF($G$363&lt;=0,0,MIN(MAX(0,$G$363+$H$363-$I$363),$F$363)),2)</f>
        <v>0</v>
      </c>
      <c r="K363">
        <f>ROUND(MAX(0,$G$363+$H$363-$I$363-$J$363),2)</f>
        <v>0</v>
      </c>
      <c r="L363">
        <f>$P$362</f>
        <v>0</v>
      </c>
      <c r="M363">
        <f>ROUND(IF($L$363&lt;=0,0,$L$363*$L$3/12),2)</f>
        <v>0</v>
      </c>
      <c r="N363">
        <f>ROUND(IF($L$363&lt;=0,0,MIN($L$4,$L$363+$M$363)),2)</f>
        <v>0</v>
      </c>
      <c r="O363">
        <f>ROUND(IF($L$363&lt;=0,0,MIN(MAX(0,$L$363+$M$363-$N$363),MAX(0,$F$363-$J$363))),2)</f>
        <v>0</v>
      </c>
      <c r="P363">
        <f>ROUND(MAX(0,$L$363+$M$363-$N$363-$O$363),2)</f>
        <v>0</v>
      </c>
      <c r="Q363">
        <f>$U$362</f>
        <v>0</v>
      </c>
      <c r="R363">
        <f>ROUND(IF($Q$363&lt;=0,0,$Q$363*$Q$3/12),2)</f>
        <v>0</v>
      </c>
      <c r="S363">
        <f>ROUND(IF($Q$363&lt;=0,0,MIN($Q$4,$Q$363+$R$363)),2)</f>
        <v>0</v>
      </c>
      <c r="T363">
        <f>ROUND(IF($Q$363&lt;=0,0,MIN(MAX(0,$Q$363+$R$363-$S$363),MAX(0,$F$363-$J$363-$O$363))),2)</f>
        <v>0</v>
      </c>
      <c r="U363">
        <f>ROUND(MAX(0,$Q$363+$R$363-$S$363-$T$363),2)</f>
        <v>0</v>
      </c>
      <c r="V363">
        <f>$Z$362</f>
        <v>0</v>
      </c>
      <c r="W363">
        <f>ROUND(IF($V$363&lt;=0,0,$V$363*$V$3/12),2)</f>
        <v>0</v>
      </c>
      <c r="X363">
        <f>ROUND(IF($V$363&lt;=0,0,MIN($V$4,$V$363+$W$363)),2)</f>
        <v>0</v>
      </c>
      <c r="Y363">
        <f>ROUND(IF($V$363&lt;=0,0,MIN(MAX(0,$V$363+$W$363-$X$363),MAX(0,$F$363-$J$363-$O$363-$T$363))),2)</f>
        <v>0</v>
      </c>
      <c r="Z363">
        <f>ROUND(MAX(0,$V$363+$W$363-$X$363-$Y$363),2)</f>
        <v>0</v>
      </c>
      <c r="AA363">
        <f>$AE$362</f>
        <v>0</v>
      </c>
      <c r="AB363">
        <f>ROUND(IF($AA$363&lt;=0,0,$AA$363*$AA$3/12),2)</f>
        <v>0</v>
      </c>
      <c r="AC363">
        <f>ROUND(IF($AA$363&lt;=0,0,MIN($AA$4,$AA$363+$AB$363)),2)</f>
        <v>0</v>
      </c>
      <c r="AD363">
        <f>ROUND(IF($AA$363&lt;=0,0,MIN(MAX(0,$AA$363+$AB$363-$AC$363),MAX(0,$F$363-$J$363-$O$363-$T$363-$Y$363))),2)</f>
        <v>0</v>
      </c>
      <c r="AE363">
        <f>ROUND(MAX(0,$AA$363+$AB$363-$AC$363-$AD$363),2)</f>
        <v>0</v>
      </c>
      <c r="AF363">
        <f>$AJ$362</f>
        <v>0</v>
      </c>
      <c r="AG363">
        <f>ROUND(IF($AF$363&lt;=0,0,$AF$363*$AF$3/12),2)</f>
        <v>0</v>
      </c>
      <c r="AH363">
        <f>ROUND(IF($AF$363&lt;=0,0,MIN($AF$4,$AF$363+$AG$363)),2)</f>
        <v>0</v>
      </c>
      <c r="AI363">
        <f>ROUND(IF($AF$363&lt;=0,0,MIN(MAX(0,$AF$363+$AG$363-$AH$363),MAX(0,$F$363-$J$363-$O$363-$T$363-$Y$363-$AD$363))),2)</f>
        <v>0</v>
      </c>
      <c r="AJ363">
        <f>ROUND(MAX(0,$AF$363+$AG$363-$AH$363-$AI$363),2)</f>
        <v>0</v>
      </c>
      <c r="AK363">
        <f>$AO$362</f>
        <v>0</v>
      </c>
      <c r="AL363">
        <f>ROUND(IF($AK$363&lt;=0,0,$AK$363*$AK$3/12),2)</f>
        <v>0</v>
      </c>
      <c r="AM363">
        <f>ROUND(IF($AK$363&lt;=0,0,MIN($AK$4,$AK$363+$AL$363)),2)</f>
        <v>0</v>
      </c>
      <c r="AN363">
        <f>ROUND(IF($AK$363&lt;=0,0,MIN(MAX(0,$AK$363+$AL$363-$AM$363),MAX(0,$F$363-$J$363-$O$363-$T$363-$Y$363-$AD$363-$AI$363))),2)</f>
        <v>0</v>
      </c>
      <c r="AO363">
        <f>ROUND(MAX(0,$AK$363+$AL$363-$AM$363-$AN$363),2)</f>
        <v>0</v>
      </c>
      <c r="AP363">
        <f>$AT$362</f>
        <v>0</v>
      </c>
      <c r="AQ363">
        <f>ROUND(IF($AP$363&lt;=0,0,$AP$363*$AP$3/12),2)</f>
        <v>0</v>
      </c>
      <c r="AR363">
        <f>ROUND(IF($AP$363&lt;=0,0,MIN($AP$4,$AP$363+$AQ$363)),2)</f>
        <v>0</v>
      </c>
      <c r="AS363">
        <f>ROUND(IF($AP$363&lt;=0,0,MIN(MAX(0,$AP$363+$AQ$363-$AR$363),MAX(0,$F$363-$J$363-$O$363-$T$363-$Y$363-$AD$363-$AI$363-$AN$363))),2)</f>
        <v>0</v>
      </c>
      <c r="AT363">
        <f>ROUND(MAX(0,$AP$363+$AQ$363-$AR$363-$AS$363),2)</f>
        <v>0</v>
      </c>
      <c r="AU363">
        <f>$AY$362</f>
        <v>0</v>
      </c>
      <c r="AV363">
        <f>ROUND(IF($AU$363&lt;=0,0,$AU$363*$AU$3/12),2)</f>
        <v>0</v>
      </c>
      <c r="AW363">
        <f>ROUND(IF($AU$363&lt;=0,0,MIN($AU$4,$AU$363+$AV$363)),2)</f>
        <v>0</v>
      </c>
      <c r="AX363">
        <f>ROUND(IF($AU$363&lt;=0,0,MIN(MAX(0,$AU$363+$AV$363-$AW$363),MAX(0,$F$363-$J$363-$O$363-$T$363-$Y$363-$AD$363-$AI$363-$AN$363-$AS$363))),2)</f>
        <v>0</v>
      </c>
      <c r="AY363">
        <f>ROUND(MAX(0,$AU$363+$AV$363-$AW$363-$AX$363),2)</f>
        <v>0</v>
      </c>
      <c r="AZ363">
        <f>$BD$362</f>
        <v>0</v>
      </c>
      <c r="BA363">
        <f>ROUND(IF($AZ$363&lt;=0,0,$AZ$363*$AZ$3/12),2)</f>
        <v>0</v>
      </c>
      <c r="BB363">
        <f>ROUND(IF($AZ$363&lt;=0,0,MIN($AZ$4,$AZ$363+$BA$363)),2)</f>
        <v>0</v>
      </c>
      <c r="BC363">
        <f>ROUND(IF($AZ$363&lt;=0,0,MIN(MAX(0,$AZ$363+$BA$363-$BB$363),MAX(0,$F$363-$J$363-$O$363-$T$363-$Y$363-$AD$363-$AI$363-$AN$363-$AS$363-$AX$363))),2)</f>
        <v>0</v>
      </c>
      <c r="BD363">
        <f>ROUND(MAX(0,$AZ$363+$BA$363-$BB$363-$BC$363),2)</f>
        <v>0</v>
      </c>
    </row>
    <row r="364" spans="1:56">
      <c r="A364">
        <f>ROW()-7</f>
        <v>357</v>
      </c>
      <c r="B364">
        <f>EDATE(StartDate,A364-1)</f>
        <v>0</v>
      </c>
      <c r="C364">
        <f>ROUND(SUM($G$364,$L$364,$Q$364,$V$364,$AA$364,$AF$364,$AK$364,$AP$364,$AU$364,$AZ$364)-SUM($K$364,$P$364,$U$364,$Z$364,$AE$364,$AJ$364,$AO$364,$AT$364,$AY$364,$BD$364),2)</f>
        <v>0</v>
      </c>
      <c r="D364">
        <f>ROUND(SUM($H$364,$M$364,$R$364,$W$364,$AB$364,$AG$364,$AL$364,$AQ$364,$AV$364,$BA$364),2)</f>
        <v>0</v>
      </c>
      <c r="E364">
        <f>ROUND(SUM($K$364,$P$364,$U$364,$Z$364,$AE$364,$AJ$364,$AO$364,$AT$364,$AY$364,$BD$364),2)</f>
        <v>0</v>
      </c>
      <c r="F364">
        <f>ROUND(MAX(MonthlyBudget-SUM($I$364,$N$364,$S$364,$X$364,$AC$364,$AH$364,$AM$364,$AR$364,$AW$364,$BB$364),0),2)</f>
        <v>0</v>
      </c>
      <c r="G364">
        <f>$K$363</f>
        <v>0</v>
      </c>
      <c r="H364">
        <f>ROUND(IF($G$364&lt;=0,0,$G$364*$G$3/12),2)</f>
        <v>0</v>
      </c>
      <c r="I364">
        <f>ROUND(IF($G$364&lt;=0,0,MIN($G$4,$G$364+$H$364)),2)</f>
        <v>0</v>
      </c>
      <c r="J364">
        <f>ROUND(IF($G$364&lt;=0,0,MIN(MAX(0,$G$364+$H$364-$I$364),$F$364)),2)</f>
        <v>0</v>
      </c>
      <c r="K364">
        <f>ROUND(MAX(0,$G$364+$H$364-$I$364-$J$364),2)</f>
        <v>0</v>
      </c>
      <c r="L364">
        <f>$P$363</f>
        <v>0</v>
      </c>
      <c r="M364">
        <f>ROUND(IF($L$364&lt;=0,0,$L$364*$L$3/12),2)</f>
        <v>0</v>
      </c>
      <c r="N364">
        <f>ROUND(IF($L$364&lt;=0,0,MIN($L$4,$L$364+$M$364)),2)</f>
        <v>0</v>
      </c>
      <c r="O364">
        <f>ROUND(IF($L$364&lt;=0,0,MIN(MAX(0,$L$364+$M$364-$N$364),MAX(0,$F$364-$J$364))),2)</f>
        <v>0</v>
      </c>
      <c r="P364">
        <f>ROUND(MAX(0,$L$364+$M$364-$N$364-$O$364),2)</f>
        <v>0</v>
      </c>
      <c r="Q364">
        <f>$U$363</f>
        <v>0</v>
      </c>
      <c r="R364">
        <f>ROUND(IF($Q$364&lt;=0,0,$Q$364*$Q$3/12),2)</f>
        <v>0</v>
      </c>
      <c r="S364">
        <f>ROUND(IF($Q$364&lt;=0,0,MIN($Q$4,$Q$364+$R$364)),2)</f>
        <v>0</v>
      </c>
      <c r="T364">
        <f>ROUND(IF($Q$364&lt;=0,0,MIN(MAX(0,$Q$364+$R$364-$S$364),MAX(0,$F$364-$J$364-$O$364))),2)</f>
        <v>0</v>
      </c>
      <c r="U364">
        <f>ROUND(MAX(0,$Q$364+$R$364-$S$364-$T$364),2)</f>
        <v>0</v>
      </c>
      <c r="V364">
        <f>$Z$363</f>
        <v>0</v>
      </c>
      <c r="W364">
        <f>ROUND(IF($V$364&lt;=0,0,$V$364*$V$3/12),2)</f>
        <v>0</v>
      </c>
      <c r="X364">
        <f>ROUND(IF($V$364&lt;=0,0,MIN($V$4,$V$364+$W$364)),2)</f>
        <v>0</v>
      </c>
      <c r="Y364">
        <f>ROUND(IF($V$364&lt;=0,0,MIN(MAX(0,$V$364+$W$364-$X$364),MAX(0,$F$364-$J$364-$O$364-$T$364))),2)</f>
        <v>0</v>
      </c>
      <c r="Z364">
        <f>ROUND(MAX(0,$V$364+$W$364-$X$364-$Y$364),2)</f>
        <v>0</v>
      </c>
      <c r="AA364">
        <f>$AE$363</f>
        <v>0</v>
      </c>
      <c r="AB364">
        <f>ROUND(IF($AA$364&lt;=0,0,$AA$364*$AA$3/12),2)</f>
        <v>0</v>
      </c>
      <c r="AC364">
        <f>ROUND(IF($AA$364&lt;=0,0,MIN($AA$4,$AA$364+$AB$364)),2)</f>
        <v>0</v>
      </c>
      <c r="AD364">
        <f>ROUND(IF($AA$364&lt;=0,0,MIN(MAX(0,$AA$364+$AB$364-$AC$364),MAX(0,$F$364-$J$364-$O$364-$T$364-$Y$364))),2)</f>
        <v>0</v>
      </c>
      <c r="AE364">
        <f>ROUND(MAX(0,$AA$364+$AB$364-$AC$364-$AD$364),2)</f>
        <v>0</v>
      </c>
      <c r="AF364">
        <f>$AJ$363</f>
        <v>0</v>
      </c>
      <c r="AG364">
        <f>ROUND(IF($AF$364&lt;=0,0,$AF$364*$AF$3/12),2)</f>
        <v>0</v>
      </c>
      <c r="AH364">
        <f>ROUND(IF($AF$364&lt;=0,0,MIN($AF$4,$AF$364+$AG$364)),2)</f>
        <v>0</v>
      </c>
      <c r="AI364">
        <f>ROUND(IF($AF$364&lt;=0,0,MIN(MAX(0,$AF$364+$AG$364-$AH$364),MAX(0,$F$364-$J$364-$O$364-$T$364-$Y$364-$AD$364))),2)</f>
        <v>0</v>
      </c>
      <c r="AJ364">
        <f>ROUND(MAX(0,$AF$364+$AG$364-$AH$364-$AI$364),2)</f>
        <v>0</v>
      </c>
      <c r="AK364">
        <f>$AO$363</f>
        <v>0</v>
      </c>
      <c r="AL364">
        <f>ROUND(IF($AK$364&lt;=0,0,$AK$364*$AK$3/12),2)</f>
        <v>0</v>
      </c>
      <c r="AM364">
        <f>ROUND(IF($AK$364&lt;=0,0,MIN($AK$4,$AK$364+$AL$364)),2)</f>
        <v>0</v>
      </c>
      <c r="AN364">
        <f>ROUND(IF($AK$364&lt;=0,0,MIN(MAX(0,$AK$364+$AL$364-$AM$364),MAX(0,$F$364-$J$364-$O$364-$T$364-$Y$364-$AD$364-$AI$364))),2)</f>
        <v>0</v>
      </c>
      <c r="AO364">
        <f>ROUND(MAX(0,$AK$364+$AL$364-$AM$364-$AN$364),2)</f>
        <v>0</v>
      </c>
      <c r="AP364">
        <f>$AT$363</f>
        <v>0</v>
      </c>
      <c r="AQ364">
        <f>ROUND(IF($AP$364&lt;=0,0,$AP$364*$AP$3/12),2)</f>
        <v>0</v>
      </c>
      <c r="AR364">
        <f>ROUND(IF($AP$364&lt;=0,0,MIN($AP$4,$AP$364+$AQ$364)),2)</f>
        <v>0</v>
      </c>
      <c r="AS364">
        <f>ROUND(IF($AP$364&lt;=0,0,MIN(MAX(0,$AP$364+$AQ$364-$AR$364),MAX(0,$F$364-$J$364-$O$364-$T$364-$Y$364-$AD$364-$AI$364-$AN$364))),2)</f>
        <v>0</v>
      </c>
      <c r="AT364">
        <f>ROUND(MAX(0,$AP$364+$AQ$364-$AR$364-$AS$364),2)</f>
        <v>0</v>
      </c>
      <c r="AU364">
        <f>$AY$363</f>
        <v>0</v>
      </c>
      <c r="AV364">
        <f>ROUND(IF($AU$364&lt;=0,0,$AU$364*$AU$3/12),2)</f>
        <v>0</v>
      </c>
      <c r="AW364">
        <f>ROUND(IF($AU$364&lt;=0,0,MIN($AU$4,$AU$364+$AV$364)),2)</f>
        <v>0</v>
      </c>
      <c r="AX364">
        <f>ROUND(IF($AU$364&lt;=0,0,MIN(MAX(0,$AU$364+$AV$364-$AW$364),MAX(0,$F$364-$J$364-$O$364-$T$364-$Y$364-$AD$364-$AI$364-$AN$364-$AS$364))),2)</f>
        <v>0</v>
      </c>
      <c r="AY364">
        <f>ROUND(MAX(0,$AU$364+$AV$364-$AW$364-$AX$364),2)</f>
        <v>0</v>
      </c>
      <c r="AZ364">
        <f>$BD$363</f>
        <v>0</v>
      </c>
      <c r="BA364">
        <f>ROUND(IF($AZ$364&lt;=0,0,$AZ$364*$AZ$3/12),2)</f>
        <v>0</v>
      </c>
      <c r="BB364">
        <f>ROUND(IF($AZ$364&lt;=0,0,MIN($AZ$4,$AZ$364+$BA$364)),2)</f>
        <v>0</v>
      </c>
      <c r="BC364">
        <f>ROUND(IF($AZ$364&lt;=0,0,MIN(MAX(0,$AZ$364+$BA$364-$BB$364),MAX(0,$F$364-$J$364-$O$364-$T$364-$Y$364-$AD$364-$AI$364-$AN$364-$AS$364-$AX$364))),2)</f>
        <v>0</v>
      </c>
      <c r="BD364">
        <f>ROUND(MAX(0,$AZ$364+$BA$364-$BB$364-$BC$364),2)</f>
        <v>0</v>
      </c>
    </row>
    <row r="365" spans="1:56">
      <c r="A365">
        <f>ROW()-7</f>
        <v>358</v>
      </c>
      <c r="B365">
        <f>EDATE(StartDate,A365-1)</f>
        <v>0</v>
      </c>
      <c r="C365">
        <f>ROUND(SUM($G$365,$L$365,$Q$365,$V$365,$AA$365,$AF$365,$AK$365,$AP$365,$AU$365,$AZ$365)-SUM($K$365,$P$365,$U$365,$Z$365,$AE$365,$AJ$365,$AO$365,$AT$365,$AY$365,$BD$365),2)</f>
        <v>0</v>
      </c>
      <c r="D365">
        <f>ROUND(SUM($H$365,$M$365,$R$365,$W$365,$AB$365,$AG$365,$AL$365,$AQ$365,$AV$365,$BA$365),2)</f>
        <v>0</v>
      </c>
      <c r="E365">
        <f>ROUND(SUM($K$365,$P$365,$U$365,$Z$365,$AE$365,$AJ$365,$AO$365,$AT$365,$AY$365,$BD$365),2)</f>
        <v>0</v>
      </c>
      <c r="F365">
        <f>ROUND(MAX(MonthlyBudget-SUM($I$365,$N$365,$S$365,$X$365,$AC$365,$AH$365,$AM$365,$AR$365,$AW$365,$BB$365),0),2)</f>
        <v>0</v>
      </c>
      <c r="G365">
        <f>$K$364</f>
        <v>0</v>
      </c>
      <c r="H365">
        <f>ROUND(IF($G$365&lt;=0,0,$G$365*$G$3/12),2)</f>
        <v>0</v>
      </c>
      <c r="I365">
        <f>ROUND(IF($G$365&lt;=0,0,MIN($G$4,$G$365+$H$365)),2)</f>
        <v>0</v>
      </c>
      <c r="J365">
        <f>ROUND(IF($G$365&lt;=0,0,MIN(MAX(0,$G$365+$H$365-$I$365),$F$365)),2)</f>
        <v>0</v>
      </c>
      <c r="K365">
        <f>ROUND(MAX(0,$G$365+$H$365-$I$365-$J$365),2)</f>
        <v>0</v>
      </c>
      <c r="L365">
        <f>$P$364</f>
        <v>0</v>
      </c>
      <c r="M365">
        <f>ROUND(IF($L$365&lt;=0,0,$L$365*$L$3/12),2)</f>
        <v>0</v>
      </c>
      <c r="N365">
        <f>ROUND(IF($L$365&lt;=0,0,MIN($L$4,$L$365+$M$365)),2)</f>
        <v>0</v>
      </c>
      <c r="O365">
        <f>ROUND(IF($L$365&lt;=0,0,MIN(MAX(0,$L$365+$M$365-$N$365),MAX(0,$F$365-$J$365))),2)</f>
        <v>0</v>
      </c>
      <c r="P365">
        <f>ROUND(MAX(0,$L$365+$M$365-$N$365-$O$365),2)</f>
        <v>0</v>
      </c>
      <c r="Q365">
        <f>$U$364</f>
        <v>0</v>
      </c>
      <c r="R365">
        <f>ROUND(IF($Q$365&lt;=0,0,$Q$365*$Q$3/12),2)</f>
        <v>0</v>
      </c>
      <c r="S365">
        <f>ROUND(IF($Q$365&lt;=0,0,MIN($Q$4,$Q$365+$R$365)),2)</f>
        <v>0</v>
      </c>
      <c r="T365">
        <f>ROUND(IF($Q$365&lt;=0,0,MIN(MAX(0,$Q$365+$R$365-$S$365),MAX(0,$F$365-$J$365-$O$365))),2)</f>
        <v>0</v>
      </c>
      <c r="U365">
        <f>ROUND(MAX(0,$Q$365+$R$365-$S$365-$T$365),2)</f>
        <v>0</v>
      </c>
      <c r="V365">
        <f>$Z$364</f>
        <v>0</v>
      </c>
      <c r="W365">
        <f>ROUND(IF($V$365&lt;=0,0,$V$365*$V$3/12),2)</f>
        <v>0</v>
      </c>
      <c r="X365">
        <f>ROUND(IF($V$365&lt;=0,0,MIN($V$4,$V$365+$W$365)),2)</f>
        <v>0</v>
      </c>
      <c r="Y365">
        <f>ROUND(IF($V$365&lt;=0,0,MIN(MAX(0,$V$365+$W$365-$X$365),MAX(0,$F$365-$J$365-$O$365-$T$365))),2)</f>
        <v>0</v>
      </c>
      <c r="Z365">
        <f>ROUND(MAX(0,$V$365+$W$365-$X$365-$Y$365),2)</f>
        <v>0</v>
      </c>
      <c r="AA365">
        <f>$AE$364</f>
        <v>0</v>
      </c>
      <c r="AB365">
        <f>ROUND(IF($AA$365&lt;=0,0,$AA$365*$AA$3/12),2)</f>
        <v>0</v>
      </c>
      <c r="AC365">
        <f>ROUND(IF($AA$365&lt;=0,0,MIN($AA$4,$AA$365+$AB$365)),2)</f>
        <v>0</v>
      </c>
      <c r="AD365">
        <f>ROUND(IF($AA$365&lt;=0,0,MIN(MAX(0,$AA$365+$AB$365-$AC$365),MAX(0,$F$365-$J$365-$O$365-$T$365-$Y$365))),2)</f>
        <v>0</v>
      </c>
      <c r="AE365">
        <f>ROUND(MAX(0,$AA$365+$AB$365-$AC$365-$AD$365),2)</f>
        <v>0</v>
      </c>
      <c r="AF365">
        <f>$AJ$364</f>
        <v>0</v>
      </c>
      <c r="AG365">
        <f>ROUND(IF($AF$365&lt;=0,0,$AF$365*$AF$3/12),2)</f>
        <v>0</v>
      </c>
      <c r="AH365">
        <f>ROUND(IF($AF$365&lt;=0,0,MIN($AF$4,$AF$365+$AG$365)),2)</f>
        <v>0</v>
      </c>
      <c r="AI365">
        <f>ROUND(IF($AF$365&lt;=0,0,MIN(MAX(0,$AF$365+$AG$365-$AH$365),MAX(0,$F$365-$J$365-$O$365-$T$365-$Y$365-$AD$365))),2)</f>
        <v>0</v>
      </c>
      <c r="AJ365">
        <f>ROUND(MAX(0,$AF$365+$AG$365-$AH$365-$AI$365),2)</f>
        <v>0</v>
      </c>
      <c r="AK365">
        <f>$AO$364</f>
        <v>0</v>
      </c>
      <c r="AL365">
        <f>ROUND(IF($AK$365&lt;=0,0,$AK$365*$AK$3/12),2)</f>
        <v>0</v>
      </c>
      <c r="AM365">
        <f>ROUND(IF($AK$365&lt;=0,0,MIN($AK$4,$AK$365+$AL$365)),2)</f>
        <v>0</v>
      </c>
      <c r="AN365">
        <f>ROUND(IF($AK$365&lt;=0,0,MIN(MAX(0,$AK$365+$AL$365-$AM$365),MAX(0,$F$365-$J$365-$O$365-$T$365-$Y$365-$AD$365-$AI$365))),2)</f>
        <v>0</v>
      </c>
      <c r="AO365">
        <f>ROUND(MAX(0,$AK$365+$AL$365-$AM$365-$AN$365),2)</f>
        <v>0</v>
      </c>
      <c r="AP365">
        <f>$AT$364</f>
        <v>0</v>
      </c>
      <c r="AQ365">
        <f>ROUND(IF($AP$365&lt;=0,0,$AP$365*$AP$3/12),2)</f>
        <v>0</v>
      </c>
      <c r="AR365">
        <f>ROUND(IF($AP$365&lt;=0,0,MIN($AP$4,$AP$365+$AQ$365)),2)</f>
        <v>0</v>
      </c>
      <c r="AS365">
        <f>ROUND(IF($AP$365&lt;=0,0,MIN(MAX(0,$AP$365+$AQ$365-$AR$365),MAX(0,$F$365-$J$365-$O$365-$T$365-$Y$365-$AD$365-$AI$365-$AN$365))),2)</f>
        <v>0</v>
      </c>
      <c r="AT365">
        <f>ROUND(MAX(0,$AP$365+$AQ$365-$AR$365-$AS$365),2)</f>
        <v>0</v>
      </c>
      <c r="AU365">
        <f>$AY$364</f>
        <v>0</v>
      </c>
      <c r="AV365">
        <f>ROUND(IF($AU$365&lt;=0,0,$AU$365*$AU$3/12),2)</f>
        <v>0</v>
      </c>
      <c r="AW365">
        <f>ROUND(IF($AU$365&lt;=0,0,MIN($AU$4,$AU$365+$AV$365)),2)</f>
        <v>0</v>
      </c>
      <c r="AX365">
        <f>ROUND(IF($AU$365&lt;=0,0,MIN(MAX(0,$AU$365+$AV$365-$AW$365),MAX(0,$F$365-$J$365-$O$365-$T$365-$Y$365-$AD$365-$AI$365-$AN$365-$AS$365))),2)</f>
        <v>0</v>
      </c>
      <c r="AY365">
        <f>ROUND(MAX(0,$AU$365+$AV$365-$AW$365-$AX$365),2)</f>
        <v>0</v>
      </c>
      <c r="AZ365">
        <f>$BD$364</f>
        <v>0</v>
      </c>
      <c r="BA365">
        <f>ROUND(IF($AZ$365&lt;=0,0,$AZ$365*$AZ$3/12),2)</f>
        <v>0</v>
      </c>
      <c r="BB365">
        <f>ROUND(IF($AZ$365&lt;=0,0,MIN($AZ$4,$AZ$365+$BA$365)),2)</f>
        <v>0</v>
      </c>
      <c r="BC365">
        <f>ROUND(IF($AZ$365&lt;=0,0,MIN(MAX(0,$AZ$365+$BA$365-$BB$365),MAX(0,$F$365-$J$365-$O$365-$T$365-$Y$365-$AD$365-$AI$365-$AN$365-$AS$365-$AX$365))),2)</f>
        <v>0</v>
      </c>
      <c r="BD365">
        <f>ROUND(MAX(0,$AZ$365+$BA$365-$BB$365-$BC$365),2)</f>
        <v>0</v>
      </c>
    </row>
    <row r="366" spans="1:56">
      <c r="A366">
        <f>ROW()-7</f>
        <v>359</v>
      </c>
      <c r="B366">
        <f>EDATE(StartDate,A366-1)</f>
        <v>0</v>
      </c>
      <c r="C366">
        <f>ROUND(SUM($G$366,$L$366,$Q$366,$V$366,$AA$366,$AF$366,$AK$366,$AP$366,$AU$366,$AZ$366)-SUM($K$366,$P$366,$U$366,$Z$366,$AE$366,$AJ$366,$AO$366,$AT$366,$AY$366,$BD$366),2)</f>
        <v>0</v>
      </c>
      <c r="D366">
        <f>ROUND(SUM($H$366,$M$366,$R$366,$W$366,$AB$366,$AG$366,$AL$366,$AQ$366,$AV$366,$BA$366),2)</f>
        <v>0</v>
      </c>
      <c r="E366">
        <f>ROUND(SUM($K$366,$P$366,$U$366,$Z$366,$AE$366,$AJ$366,$AO$366,$AT$366,$AY$366,$BD$366),2)</f>
        <v>0</v>
      </c>
      <c r="F366">
        <f>ROUND(MAX(MonthlyBudget-SUM($I$366,$N$366,$S$366,$X$366,$AC$366,$AH$366,$AM$366,$AR$366,$AW$366,$BB$366),0),2)</f>
        <v>0</v>
      </c>
      <c r="G366">
        <f>$K$365</f>
        <v>0</v>
      </c>
      <c r="H366">
        <f>ROUND(IF($G$366&lt;=0,0,$G$366*$G$3/12),2)</f>
        <v>0</v>
      </c>
      <c r="I366">
        <f>ROUND(IF($G$366&lt;=0,0,MIN($G$4,$G$366+$H$366)),2)</f>
        <v>0</v>
      </c>
      <c r="J366">
        <f>ROUND(IF($G$366&lt;=0,0,MIN(MAX(0,$G$366+$H$366-$I$366),$F$366)),2)</f>
        <v>0</v>
      </c>
      <c r="K366">
        <f>ROUND(MAX(0,$G$366+$H$366-$I$366-$J$366),2)</f>
        <v>0</v>
      </c>
      <c r="L366">
        <f>$P$365</f>
        <v>0</v>
      </c>
      <c r="M366">
        <f>ROUND(IF($L$366&lt;=0,0,$L$366*$L$3/12),2)</f>
        <v>0</v>
      </c>
      <c r="N366">
        <f>ROUND(IF($L$366&lt;=0,0,MIN($L$4,$L$366+$M$366)),2)</f>
        <v>0</v>
      </c>
      <c r="O366">
        <f>ROUND(IF($L$366&lt;=0,0,MIN(MAX(0,$L$366+$M$366-$N$366),MAX(0,$F$366-$J$366))),2)</f>
        <v>0</v>
      </c>
      <c r="P366">
        <f>ROUND(MAX(0,$L$366+$M$366-$N$366-$O$366),2)</f>
        <v>0</v>
      </c>
      <c r="Q366">
        <f>$U$365</f>
        <v>0</v>
      </c>
      <c r="R366">
        <f>ROUND(IF($Q$366&lt;=0,0,$Q$366*$Q$3/12),2)</f>
        <v>0</v>
      </c>
      <c r="S366">
        <f>ROUND(IF($Q$366&lt;=0,0,MIN($Q$4,$Q$366+$R$366)),2)</f>
        <v>0</v>
      </c>
      <c r="T366">
        <f>ROUND(IF($Q$366&lt;=0,0,MIN(MAX(0,$Q$366+$R$366-$S$366),MAX(0,$F$366-$J$366-$O$366))),2)</f>
        <v>0</v>
      </c>
      <c r="U366">
        <f>ROUND(MAX(0,$Q$366+$R$366-$S$366-$T$366),2)</f>
        <v>0</v>
      </c>
      <c r="V366">
        <f>$Z$365</f>
        <v>0</v>
      </c>
      <c r="W366">
        <f>ROUND(IF($V$366&lt;=0,0,$V$366*$V$3/12),2)</f>
        <v>0</v>
      </c>
      <c r="X366">
        <f>ROUND(IF($V$366&lt;=0,0,MIN($V$4,$V$366+$W$366)),2)</f>
        <v>0</v>
      </c>
      <c r="Y366">
        <f>ROUND(IF($V$366&lt;=0,0,MIN(MAX(0,$V$366+$W$366-$X$366),MAX(0,$F$366-$J$366-$O$366-$T$366))),2)</f>
        <v>0</v>
      </c>
      <c r="Z366">
        <f>ROUND(MAX(0,$V$366+$W$366-$X$366-$Y$366),2)</f>
        <v>0</v>
      </c>
      <c r="AA366">
        <f>$AE$365</f>
        <v>0</v>
      </c>
      <c r="AB366">
        <f>ROUND(IF($AA$366&lt;=0,0,$AA$366*$AA$3/12),2)</f>
        <v>0</v>
      </c>
      <c r="AC366">
        <f>ROUND(IF($AA$366&lt;=0,0,MIN($AA$4,$AA$366+$AB$366)),2)</f>
        <v>0</v>
      </c>
      <c r="AD366">
        <f>ROUND(IF($AA$366&lt;=0,0,MIN(MAX(0,$AA$366+$AB$366-$AC$366),MAX(0,$F$366-$J$366-$O$366-$T$366-$Y$366))),2)</f>
        <v>0</v>
      </c>
      <c r="AE366">
        <f>ROUND(MAX(0,$AA$366+$AB$366-$AC$366-$AD$366),2)</f>
        <v>0</v>
      </c>
      <c r="AF366">
        <f>$AJ$365</f>
        <v>0</v>
      </c>
      <c r="AG366">
        <f>ROUND(IF($AF$366&lt;=0,0,$AF$366*$AF$3/12),2)</f>
        <v>0</v>
      </c>
      <c r="AH366">
        <f>ROUND(IF($AF$366&lt;=0,0,MIN($AF$4,$AF$366+$AG$366)),2)</f>
        <v>0</v>
      </c>
      <c r="AI366">
        <f>ROUND(IF($AF$366&lt;=0,0,MIN(MAX(0,$AF$366+$AG$366-$AH$366),MAX(0,$F$366-$J$366-$O$366-$T$366-$Y$366-$AD$366))),2)</f>
        <v>0</v>
      </c>
      <c r="AJ366">
        <f>ROUND(MAX(0,$AF$366+$AG$366-$AH$366-$AI$366),2)</f>
        <v>0</v>
      </c>
      <c r="AK366">
        <f>$AO$365</f>
        <v>0</v>
      </c>
      <c r="AL366">
        <f>ROUND(IF($AK$366&lt;=0,0,$AK$366*$AK$3/12),2)</f>
        <v>0</v>
      </c>
      <c r="AM366">
        <f>ROUND(IF($AK$366&lt;=0,0,MIN($AK$4,$AK$366+$AL$366)),2)</f>
        <v>0</v>
      </c>
      <c r="AN366">
        <f>ROUND(IF($AK$366&lt;=0,0,MIN(MAX(0,$AK$366+$AL$366-$AM$366),MAX(0,$F$366-$J$366-$O$366-$T$366-$Y$366-$AD$366-$AI$366))),2)</f>
        <v>0</v>
      </c>
      <c r="AO366">
        <f>ROUND(MAX(0,$AK$366+$AL$366-$AM$366-$AN$366),2)</f>
        <v>0</v>
      </c>
      <c r="AP366">
        <f>$AT$365</f>
        <v>0</v>
      </c>
      <c r="AQ366">
        <f>ROUND(IF($AP$366&lt;=0,0,$AP$366*$AP$3/12),2)</f>
        <v>0</v>
      </c>
      <c r="AR366">
        <f>ROUND(IF($AP$366&lt;=0,0,MIN($AP$4,$AP$366+$AQ$366)),2)</f>
        <v>0</v>
      </c>
      <c r="AS366">
        <f>ROUND(IF($AP$366&lt;=0,0,MIN(MAX(0,$AP$366+$AQ$366-$AR$366),MAX(0,$F$366-$J$366-$O$366-$T$366-$Y$366-$AD$366-$AI$366-$AN$366))),2)</f>
        <v>0</v>
      </c>
      <c r="AT366">
        <f>ROUND(MAX(0,$AP$366+$AQ$366-$AR$366-$AS$366),2)</f>
        <v>0</v>
      </c>
      <c r="AU366">
        <f>$AY$365</f>
        <v>0</v>
      </c>
      <c r="AV366">
        <f>ROUND(IF($AU$366&lt;=0,0,$AU$366*$AU$3/12),2)</f>
        <v>0</v>
      </c>
      <c r="AW366">
        <f>ROUND(IF($AU$366&lt;=0,0,MIN($AU$4,$AU$366+$AV$366)),2)</f>
        <v>0</v>
      </c>
      <c r="AX366">
        <f>ROUND(IF($AU$366&lt;=0,0,MIN(MAX(0,$AU$366+$AV$366-$AW$366),MAX(0,$F$366-$J$366-$O$366-$T$366-$Y$366-$AD$366-$AI$366-$AN$366-$AS$366))),2)</f>
        <v>0</v>
      </c>
      <c r="AY366">
        <f>ROUND(MAX(0,$AU$366+$AV$366-$AW$366-$AX$366),2)</f>
        <v>0</v>
      </c>
      <c r="AZ366">
        <f>$BD$365</f>
        <v>0</v>
      </c>
      <c r="BA366">
        <f>ROUND(IF($AZ$366&lt;=0,0,$AZ$366*$AZ$3/12),2)</f>
        <v>0</v>
      </c>
      <c r="BB366">
        <f>ROUND(IF($AZ$366&lt;=0,0,MIN($AZ$4,$AZ$366+$BA$366)),2)</f>
        <v>0</v>
      </c>
      <c r="BC366">
        <f>ROUND(IF($AZ$366&lt;=0,0,MIN(MAX(0,$AZ$366+$BA$366-$BB$366),MAX(0,$F$366-$J$366-$O$366-$T$366-$Y$366-$AD$366-$AI$366-$AN$366-$AS$366-$AX$366))),2)</f>
        <v>0</v>
      </c>
      <c r="BD366">
        <f>ROUND(MAX(0,$AZ$366+$BA$366-$BB$366-$BC$366),2)</f>
        <v>0</v>
      </c>
    </row>
    <row r="367" spans="1:56">
      <c r="A367">
        <f>ROW()-7</f>
        <v>360</v>
      </c>
      <c r="B367">
        <f>EDATE(StartDate,A367-1)</f>
        <v>0</v>
      </c>
      <c r="C367">
        <f>ROUND(SUM($G$367,$L$367,$Q$367,$V$367,$AA$367,$AF$367,$AK$367,$AP$367,$AU$367,$AZ$367)-SUM($K$367,$P$367,$U$367,$Z$367,$AE$367,$AJ$367,$AO$367,$AT$367,$AY$367,$BD$367),2)</f>
        <v>0</v>
      </c>
      <c r="D367">
        <f>ROUND(SUM($H$367,$M$367,$R$367,$W$367,$AB$367,$AG$367,$AL$367,$AQ$367,$AV$367,$BA$367),2)</f>
        <v>0</v>
      </c>
      <c r="E367">
        <f>ROUND(SUM($K$367,$P$367,$U$367,$Z$367,$AE$367,$AJ$367,$AO$367,$AT$367,$AY$367,$BD$367),2)</f>
        <v>0</v>
      </c>
      <c r="F367">
        <f>ROUND(MAX(MonthlyBudget-SUM($I$367,$N$367,$S$367,$X$367,$AC$367,$AH$367,$AM$367,$AR$367,$AW$367,$BB$367),0),2)</f>
        <v>0</v>
      </c>
      <c r="G367">
        <f>$K$366</f>
        <v>0</v>
      </c>
      <c r="H367">
        <f>ROUND(IF($G$367&lt;=0,0,$G$367*$G$3/12),2)</f>
        <v>0</v>
      </c>
      <c r="I367">
        <f>ROUND(IF($G$367&lt;=0,0,MIN($G$4,$G$367+$H$367)),2)</f>
        <v>0</v>
      </c>
      <c r="J367">
        <f>ROUND(IF($G$367&lt;=0,0,MIN(MAX(0,$G$367+$H$367-$I$367),$F$367)),2)</f>
        <v>0</v>
      </c>
      <c r="K367">
        <f>ROUND(MAX(0,$G$367+$H$367-$I$367-$J$367),2)</f>
        <v>0</v>
      </c>
      <c r="L367">
        <f>$P$366</f>
        <v>0</v>
      </c>
      <c r="M367">
        <f>ROUND(IF($L$367&lt;=0,0,$L$367*$L$3/12),2)</f>
        <v>0</v>
      </c>
      <c r="N367">
        <f>ROUND(IF($L$367&lt;=0,0,MIN($L$4,$L$367+$M$367)),2)</f>
        <v>0</v>
      </c>
      <c r="O367">
        <f>ROUND(IF($L$367&lt;=0,0,MIN(MAX(0,$L$367+$M$367-$N$367),MAX(0,$F$367-$J$367))),2)</f>
        <v>0</v>
      </c>
      <c r="P367">
        <f>ROUND(MAX(0,$L$367+$M$367-$N$367-$O$367),2)</f>
        <v>0</v>
      </c>
      <c r="Q367">
        <f>$U$366</f>
        <v>0</v>
      </c>
      <c r="R367">
        <f>ROUND(IF($Q$367&lt;=0,0,$Q$367*$Q$3/12),2)</f>
        <v>0</v>
      </c>
      <c r="S367">
        <f>ROUND(IF($Q$367&lt;=0,0,MIN($Q$4,$Q$367+$R$367)),2)</f>
        <v>0</v>
      </c>
      <c r="T367">
        <f>ROUND(IF($Q$367&lt;=0,0,MIN(MAX(0,$Q$367+$R$367-$S$367),MAX(0,$F$367-$J$367-$O$367))),2)</f>
        <v>0</v>
      </c>
      <c r="U367">
        <f>ROUND(MAX(0,$Q$367+$R$367-$S$367-$T$367),2)</f>
        <v>0</v>
      </c>
      <c r="V367">
        <f>$Z$366</f>
        <v>0</v>
      </c>
      <c r="W367">
        <f>ROUND(IF($V$367&lt;=0,0,$V$367*$V$3/12),2)</f>
        <v>0</v>
      </c>
      <c r="X367">
        <f>ROUND(IF($V$367&lt;=0,0,MIN($V$4,$V$367+$W$367)),2)</f>
        <v>0</v>
      </c>
      <c r="Y367">
        <f>ROUND(IF($V$367&lt;=0,0,MIN(MAX(0,$V$367+$W$367-$X$367),MAX(0,$F$367-$J$367-$O$367-$T$367))),2)</f>
        <v>0</v>
      </c>
      <c r="Z367">
        <f>ROUND(MAX(0,$V$367+$W$367-$X$367-$Y$367),2)</f>
        <v>0</v>
      </c>
      <c r="AA367">
        <f>$AE$366</f>
        <v>0</v>
      </c>
      <c r="AB367">
        <f>ROUND(IF($AA$367&lt;=0,0,$AA$367*$AA$3/12),2)</f>
        <v>0</v>
      </c>
      <c r="AC367">
        <f>ROUND(IF($AA$367&lt;=0,0,MIN($AA$4,$AA$367+$AB$367)),2)</f>
        <v>0</v>
      </c>
      <c r="AD367">
        <f>ROUND(IF($AA$367&lt;=0,0,MIN(MAX(0,$AA$367+$AB$367-$AC$367),MAX(0,$F$367-$J$367-$O$367-$T$367-$Y$367))),2)</f>
        <v>0</v>
      </c>
      <c r="AE367">
        <f>ROUND(MAX(0,$AA$367+$AB$367-$AC$367-$AD$367),2)</f>
        <v>0</v>
      </c>
      <c r="AF367">
        <f>$AJ$366</f>
        <v>0</v>
      </c>
      <c r="AG367">
        <f>ROUND(IF($AF$367&lt;=0,0,$AF$367*$AF$3/12),2)</f>
        <v>0</v>
      </c>
      <c r="AH367">
        <f>ROUND(IF($AF$367&lt;=0,0,MIN($AF$4,$AF$367+$AG$367)),2)</f>
        <v>0</v>
      </c>
      <c r="AI367">
        <f>ROUND(IF($AF$367&lt;=0,0,MIN(MAX(0,$AF$367+$AG$367-$AH$367),MAX(0,$F$367-$J$367-$O$367-$T$367-$Y$367-$AD$367))),2)</f>
        <v>0</v>
      </c>
      <c r="AJ367">
        <f>ROUND(MAX(0,$AF$367+$AG$367-$AH$367-$AI$367),2)</f>
        <v>0</v>
      </c>
      <c r="AK367">
        <f>$AO$366</f>
        <v>0</v>
      </c>
      <c r="AL367">
        <f>ROUND(IF($AK$367&lt;=0,0,$AK$367*$AK$3/12),2)</f>
        <v>0</v>
      </c>
      <c r="AM367">
        <f>ROUND(IF($AK$367&lt;=0,0,MIN($AK$4,$AK$367+$AL$367)),2)</f>
        <v>0</v>
      </c>
      <c r="AN367">
        <f>ROUND(IF($AK$367&lt;=0,0,MIN(MAX(0,$AK$367+$AL$367-$AM$367),MAX(0,$F$367-$J$367-$O$367-$T$367-$Y$367-$AD$367-$AI$367))),2)</f>
        <v>0</v>
      </c>
      <c r="AO367">
        <f>ROUND(MAX(0,$AK$367+$AL$367-$AM$367-$AN$367),2)</f>
        <v>0</v>
      </c>
      <c r="AP367">
        <f>$AT$366</f>
        <v>0</v>
      </c>
      <c r="AQ367">
        <f>ROUND(IF($AP$367&lt;=0,0,$AP$367*$AP$3/12),2)</f>
        <v>0</v>
      </c>
      <c r="AR367">
        <f>ROUND(IF($AP$367&lt;=0,0,MIN($AP$4,$AP$367+$AQ$367)),2)</f>
        <v>0</v>
      </c>
      <c r="AS367">
        <f>ROUND(IF($AP$367&lt;=0,0,MIN(MAX(0,$AP$367+$AQ$367-$AR$367),MAX(0,$F$367-$J$367-$O$367-$T$367-$Y$367-$AD$367-$AI$367-$AN$367))),2)</f>
        <v>0</v>
      </c>
      <c r="AT367">
        <f>ROUND(MAX(0,$AP$367+$AQ$367-$AR$367-$AS$367),2)</f>
        <v>0</v>
      </c>
      <c r="AU367">
        <f>$AY$366</f>
        <v>0</v>
      </c>
      <c r="AV367">
        <f>ROUND(IF($AU$367&lt;=0,0,$AU$367*$AU$3/12),2)</f>
        <v>0</v>
      </c>
      <c r="AW367">
        <f>ROUND(IF($AU$367&lt;=0,0,MIN($AU$4,$AU$367+$AV$367)),2)</f>
        <v>0</v>
      </c>
      <c r="AX367">
        <f>ROUND(IF($AU$367&lt;=0,0,MIN(MAX(0,$AU$367+$AV$367-$AW$367),MAX(0,$F$367-$J$367-$O$367-$T$367-$Y$367-$AD$367-$AI$367-$AN$367-$AS$367))),2)</f>
        <v>0</v>
      </c>
      <c r="AY367">
        <f>ROUND(MAX(0,$AU$367+$AV$367-$AW$367-$AX$367),2)</f>
        <v>0</v>
      </c>
      <c r="AZ367">
        <f>$BD$366</f>
        <v>0</v>
      </c>
      <c r="BA367">
        <f>ROUND(IF($AZ$367&lt;=0,0,$AZ$367*$AZ$3/12),2)</f>
        <v>0</v>
      </c>
      <c r="BB367">
        <f>ROUND(IF($AZ$367&lt;=0,0,MIN($AZ$4,$AZ$367+$BA$367)),2)</f>
        <v>0</v>
      </c>
      <c r="BC367">
        <f>ROUND(IF($AZ$367&lt;=0,0,MIN(MAX(0,$AZ$367+$BA$367-$BB$367),MAX(0,$F$367-$J$367-$O$367-$T$367-$Y$367-$AD$367-$AI$367-$AN$367-$AS$367-$AX$367))),2)</f>
        <v>0</v>
      </c>
      <c r="BD367">
        <f>ROUND(MAX(0,$AZ$367+$BA$367-$BB$367-$BC$367),2)</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D32"/>
  </sheetPr>
  <dimension ref="A1:F388"/>
  <sheetViews>
    <sheetView workbookViewId="0">
      <pane ySplit="28" topLeftCell="A29" activePane="bottomLeft" state="frozen"/>
      <selection pane="bottomLeft"/>
    </sheetView>
  </sheetViews>
  <sheetFormatPr defaultRowHeight="15" x14ac:dyDescent="0.25"/>
  <cols>
    <col min="1" max="1" width="24.7109375" customWidth="1"/>
    <col min="2" max="2" width="16.7109375" customWidth="1"/>
    <col min="3" max="3" width="12.7109375" customWidth="1"/>
    <col min="4" max="4" width="16.7109375" customWidth="1"/>
    <col min="5" max="5" width="14.7109375" customWidth="1"/>
    <col min="6" max="6" width="16.7109375" customWidth="1"/>
  </cols>
  <sheetData>
    <row r="1" spans="1:6" ht="16" customHeight="1" x14ac:dyDescent="0.25">
      <c r="A1" s="1" t="s">
        <v>0</v>
      </c>
      <c r="B1" s="1"/>
      <c r="C1" s="1"/>
      <c r="D1" s="1"/>
      <c r="E1" s="1"/>
      <c r="F1" s="1"/>
    </row>
    <row r="3" spans="1:6" x14ac:dyDescent="0.25">
      <c r="A3" s="3" t="s">
        <v>62</v>
      </c>
      <c r="B3" s="3"/>
      <c r="C3" s="3"/>
      <c r="D3" s="3"/>
      <c r="E3" s="3"/>
      <c r="F3" s="3"/>
    </row>
    <row r="4" spans="1:6" ht="24" customHeight="1" x14ac:dyDescent="0.25">
      <c r="A4" s="4" t="s">
        <v>63</v>
      </c>
      <c r="B4" s="4"/>
      <c r="C4" s="4"/>
      <c r="D4" s="4"/>
      <c r="E4" s="4"/>
      <c r="F4" s="4"/>
    </row>
    <row r="6" spans="1:6" x14ac:dyDescent="0.25">
      <c r="A6" s="3" t="s">
        <v>64</v>
      </c>
      <c r="B6" s="3"/>
      <c r="C6" s="3"/>
      <c r="D6" s="3"/>
      <c r="E6" s="3"/>
      <c r="F6" s="3"/>
    </row>
    <row r="7" spans="1:6" x14ac:dyDescent="0.25">
      <c r="A7" s="11" t="s">
        <v>65</v>
      </c>
      <c r="B7" s="14">
        <f>IF(E7="","",EDATE(StartDate,E7-1))</f>
        <v>47119</v>
      </c>
      <c r="D7" s="11" t="s">
        <v>66</v>
      </c>
      <c r="E7" s="10">
        <f>IF(TotalDebt&lt;=0,"",IFERROR(MATCH(0,'Calc_Avalanche'!$E$8:$E$367,0),""))</f>
        <v>34</v>
      </c>
    </row>
    <row r="8" spans="1:6" x14ac:dyDescent="0.25">
      <c r="A8" s="11" t="s">
        <v>67</v>
      </c>
      <c r="B8" s="13">
        <f>TotalDebt</f>
        <v>47730.0</v>
      </c>
      <c r="D8" s="11" t="s">
        <v>68</v>
      </c>
      <c r="E8" s="13">
        <f>IF(E7="","",SUM('Calc_Avalanche'!$D$8:$D$367))</f>
        <v>7733.16</v>
      </c>
    </row>
    <row r="9" spans="1:6" x14ac:dyDescent="0.25">
      <c r="A9" s="11" t="s">
        <v>69</v>
      </c>
      <c r="B9" s="13">
        <f>IF(E7="","",TotalDebt+E8)</f>
        <v>55463.16</v>
      </c>
      <c r="D9" s="11" t="s">
        <v>70</v>
      </c>
      <c r="E9" s="5" t="str">
        <f>IF(TotalDebt&lt;=0,"",INDEX(InputNames,MATCH(1,AvalancheRanks,0)))</f>
        <v>Credit Card 2</v>
      </c>
    </row>
    <row r="11" spans="1:6" ht="22" customHeight="1" x14ac:dyDescent="0.25">
      <c r="A11" s="4" t="s">
        <v>71</v>
      </c>
      <c r="B11" s="4"/>
      <c r="C11" s="4"/>
      <c r="D11" s="4"/>
      <c r="E11" s="4"/>
      <c r="F11" s="4"/>
    </row>
    <row r="13" spans="1:6" x14ac:dyDescent="0.25">
      <c r="A13" s="3" t="s">
        <v>72</v>
      </c>
      <c r="B13" s="3"/>
      <c r="C13" s="3"/>
      <c r="D13" s="3"/>
      <c r="E13" s="3"/>
      <c r="F13" s="3"/>
    </row>
    <row r="14" spans="1:6" x14ac:dyDescent="0.25">
      <c r="A14" s="15" t="s">
        <v>28</v>
      </c>
      <c r="B14" s="15" t="s">
        <v>29</v>
      </c>
      <c r="C14" s="15" t="s">
        <v>30</v>
      </c>
      <c r="D14" s="15" t="s">
        <v>31</v>
      </c>
      <c r="E14" s="15" t="s">
        <v>73</v>
      </c>
      <c r="F14" s="15" t="s">
        <v>74</v>
      </c>
    </row>
    <row r="15" spans="1:6" x14ac:dyDescent="0.25">
      <c r="A15" s="5" t="str">
        <f>'Inputs'!A7</f>
        <v>Medical Bill</v>
      </c>
      <c r="B15" s="13">
        <f>'Inputs'!B7</f>
        <v>450.0</v>
      </c>
      <c r="C15" s="16">
        <f>'Inputs'!C7</f>
        <v>0.0</v>
      </c>
      <c r="D15" s="13">
        <f>'Inputs'!D7</f>
        <v>50.0</v>
      </c>
      <c r="E15" s="10">
        <f>'Inputs'!F7</f>
        <v>10</v>
      </c>
      <c r="F15" s="14">
        <f>IF(B15&lt;=0,"",IFERROR(EDATE(StartDate,MATCH(0,CHOOSE(E15,'Calc_Avalanche'!$K$8:$K$367,'Calc_Avalanche'!$P$8:$P$367,'Calc_Avalanche'!$U$8:$U$367,'Calc_Avalanche'!$Z$8:$Z$367,'Calc_Avalanche'!$AE$8:$AE$367,'Calc_Avalanche'!$AJ$8:$AJ$367,'Calc_Avalanche'!$AO$8:$AO$367,'Calc_Avalanche'!$AT$8:$AT$367,'Calc_Avalanche'!$AY$8:$AY$367,'Calc_Avalanche'!$BD$8:$BD$367),0)-1),""))</f>
        <v>46357</v>
      </c>
    </row>
    <row r="16" spans="1:6" x14ac:dyDescent="0.25">
      <c r="A16" s="5" t="str">
        <f>'Inputs'!A8</f>
        <v>Store Card</v>
      </c>
      <c r="B16" s="13">
        <f>'Inputs'!B8</f>
        <v>780.0</v>
      </c>
      <c r="C16" s="16">
        <f>'Inputs'!C8</f>
        <v>0.2699</v>
      </c>
      <c r="D16" s="13">
        <f>'Inputs'!D8</f>
        <v>35.0</v>
      </c>
      <c r="E16" s="10">
        <f>'Inputs'!F8</f>
        <v>2</v>
      </c>
      <c r="F16" s="14">
        <f>IF(B16&lt;=0,"",IFERROR(EDATE(StartDate,MATCH(0,CHOOSE(E16,'Calc_Avalanche'!$K$8:$K$367,'Calc_Avalanche'!$P$8:$P$367,'Calc_Avalanche'!$U$8:$U$367,'Calc_Avalanche'!$Z$8:$Z$367,'Calc_Avalanche'!$AE$8:$AE$367,'Calc_Avalanche'!$AJ$8:$AJ$367,'Calc_Avalanche'!$AO$8:$AO$367,'Calc_Avalanche'!$AT$8:$AT$367,'Calc_Avalanche'!$AY$8:$AY$367,'Calc_Avalanche'!$BD$8:$BD$367),0)-1),""))</f>
        <v>46478</v>
      </c>
    </row>
    <row r="17" spans="1:6" x14ac:dyDescent="0.25">
      <c r="A17" s="5" t="str">
        <f>'Inputs'!A9</f>
        <v>Gas Card</v>
      </c>
      <c r="B17" s="13">
        <f>'Inputs'!B9</f>
        <v>1100.0</v>
      </c>
      <c r="C17" s="16">
        <f>'Inputs'!C9</f>
        <v>0.2399</v>
      </c>
      <c r="D17" s="13">
        <f>'Inputs'!D9</f>
        <v>40.0</v>
      </c>
      <c r="E17" s="10">
        <f>'Inputs'!F9</f>
        <v>3</v>
      </c>
      <c r="F17" s="14">
        <f>IF(B17&lt;=0,"",IFERROR(EDATE(StartDate,MATCH(0,CHOOSE(E17,'Calc_Avalanche'!$K$8:$K$367,'Calc_Avalanche'!$P$8:$P$367,'Calc_Avalanche'!$U$8:$U$367,'Calc_Avalanche'!$Z$8:$Z$367,'Calc_Avalanche'!$AE$8:$AE$367,'Calc_Avalanche'!$AJ$8:$AJ$367,'Calc_Avalanche'!$AO$8:$AO$367,'Calc_Avalanche'!$AT$8:$AT$367,'Calc_Avalanche'!$AY$8:$AY$367,'Calc_Avalanche'!$BD$8:$BD$367),0)-1),""))</f>
        <v>46508</v>
      </c>
    </row>
    <row r="18" spans="1:6" x14ac:dyDescent="0.25">
      <c r="A18" s="5" t="str">
        <f>'Inputs'!A10</f>
        <v>Personal Loan</v>
      </c>
      <c r="B18" s="13">
        <f>'Inputs'!B10</f>
        <v>2800.0</v>
      </c>
      <c r="C18" s="16">
        <f>'Inputs'!C10</f>
        <v>0.1199</v>
      </c>
      <c r="D18" s="13">
        <f>'Inputs'!D10</f>
        <v>95.0</v>
      </c>
      <c r="E18" s="10">
        <f>'Inputs'!F10</f>
        <v>6</v>
      </c>
      <c r="F18" s="14">
        <f>IF(B18&lt;=0,"",IFERROR(EDATE(StartDate,MATCH(0,CHOOSE(E18,'Calc_Avalanche'!$K$8:$K$367,'Calc_Avalanche'!$P$8:$P$367,'Calc_Avalanche'!$U$8:$U$367,'Calc_Avalanche'!$Z$8:$Z$367,'Calc_Avalanche'!$AE$8:$AE$367,'Calc_Avalanche'!$AJ$8:$AJ$367,'Calc_Avalanche'!$AO$8:$AO$367,'Calc_Avalanche'!$AT$8:$AT$367,'Calc_Avalanche'!$AY$8:$AY$367,'Calc_Avalanche'!$BD$8:$BD$367),0)-1),""))</f>
        <v>46813</v>
      </c>
    </row>
    <row r="19" spans="1:6" x14ac:dyDescent="0.25">
      <c r="A19" s="5" t="str">
        <f>'Inputs'!A11</f>
        <v>Credit Card 1</v>
      </c>
      <c r="B19" s="13">
        <f>'Inputs'!B11</f>
        <v>3500.0</v>
      </c>
      <c r="C19" s="16">
        <f>'Inputs'!C11</f>
        <v>0.2199</v>
      </c>
      <c r="D19" s="13">
        <f>'Inputs'!D11</f>
        <v>105.0</v>
      </c>
      <c r="E19" s="10">
        <f>'Inputs'!F11</f>
        <v>4</v>
      </c>
      <c r="F19" s="14">
        <f>IF(B19&lt;=0,"",IFERROR(EDATE(StartDate,MATCH(0,CHOOSE(E19,'Calc_Avalanche'!$K$8:$K$367,'Calc_Avalanche'!$P$8:$P$367,'Calc_Avalanche'!$U$8:$U$367,'Calc_Avalanche'!$Z$8:$Z$367,'Calc_Avalanche'!$AE$8:$AE$367,'Calc_Avalanche'!$AJ$8:$AJ$367,'Calc_Avalanche'!$AO$8:$AO$367,'Calc_Avalanche'!$AT$8:$AT$367,'Calc_Avalanche'!$AY$8:$AY$367,'Calc_Avalanche'!$BD$8:$BD$367),0)-1),""))</f>
        <v>46661</v>
      </c>
    </row>
    <row r="20" spans="1:6" x14ac:dyDescent="0.25">
      <c r="A20" s="5" t="str">
        <f>'Inputs'!A12</f>
        <v>Credit Card 2</v>
      </c>
      <c r="B20" s="13">
        <f>'Inputs'!B12</f>
        <v>5200.0</v>
      </c>
      <c r="C20" s="16">
        <f>'Inputs'!C12</f>
        <v>0.2799</v>
      </c>
      <c r="D20" s="13">
        <f>'Inputs'!D12</f>
        <v>156.0</v>
      </c>
      <c r="E20" s="10">
        <f>'Inputs'!F12</f>
        <v>1</v>
      </c>
      <c r="F20" s="14">
        <f>IF(B20&lt;=0,"",IFERROR(EDATE(StartDate,MATCH(0,CHOOSE(E20,'Calc_Avalanche'!$K$8:$K$367,'Calc_Avalanche'!$P$8:$P$367,'Calc_Avalanche'!$U$8:$U$367,'Calc_Avalanche'!$Z$8:$Z$367,'Calc_Avalanche'!$AE$8:$AE$367,'Calc_Avalanche'!$AJ$8:$AJ$367,'Calc_Avalanche'!$AO$8:$AO$367,'Calc_Avalanche'!$AT$8:$AT$367,'Calc_Avalanche'!$AY$8:$AY$367,'Calc_Avalanche'!$BD$8:$BD$367),0)-1),""))</f>
        <v>46447</v>
      </c>
    </row>
    <row r="21" spans="1:6" x14ac:dyDescent="0.25">
      <c r="A21" s="5" t="str">
        <f>'Inputs'!A13</f>
        <v>Student Loan</v>
      </c>
      <c r="B21" s="13">
        <f>'Inputs'!B13</f>
        <v>7500.0</v>
      </c>
      <c r="C21" s="16">
        <f>'Inputs'!C13</f>
        <v>0.055</v>
      </c>
      <c r="D21" s="13">
        <f>'Inputs'!D13</f>
        <v>85.0</v>
      </c>
      <c r="E21" s="10">
        <f>'Inputs'!F13</f>
        <v>9</v>
      </c>
      <c r="F21" s="14">
        <f>IF(B21&lt;=0,"",IFERROR(EDATE(StartDate,MATCH(0,CHOOSE(E21,'Calc_Avalanche'!$K$8:$K$367,'Calc_Avalanche'!$P$8:$P$367,'Calc_Avalanche'!$U$8:$U$367,'Calc_Avalanche'!$Z$8:$Z$367,'Calc_Avalanche'!$AE$8:$AE$367,'Calc_Avalanche'!$AJ$8:$AJ$367,'Calc_Avalanche'!$AO$8:$AO$367,'Calc_Avalanche'!$AT$8:$AT$367,'Calc_Avalanche'!$AY$8:$AY$367,'Calc_Avalanche'!$BD$8:$BD$367),0)-1),""))</f>
        <v>47119</v>
      </c>
    </row>
    <row r="22" spans="1:6" x14ac:dyDescent="0.25">
      <c r="A22" s="5" t="str">
        <f>'Inputs'!A14</f>
        <v>Credit Union Loan</v>
      </c>
      <c r="B22" s="13">
        <f>'Inputs'!B14</f>
        <v>9200.0</v>
      </c>
      <c r="C22" s="16">
        <f>'Inputs'!C14</f>
        <v>0.1099</v>
      </c>
      <c r="D22" s="13">
        <f>'Inputs'!D14</f>
        <v>258.0</v>
      </c>
      <c r="E22" s="10">
        <f>'Inputs'!F14</f>
        <v>7</v>
      </c>
      <c r="F22" s="14">
        <f>IF(B22&lt;=0,"",IFERROR(EDATE(StartDate,MATCH(0,CHOOSE(E22,'Calc_Avalanche'!$K$8:$K$367,'Calc_Avalanche'!$P$8:$P$367,'Calc_Avalanche'!$U$8:$U$367,'Calc_Avalanche'!$Z$8:$Z$367,'Calc_Avalanche'!$AE$8:$AE$367,'Calc_Avalanche'!$AJ$8:$AJ$367,'Calc_Avalanche'!$AO$8:$AO$367,'Calc_Avalanche'!$AT$8:$AT$367,'Calc_Avalanche'!$AY$8:$AY$367,'Calc_Avalanche'!$BD$8:$BD$367),0)-1),""))</f>
        <v>46935</v>
      </c>
    </row>
    <row r="23" spans="1:6" x14ac:dyDescent="0.25">
      <c r="A23" s="5" t="str">
        <f>'Inputs'!A15</f>
        <v>Auto Loan</v>
      </c>
      <c r="B23" s="13">
        <f>'Inputs'!B15</f>
        <v>12400.0</v>
      </c>
      <c r="C23" s="16">
        <f>'Inputs'!C15</f>
        <v>0.0699</v>
      </c>
      <c r="D23" s="13">
        <f>'Inputs'!D15</f>
        <v>347.0</v>
      </c>
      <c r="E23" s="10">
        <f>'Inputs'!F15</f>
        <v>8</v>
      </c>
      <c r="F23" s="14">
        <f>IF(B23&lt;=0,"",IFERROR(EDATE(StartDate,MATCH(0,CHOOSE(E23,'Calc_Avalanche'!$K$8:$K$367,'Calc_Avalanche'!$P$8:$P$367,'Calc_Avalanche'!$U$8:$U$367,'Calc_Avalanche'!$Z$8:$Z$367,'Calc_Avalanche'!$AE$8:$AE$367,'Calc_Avalanche'!$AJ$8:$AJ$367,'Calc_Avalanche'!$AO$8:$AO$367,'Calc_Avalanche'!$AT$8:$AT$367,'Calc_Avalanche'!$AY$8:$AY$367,'Calc_Avalanche'!$BD$8:$BD$367),0)-1),""))</f>
        <v>46997</v>
      </c>
    </row>
    <row r="24" spans="1:6" x14ac:dyDescent="0.25">
      <c r="A24" s="5" t="str">
        <f>'Inputs'!A16</f>
        <v>Home Repair Loan</v>
      </c>
      <c r="B24" s="13">
        <f>'Inputs'!B16</f>
        <v>4800.0</v>
      </c>
      <c r="C24" s="16">
        <f>'Inputs'!C16</f>
        <v>0.1499</v>
      </c>
      <c r="D24" s="13">
        <f>'Inputs'!D16</f>
        <v>135.0</v>
      </c>
      <c r="E24" s="10">
        <f>'Inputs'!F16</f>
        <v>5</v>
      </c>
      <c r="F24" s="14">
        <f>IF(B24&lt;=0,"",IFERROR(EDATE(StartDate,MATCH(0,CHOOSE(E24,'Calc_Avalanche'!$K$8:$K$367,'Calc_Avalanche'!$P$8:$P$367,'Calc_Avalanche'!$U$8:$U$367,'Calc_Avalanche'!$Z$8:$Z$367,'Calc_Avalanche'!$AE$8:$AE$367,'Calc_Avalanche'!$AJ$8:$AJ$367,'Calc_Avalanche'!$AO$8:$AO$367,'Calc_Avalanche'!$AT$8:$AT$367,'Calc_Avalanche'!$AY$8:$AY$367,'Calc_Avalanche'!$BD$8:$BD$367),0)-1),""))</f>
        <v>46753</v>
      </c>
    </row>
    <row r="27" spans="1:6" x14ac:dyDescent="0.25">
      <c r="A27" s="3" t="s">
        <v>75</v>
      </c>
      <c r="B27" s="3"/>
      <c r="C27" s="3"/>
      <c r="D27" s="3"/>
    </row>
    <row r="28" spans="1:6" x14ac:dyDescent="0.25">
      <c r="A28" s="15" t="s">
        <v>53</v>
      </c>
      <c r="B28" s="15" t="s">
        <v>76</v>
      </c>
      <c r="C28" s="15" t="s">
        <v>77</v>
      </c>
      <c r="D28" s="15" t="s">
        <v>78</v>
      </c>
    </row>
    <row r="29" spans="1:6" x14ac:dyDescent="0.25">
      <c r="A29" s="14">
        <f>IF(AND('Calc_Avalanche'!$C$8=0,'Calc_Avalanche'!$D$8=0,'Calc_Avalanche'!$E$8=0),"",'Calc_Avalanche'!$B$8)</f>
        <v>46113</v>
      </c>
      <c r="B29" s="13">
        <f>IF(AND('Calc_Avalanche'!$C$8=0,'Calc_Avalanche'!$D$8=0,'Calc_Avalanche'!$E$8=0),"",'Calc_Avalanche'!$C$8)</f>
        <v>1152.23</v>
      </c>
      <c r="C29" s="13">
        <f>IF(AND('Calc_Avalanche'!$C$8=0,'Calc_Avalanche'!$D$8=0,'Calc_Avalanche'!$E$8=0),"",'Calc_Avalanche'!$D$8)</f>
        <v>503.77</v>
      </c>
      <c r="D29" s="13">
        <f>IF(AND('Calc_Avalanche'!$C$8=0,'Calc_Avalanche'!$D$8=0,'Calc_Avalanche'!$E$8=0),"",'Calc_Avalanche'!$E$8)</f>
        <v>46577.77</v>
      </c>
    </row>
    <row r="30" spans="1:6" x14ac:dyDescent="0.25">
      <c r="A30" s="14">
        <f>IF(AND('Calc_Avalanche'!$C$9=0,'Calc_Avalanche'!$D$9=0,'Calc_Avalanche'!$E$9=0),"",'Calc_Avalanche'!$B$9)</f>
        <v>46143</v>
      </c>
      <c r="B30" s="13">
        <f>IF(AND('Calc_Avalanche'!$C$9=0,'Calc_Avalanche'!$D$9=0,'Calc_Avalanche'!$E$9=0),"",'Calc_Avalanche'!$C$9)</f>
        <v>1167.74</v>
      </c>
      <c r="C30" s="13">
        <f>IF(AND('Calc_Avalanche'!$C$9=0,'Calc_Avalanche'!$D$9=0,'Calc_Avalanche'!$E$9=0),"",'Calc_Avalanche'!$D$9)</f>
        <v>488.26</v>
      </c>
      <c r="D30" s="13">
        <f>IF(AND('Calc_Avalanche'!$C$9=0,'Calc_Avalanche'!$D$9=0,'Calc_Avalanche'!$E$9=0),"",'Calc_Avalanche'!$E$9)</f>
        <v>45410.03</v>
      </c>
    </row>
    <row r="31" spans="1:6" x14ac:dyDescent="0.25">
      <c r="A31" s="14">
        <f>IF(AND('Calc_Avalanche'!$C$10=0,'Calc_Avalanche'!$D$10=0,'Calc_Avalanche'!$E$10=0),"",'Calc_Avalanche'!$B$10)</f>
        <v>46174</v>
      </c>
      <c r="B31" s="13">
        <f>IF(AND('Calc_Avalanche'!$C$10=0,'Calc_Avalanche'!$D$10=0,'Calc_Avalanche'!$E$10=0),"",'Calc_Avalanche'!$C$10)</f>
        <v>1183.54</v>
      </c>
      <c r="C31" s="13">
        <f>IF(AND('Calc_Avalanche'!$C$10=0,'Calc_Avalanche'!$D$10=0,'Calc_Avalanche'!$E$10=0),"",'Calc_Avalanche'!$D$10)</f>
        <v>472.46</v>
      </c>
      <c r="D31" s="13">
        <f>IF(AND('Calc_Avalanche'!$C$10=0,'Calc_Avalanche'!$D$10=0,'Calc_Avalanche'!$E$10=0),"",'Calc_Avalanche'!$E$10)</f>
        <v>44226.49</v>
      </c>
    </row>
    <row r="32" spans="1:6" x14ac:dyDescent="0.25">
      <c r="A32" s="14">
        <f>IF(AND('Calc_Avalanche'!$C$11=0,'Calc_Avalanche'!$D$11=0,'Calc_Avalanche'!$E$11=0),"",'Calc_Avalanche'!$B$11)</f>
        <v>46204</v>
      </c>
      <c r="B32" s="13">
        <f>IF(AND('Calc_Avalanche'!$C$11=0,'Calc_Avalanche'!$D$11=0,'Calc_Avalanche'!$E$11=0),"",'Calc_Avalanche'!$C$11)</f>
        <v>1199.6</v>
      </c>
      <c r="C32" s="13">
        <f>IF(AND('Calc_Avalanche'!$C$11=0,'Calc_Avalanche'!$D$11=0,'Calc_Avalanche'!$E$11=0),"",'Calc_Avalanche'!$D$11)</f>
        <v>456.4</v>
      </c>
      <c r="D32" s="13">
        <f>IF(AND('Calc_Avalanche'!$C$11=0,'Calc_Avalanche'!$D$11=0,'Calc_Avalanche'!$E$11=0),"",'Calc_Avalanche'!$E$11)</f>
        <v>43026.89</v>
      </c>
    </row>
    <row r="33" spans="1:4" x14ac:dyDescent="0.25">
      <c r="A33" s="14">
        <f>IF(AND('Calc_Avalanche'!$C$12=0,'Calc_Avalanche'!$D$12=0,'Calc_Avalanche'!$E$12=0),"",'Calc_Avalanche'!$B$12)</f>
        <v>46235</v>
      </c>
      <c r="B33" s="13">
        <f>IF(AND('Calc_Avalanche'!$C$12=0,'Calc_Avalanche'!$D$12=0,'Calc_Avalanche'!$E$12=0),"",'Calc_Avalanche'!$C$12)</f>
        <v>1215.98</v>
      </c>
      <c r="C33" s="13">
        <f>IF(AND('Calc_Avalanche'!$C$12=0,'Calc_Avalanche'!$D$12=0,'Calc_Avalanche'!$E$12=0),"",'Calc_Avalanche'!$D$12)</f>
        <v>440.02</v>
      </c>
      <c r="D33" s="13">
        <f>IF(AND('Calc_Avalanche'!$C$12=0,'Calc_Avalanche'!$D$12=0,'Calc_Avalanche'!$E$12=0),"",'Calc_Avalanche'!$E$12)</f>
        <v>41810.91</v>
      </c>
    </row>
    <row r="34" spans="1:4" x14ac:dyDescent="0.25">
      <c r="A34" s="14">
        <f>IF(AND('Calc_Avalanche'!$C$13=0,'Calc_Avalanche'!$D$13=0,'Calc_Avalanche'!$E$13=0),"",'Calc_Avalanche'!$B$13)</f>
        <v>46266</v>
      </c>
      <c r="B34" s="13">
        <f>IF(AND('Calc_Avalanche'!$C$13=0,'Calc_Avalanche'!$D$13=0,'Calc_Avalanche'!$E$13=0),"",'Calc_Avalanche'!$C$13)</f>
        <v>1232.67</v>
      </c>
      <c r="C34" s="13">
        <f>IF(AND('Calc_Avalanche'!$C$13=0,'Calc_Avalanche'!$D$13=0,'Calc_Avalanche'!$E$13=0),"",'Calc_Avalanche'!$D$13)</f>
        <v>423.33</v>
      </c>
      <c r="D34" s="13">
        <f>IF(AND('Calc_Avalanche'!$C$13=0,'Calc_Avalanche'!$D$13=0,'Calc_Avalanche'!$E$13=0),"",'Calc_Avalanche'!$E$13)</f>
        <v>40578.24</v>
      </c>
    </row>
    <row r="35" spans="1:4" x14ac:dyDescent="0.25">
      <c r="A35" s="14">
        <f>IF(AND('Calc_Avalanche'!$C$14=0,'Calc_Avalanche'!$D$14=0,'Calc_Avalanche'!$E$14=0),"",'Calc_Avalanche'!$B$14)</f>
        <v>46296</v>
      </c>
      <c r="B35" s="13">
        <f>IF(AND('Calc_Avalanche'!$C$14=0,'Calc_Avalanche'!$D$14=0,'Calc_Avalanche'!$E$14=0),"",'Calc_Avalanche'!$C$14)</f>
        <v>1249.62</v>
      </c>
      <c r="C35" s="13">
        <f>IF(AND('Calc_Avalanche'!$C$14=0,'Calc_Avalanche'!$D$14=0,'Calc_Avalanche'!$E$14=0),"",'Calc_Avalanche'!$D$14)</f>
        <v>406.38</v>
      </c>
      <c r="D35" s="13">
        <f>IF(AND('Calc_Avalanche'!$C$14=0,'Calc_Avalanche'!$D$14=0,'Calc_Avalanche'!$E$14=0),"",'Calc_Avalanche'!$E$14)</f>
        <v>39328.62</v>
      </c>
    </row>
    <row r="36" spans="1:4" x14ac:dyDescent="0.25">
      <c r="A36" s="14">
        <f>IF(AND('Calc_Avalanche'!$C$15=0,'Calc_Avalanche'!$D$15=0,'Calc_Avalanche'!$E$15=0),"",'Calc_Avalanche'!$B$15)</f>
        <v>46327</v>
      </c>
      <c r="B36" s="13">
        <f>IF(AND('Calc_Avalanche'!$C$15=0,'Calc_Avalanche'!$D$15=0,'Calc_Avalanche'!$E$15=0),"",'Calc_Avalanche'!$C$15)</f>
        <v>1266.91</v>
      </c>
      <c r="C36" s="13">
        <f>IF(AND('Calc_Avalanche'!$C$15=0,'Calc_Avalanche'!$D$15=0,'Calc_Avalanche'!$E$15=0),"",'Calc_Avalanche'!$D$15)</f>
        <v>389.09</v>
      </c>
      <c r="D36" s="13">
        <f>IF(AND('Calc_Avalanche'!$C$15=0,'Calc_Avalanche'!$D$15=0,'Calc_Avalanche'!$E$15=0),"",'Calc_Avalanche'!$E$15)</f>
        <v>38061.71</v>
      </c>
    </row>
    <row r="37" spans="1:4" x14ac:dyDescent="0.25">
      <c r="A37" s="14">
        <f>IF(AND('Calc_Avalanche'!$C$16=0,'Calc_Avalanche'!$D$16=0,'Calc_Avalanche'!$E$16=0),"",'Calc_Avalanche'!$B$16)</f>
        <v>46357</v>
      </c>
      <c r="B37" s="13">
        <f>IF(AND('Calc_Avalanche'!$C$16=0,'Calc_Avalanche'!$D$16=0,'Calc_Avalanche'!$E$16=0),"",'Calc_Avalanche'!$C$16)</f>
        <v>1284.54</v>
      </c>
      <c r="C37" s="13">
        <f>IF(AND('Calc_Avalanche'!$C$16=0,'Calc_Avalanche'!$D$16=0,'Calc_Avalanche'!$E$16=0),"",'Calc_Avalanche'!$D$16)</f>
        <v>371.46</v>
      </c>
      <c r="D37" s="13">
        <f>IF(AND('Calc_Avalanche'!$C$16=0,'Calc_Avalanche'!$D$16=0,'Calc_Avalanche'!$E$16=0),"",'Calc_Avalanche'!$E$16)</f>
        <v>36777.17</v>
      </c>
    </row>
    <row r="38" spans="1:4" x14ac:dyDescent="0.25">
      <c r="A38" s="14">
        <f>IF(AND('Calc_Avalanche'!$C$17=0,'Calc_Avalanche'!$D$17=0,'Calc_Avalanche'!$E$17=0),"",'Calc_Avalanche'!$B$17)</f>
        <v>46388</v>
      </c>
      <c r="B38" s="13">
        <f>IF(AND('Calc_Avalanche'!$C$17=0,'Calc_Avalanche'!$D$17=0,'Calc_Avalanche'!$E$17=0),"",'Calc_Avalanche'!$C$17)</f>
        <v>1302.48</v>
      </c>
      <c r="C38" s="13">
        <f>IF(AND('Calc_Avalanche'!$C$17=0,'Calc_Avalanche'!$D$17=0,'Calc_Avalanche'!$E$17=0),"",'Calc_Avalanche'!$D$17)</f>
        <v>353.52</v>
      </c>
      <c r="D38" s="13">
        <f>IF(AND('Calc_Avalanche'!$C$17=0,'Calc_Avalanche'!$D$17=0,'Calc_Avalanche'!$E$17=0),"",'Calc_Avalanche'!$E$17)</f>
        <v>35474.69</v>
      </c>
    </row>
    <row r="39" spans="1:4" x14ac:dyDescent="0.25">
      <c r="A39" s="14">
        <f>IF(AND('Calc_Avalanche'!$C$18=0,'Calc_Avalanche'!$D$18=0,'Calc_Avalanche'!$E$18=0),"",'Calc_Avalanche'!$B$18)</f>
        <v>46419</v>
      </c>
      <c r="B39" s="13">
        <f>IF(AND('Calc_Avalanche'!$C$18=0,'Calc_Avalanche'!$D$18=0,'Calc_Avalanche'!$E$18=0),"",'Calc_Avalanche'!$C$18)</f>
        <v>1321.91</v>
      </c>
      <c r="C39" s="13">
        <f>IF(AND('Calc_Avalanche'!$C$18=0,'Calc_Avalanche'!$D$18=0,'Calc_Avalanche'!$E$18=0),"",'Calc_Avalanche'!$D$18)</f>
        <v>334.09</v>
      </c>
      <c r="D39" s="13">
        <f>IF(AND('Calc_Avalanche'!$C$18=0,'Calc_Avalanche'!$D$18=0,'Calc_Avalanche'!$E$18=0),"",'Calc_Avalanche'!$E$18)</f>
        <v>34152.78</v>
      </c>
    </row>
    <row r="40" spans="1:4" x14ac:dyDescent="0.25">
      <c r="A40" s="14">
        <f>IF(AND('Calc_Avalanche'!$C$19=0,'Calc_Avalanche'!$D$19=0,'Calc_Avalanche'!$E$19=0),"",'Calc_Avalanche'!$B$19)</f>
        <v>46447</v>
      </c>
      <c r="B40" s="13">
        <f>IF(AND('Calc_Avalanche'!$C$19=0,'Calc_Avalanche'!$D$19=0,'Calc_Avalanche'!$E$19=0),"",'Calc_Avalanche'!$C$19)</f>
        <v>1341.72</v>
      </c>
      <c r="C40" s="13">
        <f>IF(AND('Calc_Avalanche'!$C$19=0,'Calc_Avalanche'!$D$19=0,'Calc_Avalanche'!$E$19=0),"",'Calc_Avalanche'!$D$19)</f>
        <v>314.28</v>
      </c>
      <c r="D40" s="13">
        <f>IF(AND('Calc_Avalanche'!$C$19=0,'Calc_Avalanche'!$D$19=0,'Calc_Avalanche'!$E$19=0),"",'Calc_Avalanche'!$E$19)</f>
        <v>32811.06</v>
      </c>
    </row>
    <row r="41" spans="1:4" x14ac:dyDescent="0.25">
      <c r="A41" s="14">
        <f>IF(AND('Calc_Avalanche'!$C$20=0,'Calc_Avalanche'!$D$20=0,'Calc_Avalanche'!$E$20=0),"",'Calc_Avalanche'!$B$20)</f>
        <v>46478</v>
      </c>
      <c r="B41" s="13">
        <f>IF(AND('Calc_Avalanche'!$C$20=0,'Calc_Avalanche'!$D$20=0,'Calc_Avalanche'!$E$20=0),"",'Calc_Avalanche'!$C$20)</f>
        <v>1361.71</v>
      </c>
      <c r="C41" s="13">
        <f>IF(AND('Calc_Avalanche'!$C$20=0,'Calc_Avalanche'!$D$20=0,'Calc_Avalanche'!$E$20=0),"",'Calc_Avalanche'!$D$20)</f>
        <v>294.29</v>
      </c>
      <c r="D41" s="13">
        <f>IF(AND('Calc_Avalanche'!$C$20=0,'Calc_Avalanche'!$D$20=0,'Calc_Avalanche'!$E$20=0),"",'Calc_Avalanche'!$E$20)</f>
        <v>31449.35</v>
      </c>
    </row>
    <row r="42" spans="1:4" x14ac:dyDescent="0.25">
      <c r="A42" s="14">
        <f>IF(AND('Calc_Avalanche'!$C$21=0,'Calc_Avalanche'!$D$21=0,'Calc_Avalanche'!$E$21=0),"",'Calc_Avalanche'!$B$21)</f>
        <v>46508</v>
      </c>
      <c r="B42" s="13">
        <f>IF(AND('Calc_Avalanche'!$C$21=0,'Calc_Avalanche'!$D$21=0,'Calc_Avalanche'!$E$21=0),"",'Calc_Avalanche'!$C$21)</f>
        <v>1381.17</v>
      </c>
      <c r="C42" s="13">
        <f>IF(AND('Calc_Avalanche'!$C$21=0,'Calc_Avalanche'!$D$21=0,'Calc_Avalanche'!$E$21=0),"",'Calc_Avalanche'!$D$21)</f>
        <v>274.83</v>
      </c>
      <c r="D42" s="13">
        <f>IF(AND('Calc_Avalanche'!$C$21=0,'Calc_Avalanche'!$D$21=0,'Calc_Avalanche'!$E$21=0),"",'Calc_Avalanche'!$E$21)</f>
        <v>30068.18</v>
      </c>
    </row>
    <row r="43" spans="1:4" x14ac:dyDescent="0.25">
      <c r="A43" s="14">
        <f>IF(AND('Calc_Avalanche'!$C$22=0,'Calc_Avalanche'!$D$22=0,'Calc_Avalanche'!$E$22=0),"",'Calc_Avalanche'!$B$22)</f>
        <v>46539</v>
      </c>
      <c r="B43" s="13">
        <f>IF(AND('Calc_Avalanche'!$C$22=0,'Calc_Avalanche'!$D$22=0,'Calc_Avalanche'!$E$22=0),"",'Calc_Avalanche'!$C$22)</f>
        <v>1400.07</v>
      </c>
      <c r="C43" s="13">
        <f>IF(AND('Calc_Avalanche'!$C$22=0,'Calc_Avalanche'!$D$22=0,'Calc_Avalanche'!$E$22=0),"",'Calc_Avalanche'!$D$22)</f>
        <v>255.93</v>
      </c>
      <c r="D43" s="13">
        <f>IF(AND('Calc_Avalanche'!$C$22=0,'Calc_Avalanche'!$D$22=0,'Calc_Avalanche'!$E$22=0),"",'Calc_Avalanche'!$E$22)</f>
        <v>28668.11</v>
      </c>
    </row>
    <row r="44" spans="1:4" x14ac:dyDescent="0.25">
      <c r="A44" s="14">
        <f>IF(AND('Calc_Avalanche'!$C$23=0,'Calc_Avalanche'!$D$23=0,'Calc_Avalanche'!$E$23=0),"",'Calc_Avalanche'!$B$23)</f>
        <v>46569</v>
      </c>
      <c r="B44" s="13">
        <f>IF(AND('Calc_Avalanche'!$C$23=0,'Calc_Avalanche'!$D$23=0,'Calc_Avalanche'!$E$23=0),"",'Calc_Avalanche'!$C$23)</f>
        <v>1418.28</v>
      </c>
      <c r="C44" s="13">
        <f>IF(AND('Calc_Avalanche'!$C$23=0,'Calc_Avalanche'!$D$23=0,'Calc_Avalanche'!$E$23=0),"",'Calc_Avalanche'!$D$23)</f>
        <v>237.72</v>
      </c>
      <c r="D44" s="13">
        <f>IF(AND('Calc_Avalanche'!$C$23=0,'Calc_Avalanche'!$D$23=0,'Calc_Avalanche'!$E$23=0),"",'Calc_Avalanche'!$E$23)</f>
        <v>27249.83</v>
      </c>
    </row>
    <row r="45" spans="1:4" x14ac:dyDescent="0.25">
      <c r="A45" s="14">
        <f>IF(AND('Calc_Avalanche'!$C$24=0,'Calc_Avalanche'!$D$24=0,'Calc_Avalanche'!$E$24=0),"",'Calc_Avalanche'!$B$24)</f>
        <v>46600</v>
      </c>
      <c r="B45" s="13">
        <f>IF(AND('Calc_Avalanche'!$C$24=0,'Calc_Avalanche'!$D$24=0,'Calc_Avalanche'!$E$24=0),"",'Calc_Avalanche'!$C$24)</f>
        <v>1436.79</v>
      </c>
      <c r="C45" s="13">
        <f>IF(AND('Calc_Avalanche'!$C$24=0,'Calc_Avalanche'!$D$24=0,'Calc_Avalanche'!$E$24=0),"",'Calc_Avalanche'!$D$24)</f>
        <v>219.21</v>
      </c>
      <c r="D45" s="13">
        <f>IF(AND('Calc_Avalanche'!$C$24=0,'Calc_Avalanche'!$D$24=0,'Calc_Avalanche'!$E$24=0),"",'Calc_Avalanche'!$E$24)</f>
        <v>25813.04</v>
      </c>
    </row>
    <row r="46" spans="1:4" x14ac:dyDescent="0.25">
      <c r="A46" s="14">
        <f>IF(AND('Calc_Avalanche'!$C$25=0,'Calc_Avalanche'!$D$25=0,'Calc_Avalanche'!$E$25=0),"",'Calc_Avalanche'!$B$25)</f>
        <v>46631</v>
      </c>
      <c r="B46" s="13">
        <f>IF(AND('Calc_Avalanche'!$C$25=0,'Calc_Avalanche'!$D$25=0,'Calc_Avalanche'!$E$25=0),"",'Calc_Avalanche'!$C$25)</f>
        <v>1455.56</v>
      </c>
      <c r="C46" s="13">
        <f>IF(AND('Calc_Avalanche'!$C$25=0,'Calc_Avalanche'!$D$25=0,'Calc_Avalanche'!$E$25=0),"",'Calc_Avalanche'!$D$25)</f>
        <v>200.44</v>
      </c>
      <c r="D46" s="13">
        <f>IF(AND('Calc_Avalanche'!$C$25=0,'Calc_Avalanche'!$D$25=0,'Calc_Avalanche'!$E$25=0),"",'Calc_Avalanche'!$E$25)</f>
        <v>24357.48</v>
      </c>
    </row>
    <row r="47" spans="1:4" x14ac:dyDescent="0.25">
      <c r="A47" s="14">
        <f>IF(AND('Calc_Avalanche'!$C$26=0,'Calc_Avalanche'!$D$26=0,'Calc_Avalanche'!$E$26=0),"",'Calc_Avalanche'!$B$26)</f>
        <v>46661</v>
      </c>
      <c r="B47" s="13">
        <f>IF(AND('Calc_Avalanche'!$C$26=0,'Calc_Avalanche'!$D$26=0,'Calc_Avalanche'!$E$26=0),"",'Calc_Avalanche'!$C$26)</f>
        <v>1474.64</v>
      </c>
      <c r="C47" s="13">
        <f>IF(AND('Calc_Avalanche'!$C$26=0,'Calc_Avalanche'!$D$26=0,'Calc_Avalanche'!$E$26=0),"",'Calc_Avalanche'!$D$26)</f>
        <v>181.36</v>
      </c>
      <c r="D47" s="13">
        <f>IF(AND('Calc_Avalanche'!$C$26=0,'Calc_Avalanche'!$D$26=0,'Calc_Avalanche'!$E$26=0),"",'Calc_Avalanche'!$E$26)</f>
        <v>22882.84</v>
      </c>
    </row>
    <row r="48" spans="1:4" x14ac:dyDescent="0.25">
      <c r="A48" s="14">
        <f>IF(AND('Calc_Avalanche'!$C$27=0,'Calc_Avalanche'!$D$27=0,'Calc_Avalanche'!$E$27=0),"",'Calc_Avalanche'!$B$27)</f>
        <v>46692</v>
      </c>
      <c r="B48" s="13">
        <f>IF(AND('Calc_Avalanche'!$C$27=0,'Calc_Avalanche'!$D$27=0,'Calc_Avalanche'!$E$27=0),"",'Calc_Avalanche'!$C$27)</f>
        <v>1489.74</v>
      </c>
      <c r="C48" s="13">
        <f>IF(AND('Calc_Avalanche'!$C$27=0,'Calc_Avalanche'!$D$27=0,'Calc_Avalanche'!$E$27=0),"",'Calc_Avalanche'!$D$27)</f>
        <v>166.26</v>
      </c>
      <c r="D48" s="13">
        <f>IF(AND('Calc_Avalanche'!$C$27=0,'Calc_Avalanche'!$D$27=0,'Calc_Avalanche'!$E$27=0),"",'Calc_Avalanche'!$E$27)</f>
        <v>21393.1</v>
      </c>
    </row>
    <row r="49" spans="1:4" x14ac:dyDescent="0.25">
      <c r="A49" s="14">
        <f>IF(AND('Calc_Avalanche'!$C$28=0,'Calc_Avalanche'!$D$28=0,'Calc_Avalanche'!$E$28=0),"",'Calc_Avalanche'!$B$28)</f>
        <v>46722</v>
      </c>
      <c r="B49" s="13">
        <f>IF(AND('Calc_Avalanche'!$C$28=0,'Calc_Avalanche'!$D$28=0,'Calc_Avalanche'!$E$28=0),"",'Calc_Avalanche'!$C$28)</f>
        <v>1504.97</v>
      </c>
      <c r="C49" s="13">
        <f>IF(AND('Calc_Avalanche'!$C$28=0,'Calc_Avalanche'!$D$28=0,'Calc_Avalanche'!$E$28=0),"",'Calc_Avalanche'!$D$28)</f>
        <v>151.03</v>
      </c>
      <c r="D49" s="13">
        <f>IF(AND('Calc_Avalanche'!$C$28=0,'Calc_Avalanche'!$D$28=0,'Calc_Avalanche'!$E$28=0),"",'Calc_Avalanche'!$E$28)</f>
        <v>19888.13</v>
      </c>
    </row>
    <row r="50" spans="1:4" x14ac:dyDescent="0.25">
      <c r="A50" s="14">
        <f>IF(AND('Calc_Avalanche'!$C$29=0,'Calc_Avalanche'!$D$29=0,'Calc_Avalanche'!$E$29=0),"",'Calc_Avalanche'!$B$29)</f>
        <v>46753</v>
      </c>
      <c r="B50" s="13">
        <f>IF(AND('Calc_Avalanche'!$C$29=0,'Calc_Avalanche'!$D$29=0,'Calc_Avalanche'!$E$29=0),"",'Calc_Avalanche'!$C$29)</f>
        <v>1520.37</v>
      </c>
      <c r="C50" s="13">
        <f>IF(AND('Calc_Avalanche'!$C$29=0,'Calc_Avalanche'!$D$29=0,'Calc_Avalanche'!$E$29=0),"",'Calc_Avalanche'!$D$29)</f>
        <v>135.63</v>
      </c>
      <c r="D50" s="13">
        <f>IF(AND('Calc_Avalanche'!$C$29=0,'Calc_Avalanche'!$D$29=0,'Calc_Avalanche'!$E$29=0),"",'Calc_Avalanche'!$E$29)</f>
        <v>18367.76</v>
      </c>
    </row>
    <row r="51" spans="1:4" x14ac:dyDescent="0.25">
      <c r="A51" s="14">
        <f>IF(AND('Calc_Avalanche'!$C$30=0,'Calc_Avalanche'!$D$30=0,'Calc_Avalanche'!$E$30=0),"",'Calc_Avalanche'!$B$30)</f>
        <v>46784</v>
      </c>
      <c r="B51" s="13">
        <f>IF(AND('Calc_Avalanche'!$C$30=0,'Calc_Avalanche'!$D$30=0,'Calc_Avalanche'!$E$30=0),"",'Calc_Avalanche'!$C$30)</f>
        <v>1535.74</v>
      </c>
      <c r="C51" s="13">
        <f>IF(AND('Calc_Avalanche'!$C$30=0,'Calc_Avalanche'!$D$30=0,'Calc_Avalanche'!$E$30=0),"",'Calc_Avalanche'!$D$30)</f>
        <v>120.26</v>
      </c>
      <c r="D51" s="13">
        <f>IF(AND('Calc_Avalanche'!$C$30=0,'Calc_Avalanche'!$D$30=0,'Calc_Avalanche'!$E$30=0),"",'Calc_Avalanche'!$E$30)</f>
        <v>16832.02</v>
      </c>
    </row>
    <row r="52" spans="1:4" x14ac:dyDescent="0.25">
      <c r="A52" s="14">
        <f>IF(AND('Calc_Avalanche'!$C$31=0,'Calc_Avalanche'!$D$31=0,'Calc_Avalanche'!$E$31=0),"",'Calc_Avalanche'!$B$31)</f>
        <v>46813</v>
      </c>
      <c r="B52" s="13">
        <f>IF(AND('Calc_Avalanche'!$C$31=0,'Calc_Avalanche'!$D$31=0,'Calc_Avalanche'!$E$31=0),"",'Calc_Avalanche'!$C$31)</f>
        <v>1549.32</v>
      </c>
      <c r="C52" s="13">
        <f>IF(AND('Calc_Avalanche'!$C$31=0,'Calc_Avalanche'!$D$31=0,'Calc_Avalanche'!$E$31=0),"",'Calc_Avalanche'!$D$31)</f>
        <v>106.68</v>
      </c>
      <c r="D52" s="13">
        <f>IF(AND('Calc_Avalanche'!$C$31=0,'Calc_Avalanche'!$D$31=0,'Calc_Avalanche'!$E$31=0),"",'Calc_Avalanche'!$E$31)</f>
        <v>15282.7</v>
      </c>
    </row>
    <row r="53" spans="1:4" x14ac:dyDescent="0.25">
      <c r="A53" s="14">
        <f>IF(AND('Calc_Avalanche'!$C$32=0,'Calc_Avalanche'!$D$32=0,'Calc_Avalanche'!$E$32=0),"",'Calc_Avalanche'!$B$32)</f>
        <v>46844</v>
      </c>
      <c r="B53" s="13">
        <f>IF(AND('Calc_Avalanche'!$C$32=0,'Calc_Avalanche'!$D$32=0,'Calc_Avalanche'!$E$32=0),"",'Calc_Avalanche'!$C$32)</f>
        <v>1562.3</v>
      </c>
      <c r="C53" s="13">
        <f>IF(AND('Calc_Avalanche'!$C$32=0,'Calc_Avalanche'!$D$32=0,'Calc_Avalanche'!$E$32=0),"",'Calc_Avalanche'!$D$32)</f>
        <v>93.7</v>
      </c>
      <c r="D53" s="13">
        <f>IF(AND('Calc_Avalanche'!$C$32=0,'Calc_Avalanche'!$D$32=0,'Calc_Avalanche'!$E$32=0),"",'Calc_Avalanche'!$E$32)</f>
        <v>13720.4</v>
      </c>
    </row>
    <row r="54" spans="1:4" x14ac:dyDescent="0.25">
      <c r="A54" s="14">
        <f>IF(AND('Calc_Avalanche'!$C$33=0,'Calc_Avalanche'!$D$33=0,'Calc_Avalanche'!$E$33=0),"",'Calc_Avalanche'!$B$33)</f>
        <v>46874</v>
      </c>
      <c r="B54" s="13">
        <f>IF(AND('Calc_Avalanche'!$C$33=0,'Calc_Avalanche'!$D$33=0,'Calc_Avalanche'!$E$33=0),"",'Calc_Avalanche'!$C$33)</f>
        <v>1575.3</v>
      </c>
      <c r="C54" s="13">
        <f>IF(AND('Calc_Avalanche'!$C$33=0,'Calc_Avalanche'!$D$33=0,'Calc_Avalanche'!$E$33=0),"",'Calc_Avalanche'!$D$33)</f>
        <v>80.7</v>
      </c>
      <c r="D54" s="13">
        <f>IF(AND('Calc_Avalanche'!$C$33=0,'Calc_Avalanche'!$D$33=0,'Calc_Avalanche'!$E$33=0),"",'Calc_Avalanche'!$E$33)</f>
        <v>12145.1</v>
      </c>
    </row>
    <row r="55" spans="1:4" x14ac:dyDescent="0.25">
      <c r="A55" s="14">
        <f>IF(AND('Calc_Avalanche'!$C$34=0,'Calc_Avalanche'!$D$34=0,'Calc_Avalanche'!$E$34=0),"",'Calc_Avalanche'!$B$34)</f>
        <v>46905</v>
      </c>
      <c r="B55" s="13">
        <f>IF(AND('Calc_Avalanche'!$C$34=0,'Calc_Avalanche'!$D$34=0,'Calc_Avalanche'!$E$34=0),"",'Calc_Avalanche'!$C$34)</f>
        <v>1588.41</v>
      </c>
      <c r="C55" s="13">
        <f>IF(AND('Calc_Avalanche'!$C$34=0,'Calc_Avalanche'!$D$34=0,'Calc_Avalanche'!$E$34=0),"",'Calc_Avalanche'!$D$34)</f>
        <v>67.59</v>
      </c>
      <c r="D55" s="13">
        <f>IF(AND('Calc_Avalanche'!$C$34=0,'Calc_Avalanche'!$D$34=0,'Calc_Avalanche'!$E$34=0),"",'Calc_Avalanche'!$E$34)</f>
        <v>10556.69</v>
      </c>
    </row>
    <row r="56" spans="1:4" x14ac:dyDescent="0.25">
      <c r="A56" s="14">
        <f>IF(AND('Calc_Avalanche'!$C$35=0,'Calc_Avalanche'!$D$35=0,'Calc_Avalanche'!$E$35=0),"",'Calc_Avalanche'!$B$35)</f>
        <v>46935</v>
      </c>
      <c r="B56" s="13">
        <f>IF(AND('Calc_Avalanche'!$C$35=0,'Calc_Avalanche'!$D$35=0,'Calc_Avalanche'!$E$35=0),"",'Calc_Avalanche'!$C$35)</f>
        <v>1601.63</v>
      </c>
      <c r="C56" s="13">
        <f>IF(AND('Calc_Avalanche'!$C$35=0,'Calc_Avalanche'!$D$35=0,'Calc_Avalanche'!$E$35=0),"",'Calc_Avalanche'!$D$35)</f>
        <v>54.37</v>
      </c>
      <c r="D56" s="13">
        <f>IF(AND('Calc_Avalanche'!$C$35=0,'Calc_Avalanche'!$D$35=0,'Calc_Avalanche'!$E$35=0),"",'Calc_Avalanche'!$E$35)</f>
        <v>8955.06</v>
      </c>
    </row>
    <row r="57" spans="1:4" x14ac:dyDescent="0.25">
      <c r="A57" s="14">
        <f>IF(AND('Calc_Avalanche'!$C$36=0,'Calc_Avalanche'!$D$36=0,'Calc_Avalanche'!$E$36=0),"",'Calc_Avalanche'!$B$36)</f>
        <v>46966</v>
      </c>
      <c r="B57" s="13">
        <f>IF(AND('Calc_Avalanche'!$C$36=0,'Calc_Avalanche'!$D$36=0,'Calc_Avalanche'!$E$36=0),"",'Calc_Avalanche'!$C$36)</f>
        <v>1611.28</v>
      </c>
      <c r="C57" s="13">
        <f>IF(AND('Calc_Avalanche'!$C$36=0,'Calc_Avalanche'!$D$36=0,'Calc_Avalanche'!$E$36=0),"",'Calc_Avalanche'!$D$36)</f>
        <v>44.72</v>
      </c>
      <c r="D57" s="13">
        <f>IF(AND('Calc_Avalanche'!$C$36=0,'Calc_Avalanche'!$D$36=0,'Calc_Avalanche'!$E$36=0),"",'Calc_Avalanche'!$E$36)</f>
        <v>7343.78</v>
      </c>
    </row>
    <row r="58" spans="1:4" x14ac:dyDescent="0.25">
      <c r="A58" s="14">
        <f>IF(AND('Calc_Avalanche'!$C$37=0,'Calc_Avalanche'!$D$37=0,'Calc_Avalanche'!$E$37=0),"",'Calc_Avalanche'!$B$37)</f>
        <v>46997</v>
      </c>
      <c r="B58" s="13">
        <f>IF(AND('Calc_Avalanche'!$C$37=0,'Calc_Avalanche'!$D$37=0,'Calc_Avalanche'!$E$37=0),"",'Calc_Avalanche'!$C$37)</f>
        <v>1620.59</v>
      </c>
      <c r="C58" s="13">
        <f>IF(AND('Calc_Avalanche'!$C$37=0,'Calc_Avalanche'!$D$37=0,'Calc_Avalanche'!$E$37=0),"",'Calc_Avalanche'!$D$37)</f>
        <v>35.41</v>
      </c>
      <c r="D58" s="13">
        <f>IF(AND('Calc_Avalanche'!$C$37=0,'Calc_Avalanche'!$D$37=0,'Calc_Avalanche'!$E$37=0),"",'Calc_Avalanche'!$E$37)</f>
        <v>5723.19</v>
      </c>
    </row>
    <row r="59" spans="1:4" x14ac:dyDescent="0.25">
      <c r="A59" s="14">
        <f>IF(AND('Calc_Avalanche'!$C$38=0,'Calc_Avalanche'!$D$38=0,'Calc_Avalanche'!$E$38=0),"",'Calc_Avalanche'!$B$38)</f>
        <v>47027</v>
      </c>
      <c r="B59" s="13">
        <f>IF(AND('Calc_Avalanche'!$C$38=0,'Calc_Avalanche'!$D$38=0,'Calc_Avalanche'!$E$38=0),"",'Calc_Avalanche'!$C$38)</f>
        <v>1629.77</v>
      </c>
      <c r="C59" s="13">
        <f>IF(AND('Calc_Avalanche'!$C$38=0,'Calc_Avalanche'!$D$38=0,'Calc_Avalanche'!$E$38=0),"",'Calc_Avalanche'!$D$38)</f>
        <v>26.23</v>
      </c>
      <c r="D59" s="13">
        <f>IF(AND('Calc_Avalanche'!$C$38=0,'Calc_Avalanche'!$D$38=0,'Calc_Avalanche'!$E$38=0),"",'Calc_Avalanche'!$E$38)</f>
        <v>4093.42</v>
      </c>
    </row>
    <row r="60" spans="1:4" x14ac:dyDescent="0.25">
      <c r="A60" s="14">
        <f>IF(AND('Calc_Avalanche'!$C$39=0,'Calc_Avalanche'!$D$39=0,'Calc_Avalanche'!$E$39=0),"",'Calc_Avalanche'!$B$39)</f>
        <v>47058</v>
      </c>
      <c r="B60" s="13">
        <f>IF(AND('Calc_Avalanche'!$C$39=0,'Calc_Avalanche'!$D$39=0,'Calc_Avalanche'!$E$39=0),"",'Calc_Avalanche'!$C$39)</f>
        <v>1637.24</v>
      </c>
      <c r="C60" s="13">
        <f>IF(AND('Calc_Avalanche'!$C$39=0,'Calc_Avalanche'!$D$39=0,'Calc_Avalanche'!$E$39=0),"",'Calc_Avalanche'!$D$39)</f>
        <v>18.76</v>
      </c>
      <c r="D60" s="13">
        <f>IF(AND('Calc_Avalanche'!$C$39=0,'Calc_Avalanche'!$D$39=0,'Calc_Avalanche'!$E$39=0),"",'Calc_Avalanche'!$E$39)</f>
        <v>2456.18</v>
      </c>
    </row>
    <row r="61" spans="1:4" x14ac:dyDescent="0.25">
      <c r="A61" s="14">
        <f>IF(AND('Calc_Avalanche'!$C$40=0,'Calc_Avalanche'!$D$40=0,'Calc_Avalanche'!$E$40=0),"",'Calc_Avalanche'!$B$40)</f>
        <v>47088</v>
      </c>
      <c r="B61" s="13">
        <f>IF(AND('Calc_Avalanche'!$C$40=0,'Calc_Avalanche'!$D$40=0,'Calc_Avalanche'!$E$40=0),"",'Calc_Avalanche'!$C$40)</f>
        <v>1644.74</v>
      </c>
      <c r="C61" s="13">
        <f>IF(AND('Calc_Avalanche'!$C$40=0,'Calc_Avalanche'!$D$40=0,'Calc_Avalanche'!$E$40=0),"",'Calc_Avalanche'!$D$40)</f>
        <v>11.26</v>
      </c>
      <c r="D61" s="13">
        <f>IF(AND('Calc_Avalanche'!$C$40=0,'Calc_Avalanche'!$D$40=0,'Calc_Avalanche'!$E$40=0),"",'Calc_Avalanche'!$E$40)</f>
        <v>811.44</v>
      </c>
    </row>
    <row r="62" spans="1:4" x14ac:dyDescent="0.25">
      <c r="A62" s="14">
        <f>IF(AND('Calc_Avalanche'!$C$41=0,'Calc_Avalanche'!$D$41=0,'Calc_Avalanche'!$E$41=0),"",'Calc_Avalanche'!$B$41)</f>
        <v>47119</v>
      </c>
      <c r="B62" s="13">
        <f>IF(AND('Calc_Avalanche'!$C$41=0,'Calc_Avalanche'!$D$41=0,'Calc_Avalanche'!$E$41=0),"",'Calc_Avalanche'!$C$41)</f>
        <v>811.44</v>
      </c>
      <c r="C62" s="13">
        <f>IF(AND('Calc_Avalanche'!$C$41=0,'Calc_Avalanche'!$D$41=0,'Calc_Avalanche'!$E$41=0),"",'Calc_Avalanche'!$D$41)</f>
        <v>3.72</v>
      </c>
      <c r="D62" s="13">
        <f>IF(AND('Calc_Avalanche'!$C$41=0,'Calc_Avalanche'!$D$41=0,'Calc_Avalanche'!$E$41=0),"",'Calc_Avalanche'!$E$41)</f>
        <v>0.0</v>
      </c>
    </row>
    <row r="63" spans="1:4" x14ac:dyDescent="0.25">
      <c r="A63" s="14">
        <f>IF(AND('Calc_Avalanche'!$C$42=0,'Calc_Avalanche'!$D$42=0,'Calc_Avalanche'!$E$42=0),"",'Calc_Avalanche'!$B$42)</f>
        <v/>
      </c>
      <c r="B63" s="13">
        <f>IF(AND('Calc_Avalanche'!$C$42=0,'Calc_Avalanche'!$D$42=0,'Calc_Avalanche'!$E$42=0),"",'Calc_Avalanche'!$C$42)</f>
        <v/>
      </c>
      <c r="C63" s="13">
        <f>IF(AND('Calc_Avalanche'!$C$42=0,'Calc_Avalanche'!$D$42=0,'Calc_Avalanche'!$E$42=0),"",'Calc_Avalanche'!$D$42)</f>
        <v/>
      </c>
      <c r="D63" s="13">
        <f>IF(AND('Calc_Avalanche'!$C$42=0,'Calc_Avalanche'!$D$42=0,'Calc_Avalanche'!$E$42=0),"",'Calc_Avalanche'!$E$42)</f>
        <v/>
      </c>
    </row>
    <row r="64" spans="1:4" x14ac:dyDescent="0.25">
      <c r="A64" s="14">
        <f>IF(AND('Calc_Avalanche'!$C$43=0,'Calc_Avalanche'!$D$43=0,'Calc_Avalanche'!$E$43=0),"",'Calc_Avalanche'!$B$43)</f>
        <v/>
      </c>
      <c r="B64" s="13">
        <f>IF(AND('Calc_Avalanche'!$C$43=0,'Calc_Avalanche'!$D$43=0,'Calc_Avalanche'!$E$43=0),"",'Calc_Avalanche'!$C$43)</f>
        <v/>
      </c>
      <c r="C64" s="13">
        <f>IF(AND('Calc_Avalanche'!$C$43=0,'Calc_Avalanche'!$D$43=0,'Calc_Avalanche'!$E$43=0),"",'Calc_Avalanche'!$D$43)</f>
        <v/>
      </c>
      <c r="D64" s="13">
        <f>IF(AND('Calc_Avalanche'!$C$43=0,'Calc_Avalanche'!$D$43=0,'Calc_Avalanche'!$E$43=0),"",'Calc_Avalanche'!$E$43)</f>
        <v/>
      </c>
    </row>
    <row r="65" spans="1:4" x14ac:dyDescent="0.25">
      <c r="A65" s="14">
        <f>IF(AND('Calc_Avalanche'!$C$44=0,'Calc_Avalanche'!$D$44=0,'Calc_Avalanche'!$E$44=0),"",'Calc_Avalanche'!$B$44)</f>
        <v/>
      </c>
      <c r="B65" s="13">
        <f>IF(AND('Calc_Avalanche'!$C$44=0,'Calc_Avalanche'!$D$44=0,'Calc_Avalanche'!$E$44=0),"",'Calc_Avalanche'!$C$44)</f>
        <v/>
      </c>
      <c r="C65" s="13">
        <f>IF(AND('Calc_Avalanche'!$C$44=0,'Calc_Avalanche'!$D$44=0,'Calc_Avalanche'!$E$44=0),"",'Calc_Avalanche'!$D$44)</f>
        <v/>
      </c>
      <c r="D65" s="13">
        <f>IF(AND('Calc_Avalanche'!$C$44=0,'Calc_Avalanche'!$D$44=0,'Calc_Avalanche'!$E$44=0),"",'Calc_Avalanche'!$E$44)</f>
        <v/>
      </c>
    </row>
    <row r="66" spans="1:4" x14ac:dyDescent="0.25">
      <c r="A66" s="14">
        <f>IF(AND('Calc_Avalanche'!$C$45=0,'Calc_Avalanche'!$D$45=0,'Calc_Avalanche'!$E$45=0),"",'Calc_Avalanche'!$B$45)</f>
        <v/>
      </c>
      <c r="B66" s="13">
        <f>IF(AND('Calc_Avalanche'!$C$45=0,'Calc_Avalanche'!$D$45=0,'Calc_Avalanche'!$E$45=0),"",'Calc_Avalanche'!$C$45)</f>
        <v/>
      </c>
      <c r="C66" s="13">
        <f>IF(AND('Calc_Avalanche'!$C$45=0,'Calc_Avalanche'!$D$45=0,'Calc_Avalanche'!$E$45=0),"",'Calc_Avalanche'!$D$45)</f>
        <v/>
      </c>
      <c r="D66" s="13">
        <f>IF(AND('Calc_Avalanche'!$C$45=0,'Calc_Avalanche'!$D$45=0,'Calc_Avalanche'!$E$45=0),"",'Calc_Avalanche'!$E$45)</f>
        <v/>
      </c>
    </row>
    <row r="67" spans="1:4" x14ac:dyDescent="0.25">
      <c r="A67" s="14">
        <f>IF(AND('Calc_Avalanche'!$C$46=0,'Calc_Avalanche'!$D$46=0,'Calc_Avalanche'!$E$46=0),"",'Calc_Avalanche'!$B$46)</f>
        <v/>
      </c>
      <c r="B67" s="13">
        <f>IF(AND('Calc_Avalanche'!$C$46=0,'Calc_Avalanche'!$D$46=0,'Calc_Avalanche'!$E$46=0),"",'Calc_Avalanche'!$C$46)</f>
        <v/>
      </c>
      <c r="C67" s="13">
        <f>IF(AND('Calc_Avalanche'!$C$46=0,'Calc_Avalanche'!$D$46=0,'Calc_Avalanche'!$E$46=0),"",'Calc_Avalanche'!$D$46)</f>
        <v/>
      </c>
      <c r="D67" s="13">
        <f>IF(AND('Calc_Avalanche'!$C$46=0,'Calc_Avalanche'!$D$46=0,'Calc_Avalanche'!$E$46=0),"",'Calc_Avalanche'!$E$46)</f>
        <v/>
      </c>
    </row>
    <row r="68" spans="1:4" x14ac:dyDescent="0.25">
      <c r="A68" s="14">
        <f>IF(AND('Calc_Avalanche'!$C$47=0,'Calc_Avalanche'!$D$47=0,'Calc_Avalanche'!$E$47=0),"",'Calc_Avalanche'!$B$47)</f>
        <v/>
      </c>
      <c r="B68" s="13">
        <f>IF(AND('Calc_Avalanche'!$C$47=0,'Calc_Avalanche'!$D$47=0,'Calc_Avalanche'!$E$47=0),"",'Calc_Avalanche'!$C$47)</f>
        <v/>
      </c>
      <c r="C68" s="13">
        <f>IF(AND('Calc_Avalanche'!$C$47=0,'Calc_Avalanche'!$D$47=0,'Calc_Avalanche'!$E$47=0),"",'Calc_Avalanche'!$D$47)</f>
        <v/>
      </c>
      <c r="D68" s="13">
        <f>IF(AND('Calc_Avalanche'!$C$47=0,'Calc_Avalanche'!$D$47=0,'Calc_Avalanche'!$E$47=0),"",'Calc_Avalanche'!$E$47)</f>
        <v/>
      </c>
    </row>
    <row r="69" spans="1:4" x14ac:dyDescent="0.25">
      <c r="A69" s="14">
        <f>IF(AND('Calc_Avalanche'!$C$48=0,'Calc_Avalanche'!$D$48=0,'Calc_Avalanche'!$E$48=0),"",'Calc_Avalanche'!$B$48)</f>
        <v/>
      </c>
      <c r="B69" s="13">
        <f>IF(AND('Calc_Avalanche'!$C$48=0,'Calc_Avalanche'!$D$48=0,'Calc_Avalanche'!$E$48=0),"",'Calc_Avalanche'!$C$48)</f>
        <v/>
      </c>
      <c r="C69" s="13">
        <f>IF(AND('Calc_Avalanche'!$C$48=0,'Calc_Avalanche'!$D$48=0,'Calc_Avalanche'!$E$48=0),"",'Calc_Avalanche'!$D$48)</f>
        <v/>
      </c>
      <c r="D69" s="13">
        <f>IF(AND('Calc_Avalanche'!$C$48=0,'Calc_Avalanche'!$D$48=0,'Calc_Avalanche'!$E$48=0),"",'Calc_Avalanche'!$E$48)</f>
        <v/>
      </c>
    </row>
    <row r="70" spans="1:4" x14ac:dyDescent="0.25">
      <c r="A70" s="14">
        <f>IF(AND('Calc_Avalanche'!$C$49=0,'Calc_Avalanche'!$D$49=0,'Calc_Avalanche'!$E$49=0),"",'Calc_Avalanche'!$B$49)</f>
        <v/>
      </c>
      <c r="B70" s="13">
        <f>IF(AND('Calc_Avalanche'!$C$49=0,'Calc_Avalanche'!$D$49=0,'Calc_Avalanche'!$E$49=0),"",'Calc_Avalanche'!$C$49)</f>
        <v/>
      </c>
      <c r="C70" s="13">
        <f>IF(AND('Calc_Avalanche'!$C$49=0,'Calc_Avalanche'!$D$49=0,'Calc_Avalanche'!$E$49=0),"",'Calc_Avalanche'!$D$49)</f>
        <v/>
      </c>
      <c r="D70" s="13">
        <f>IF(AND('Calc_Avalanche'!$C$49=0,'Calc_Avalanche'!$D$49=0,'Calc_Avalanche'!$E$49=0),"",'Calc_Avalanche'!$E$49)</f>
        <v/>
      </c>
    </row>
    <row r="71" spans="1:4" x14ac:dyDescent="0.25">
      <c r="A71" s="14">
        <f>IF(AND('Calc_Avalanche'!$C$50=0,'Calc_Avalanche'!$D$50=0,'Calc_Avalanche'!$E$50=0),"",'Calc_Avalanche'!$B$50)</f>
        <v/>
      </c>
      <c r="B71" s="13">
        <f>IF(AND('Calc_Avalanche'!$C$50=0,'Calc_Avalanche'!$D$50=0,'Calc_Avalanche'!$E$50=0),"",'Calc_Avalanche'!$C$50)</f>
        <v/>
      </c>
      <c r="C71" s="13">
        <f>IF(AND('Calc_Avalanche'!$C$50=0,'Calc_Avalanche'!$D$50=0,'Calc_Avalanche'!$E$50=0),"",'Calc_Avalanche'!$D$50)</f>
        <v/>
      </c>
      <c r="D71" s="13">
        <f>IF(AND('Calc_Avalanche'!$C$50=0,'Calc_Avalanche'!$D$50=0,'Calc_Avalanche'!$E$50=0),"",'Calc_Avalanche'!$E$50)</f>
        <v/>
      </c>
    </row>
    <row r="72" spans="1:4" x14ac:dyDescent="0.25">
      <c r="A72" s="14">
        <f>IF(AND('Calc_Avalanche'!$C$51=0,'Calc_Avalanche'!$D$51=0,'Calc_Avalanche'!$E$51=0),"",'Calc_Avalanche'!$B$51)</f>
        <v/>
      </c>
      <c r="B72" s="13">
        <f>IF(AND('Calc_Avalanche'!$C$51=0,'Calc_Avalanche'!$D$51=0,'Calc_Avalanche'!$E$51=0),"",'Calc_Avalanche'!$C$51)</f>
        <v/>
      </c>
      <c r="C72" s="13">
        <f>IF(AND('Calc_Avalanche'!$C$51=0,'Calc_Avalanche'!$D$51=0,'Calc_Avalanche'!$E$51=0),"",'Calc_Avalanche'!$D$51)</f>
        <v/>
      </c>
      <c r="D72" s="13">
        <f>IF(AND('Calc_Avalanche'!$C$51=0,'Calc_Avalanche'!$D$51=0,'Calc_Avalanche'!$E$51=0),"",'Calc_Avalanche'!$E$51)</f>
        <v/>
      </c>
    </row>
    <row r="73" spans="1:4" x14ac:dyDescent="0.25">
      <c r="A73" s="14">
        <f>IF(AND('Calc_Avalanche'!$C$52=0,'Calc_Avalanche'!$D$52=0,'Calc_Avalanche'!$E$52=0),"",'Calc_Avalanche'!$B$52)</f>
        <v/>
      </c>
      <c r="B73" s="13">
        <f>IF(AND('Calc_Avalanche'!$C$52=0,'Calc_Avalanche'!$D$52=0,'Calc_Avalanche'!$E$52=0),"",'Calc_Avalanche'!$C$52)</f>
        <v/>
      </c>
      <c r="C73" s="13">
        <f>IF(AND('Calc_Avalanche'!$C$52=0,'Calc_Avalanche'!$D$52=0,'Calc_Avalanche'!$E$52=0),"",'Calc_Avalanche'!$D$52)</f>
        <v/>
      </c>
      <c r="D73" s="13">
        <f>IF(AND('Calc_Avalanche'!$C$52=0,'Calc_Avalanche'!$D$52=0,'Calc_Avalanche'!$E$52=0),"",'Calc_Avalanche'!$E$52)</f>
        <v/>
      </c>
    </row>
    <row r="74" spans="1:4" x14ac:dyDescent="0.25">
      <c r="A74" s="14">
        <f>IF(AND('Calc_Avalanche'!$C$53=0,'Calc_Avalanche'!$D$53=0,'Calc_Avalanche'!$E$53=0),"",'Calc_Avalanche'!$B$53)</f>
        <v/>
      </c>
      <c r="B74" s="13">
        <f>IF(AND('Calc_Avalanche'!$C$53=0,'Calc_Avalanche'!$D$53=0,'Calc_Avalanche'!$E$53=0),"",'Calc_Avalanche'!$C$53)</f>
        <v/>
      </c>
      <c r="C74" s="13">
        <f>IF(AND('Calc_Avalanche'!$C$53=0,'Calc_Avalanche'!$D$53=0,'Calc_Avalanche'!$E$53=0),"",'Calc_Avalanche'!$D$53)</f>
        <v/>
      </c>
      <c r="D74" s="13">
        <f>IF(AND('Calc_Avalanche'!$C$53=0,'Calc_Avalanche'!$D$53=0,'Calc_Avalanche'!$E$53=0),"",'Calc_Avalanche'!$E$53)</f>
        <v/>
      </c>
    </row>
    <row r="75" spans="1:4" x14ac:dyDescent="0.25">
      <c r="A75" s="14">
        <f>IF(AND('Calc_Avalanche'!$C$54=0,'Calc_Avalanche'!$D$54=0,'Calc_Avalanche'!$E$54=0),"",'Calc_Avalanche'!$B$54)</f>
        <v/>
      </c>
      <c r="B75" s="13">
        <f>IF(AND('Calc_Avalanche'!$C$54=0,'Calc_Avalanche'!$D$54=0,'Calc_Avalanche'!$E$54=0),"",'Calc_Avalanche'!$C$54)</f>
        <v/>
      </c>
      <c r="C75" s="13">
        <f>IF(AND('Calc_Avalanche'!$C$54=0,'Calc_Avalanche'!$D$54=0,'Calc_Avalanche'!$E$54=0),"",'Calc_Avalanche'!$D$54)</f>
        <v/>
      </c>
      <c r="D75" s="13">
        <f>IF(AND('Calc_Avalanche'!$C$54=0,'Calc_Avalanche'!$D$54=0,'Calc_Avalanche'!$E$54=0),"",'Calc_Avalanche'!$E$54)</f>
        <v/>
      </c>
    </row>
    <row r="76" spans="1:4" x14ac:dyDescent="0.25">
      <c r="A76" s="14">
        <f>IF(AND('Calc_Avalanche'!$C$55=0,'Calc_Avalanche'!$D$55=0,'Calc_Avalanche'!$E$55=0),"",'Calc_Avalanche'!$B$55)</f>
        <v/>
      </c>
      <c r="B76" s="13">
        <f>IF(AND('Calc_Avalanche'!$C$55=0,'Calc_Avalanche'!$D$55=0,'Calc_Avalanche'!$E$55=0),"",'Calc_Avalanche'!$C$55)</f>
        <v/>
      </c>
      <c r="C76" s="13">
        <f>IF(AND('Calc_Avalanche'!$C$55=0,'Calc_Avalanche'!$D$55=0,'Calc_Avalanche'!$E$55=0),"",'Calc_Avalanche'!$D$55)</f>
        <v/>
      </c>
      <c r="D76" s="13">
        <f>IF(AND('Calc_Avalanche'!$C$55=0,'Calc_Avalanche'!$D$55=0,'Calc_Avalanche'!$E$55=0),"",'Calc_Avalanche'!$E$55)</f>
        <v/>
      </c>
    </row>
    <row r="77" spans="1:4" x14ac:dyDescent="0.25">
      <c r="A77" s="14">
        <f>IF(AND('Calc_Avalanche'!$C$56=0,'Calc_Avalanche'!$D$56=0,'Calc_Avalanche'!$E$56=0),"",'Calc_Avalanche'!$B$56)</f>
        <v/>
      </c>
      <c r="B77" s="13">
        <f>IF(AND('Calc_Avalanche'!$C$56=0,'Calc_Avalanche'!$D$56=0,'Calc_Avalanche'!$E$56=0),"",'Calc_Avalanche'!$C$56)</f>
        <v/>
      </c>
      <c r="C77" s="13">
        <f>IF(AND('Calc_Avalanche'!$C$56=0,'Calc_Avalanche'!$D$56=0,'Calc_Avalanche'!$E$56=0),"",'Calc_Avalanche'!$D$56)</f>
        <v/>
      </c>
      <c r="D77" s="13">
        <f>IF(AND('Calc_Avalanche'!$C$56=0,'Calc_Avalanche'!$D$56=0,'Calc_Avalanche'!$E$56=0),"",'Calc_Avalanche'!$E$56)</f>
        <v/>
      </c>
    </row>
    <row r="78" spans="1:4" x14ac:dyDescent="0.25">
      <c r="A78" s="14">
        <f>IF(AND('Calc_Avalanche'!$C$57=0,'Calc_Avalanche'!$D$57=0,'Calc_Avalanche'!$E$57=0),"",'Calc_Avalanche'!$B$57)</f>
        <v/>
      </c>
      <c r="B78" s="13">
        <f>IF(AND('Calc_Avalanche'!$C$57=0,'Calc_Avalanche'!$D$57=0,'Calc_Avalanche'!$E$57=0),"",'Calc_Avalanche'!$C$57)</f>
        <v/>
      </c>
      <c r="C78" s="13">
        <f>IF(AND('Calc_Avalanche'!$C$57=0,'Calc_Avalanche'!$D$57=0,'Calc_Avalanche'!$E$57=0),"",'Calc_Avalanche'!$D$57)</f>
        <v/>
      </c>
      <c r="D78" s="13">
        <f>IF(AND('Calc_Avalanche'!$C$57=0,'Calc_Avalanche'!$D$57=0,'Calc_Avalanche'!$E$57=0),"",'Calc_Avalanche'!$E$57)</f>
        <v/>
      </c>
    </row>
    <row r="79" spans="1:4" x14ac:dyDescent="0.25">
      <c r="A79" s="14">
        <f>IF(AND('Calc_Avalanche'!$C$58=0,'Calc_Avalanche'!$D$58=0,'Calc_Avalanche'!$E$58=0),"",'Calc_Avalanche'!$B$58)</f>
        <v/>
      </c>
      <c r="B79" s="13">
        <f>IF(AND('Calc_Avalanche'!$C$58=0,'Calc_Avalanche'!$D$58=0,'Calc_Avalanche'!$E$58=0),"",'Calc_Avalanche'!$C$58)</f>
        <v/>
      </c>
      <c r="C79" s="13">
        <f>IF(AND('Calc_Avalanche'!$C$58=0,'Calc_Avalanche'!$D$58=0,'Calc_Avalanche'!$E$58=0),"",'Calc_Avalanche'!$D$58)</f>
        <v/>
      </c>
      <c r="D79" s="13">
        <f>IF(AND('Calc_Avalanche'!$C$58=0,'Calc_Avalanche'!$D$58=0,'Calc_Avalanche'!$E$58=0),"",'Calc_Avalanche'!$E$58)</f>
        <v/>
      </c>
    </row>
    <row r="80" spans="1:4" x14ac:dyDescent="0.25">
      <c r="A80" s="14">
        <f>IF(AND('Calc_Avalanche'!$C$59=0,'Calc_Avalanche'!$D$59=0,'Calc_Avalanche'!$E$59=0),"",'Calc_Avalanche'!$B$59)</f>
        <v/>
      </c>
      <c r="B80" s="13">
        <f>IF(AND('Calc_Avalanche'!$C$59=0,'Calc_Avalanche'!$D$59=0,'Calc_Avalanche'!$E$59=0),"",'Calc_Avalanche'!$C$59)</f>
        <v/>
      </c>
      <c r="C80" s="13">
        <f>IF(AND('Calc_Avalanche'!$C$59=0,'Calc_Avalanche'!$D$59=0,'Calc_Avalanche'!$E$59=0),"",'Calc_Avalanche'!$D$59)</f>
        <v/>
      </c>
      <c r="D80" s="13">
        <f>IF(AND('Calc_Avalanche'!$C$59=0,'Calc_Avalanche'!$D$59=0,'Calc_Avalanche'!$E$59=0),"",'Calc_Avalanche'!$E$59)</f>
        <v/>
      </c>
    </row>
    <row r="81" spans="1:4" x14ac:dyDescent="0.25">
      <c r="A81" s="14">
        <f>IF(AND('Calc_Avalanche'!$C$60=0,'Calc_Avalanche'!$D$60=0,'Calc_Avalanche'!$E$60=0),"",'Calc_Avalanche'!$B$60)</f>
        <v/>
      </c>
      <c r="B81" s="13">
        <f>IF(AND('Calc_Avalanche'!$C$60=0,'Calc_Avalanche'!$D$60=0,'Calc_Avalanche'!$E$60=0),"",'Calc_Avalanche'!$C$60)</f>
        <v/>
      </c>
      <c r="C81" s="13">
        <f>IF(AND('Calc_Avalanche'!$C$60=0,'Calc_Avalanche'!$D$60=0,'Calc_Avalanche'!$E$60=0),"",'Calc_Avalanche'!$D$60)</f>
        <v/>
      </c>
      <c r="D81" s="13">
        <f>IF(AND('Calc_Avalanche'!$C$60=0,'Calc_Avalanche'!$D$60=0,'Calc_Avalanche'!$E$60=0),"",'Calc_Avalanche'!$E$60)</f>
        <v/>
      </c>
    </row>
    <row r="82" spans="1:4" x14ac:dyDescent="0.25">
      <c r="A82" s="14">
        <f>IF(AND('Calc_Avalanche'!$C$61=0,'Calc_Avalanche'!$D$61=0,'Calc_Avalanche'!$E$61=0),"",'Calc_Avalanche'!$B$61)</f>
        <v/>
      </c>
      <c r="B82" s="13">
        <f>IF(AND('Calc_Avalanche'!$C$61=0,'Calc_Avalanche'!$D$61=0,'Calc_Avalanche'!$E$61=0),"",'Calc_Avalanche'!$C$61)</f>
        <v/>
      </c>
      <c r="C82" s="13">
        <f>IF(AND('Calc_Avalanche'!$C$61=0,'Calc_Avalanche'!$D$61=0,'Calc_Avalanche'!$E$61=0),"",'Calc_Avalanche'!$D$61)</f>
        <v/>
      </c>
      <c r="D82" s="13">
        <f>IF(AND('Calc_Avalanche'!$C$61=0,'Calc_Avalanche'!$D$61=0,'Calc_Avalanche'!$E$61=0),"",'Calc_Avalanche'!$E$61)</f>
        <v/>
      </c>
    </row>
    <row r="83" spans="1:4" x14ac:dyDescent="0.25">
      <c r="A83" s="14">
        <f>IF(AND('Calc_Avalanche'!$C$62=0,'Calc_Avalanche'!$D$62=0,'Calc_Avalanche'!$E$62=0),"",'Calc_Avalanche'!$B$62)</f>
        <v/>
      </c>
      <c r="B83" s="13">
        <f>IF(AND('Calc_Avalanche'!$C$62=0,'Calc_Avalanche'!$D$62=0,'Calc_Avalanche'!$E$62=0),"",'Calc_Avalanche'!$C$62)</f>
        <v/>
      </c>
      <c r="C83" s="13">
        <f>IF(AND('Calc_Avalanche'!$C$62=0,'Calc_Avalanche'!$D$62=0,'Calc_Avalanche'!$E$62=0),"",'Calc_Avalanche'!$D$62)</f>
        <v/>
      </c>
      <c r="D83" s="13">
        <f>IF(AND('Calc_Avalanche'!$C$62=0,'Calc_Avalanche'!$D$62=0,'Calc_Avalanche'!$E$62=0),"",'Calc_Avalanche'!$E$62)</f>
        <v/>
      </c>
    </row>
    <row r="84" spans="1:4" x14ac:dyDescent="0.25">
      <c r="A84" s="14">
        <f>IF(AND('Calc_Avalanche'!$C$63=0,'Calc_Avalanche'!$D$63=0,'Calc_Avalanche'!$E$63=0),"",'Calc_Avalanche'!$B$63)</f>
        <v/>
      </c>
      <c r="B84" s="13">
        <f>IF(AND('Calc_Avalanche'!$C$63=0,'Calc_Avalanche'!$D$63=0,'Calc_Avalanche'!$E$63=0),"",'Calc_Avalanche'!$C$63)</f>
        <v/>
      </c>
      <c r="C84" s="13">
        <f>IF(AND('Calc_Avalanche'!$C$63=0,'Calc_Avalanche'!$D$63=0,'Calc_Avalanche'!$E$63=0),"",'Calc_Avalanche'!$D$63)</f>
        <v/>
      </c>
      <c r="D84" s="13">
        <f>IF(AND('Calc_Avalanche'!$C$63=0,'Calc_Avalanche'!$D$63=0,'Calc_Avalanche'!$E$63=0),"",'Calc_Avalanche'!$E$63)</f>
        <v/>
      </c>
    </row>
    <row r="85" spans="1:4" x14ac:dyDescent="0.25">
      <c r="A85" s="14">
        <f>IF(AND('Calc_Avalanche'!$C$64=0,'Calc_Avalanche'!$D$64=0,'Calc_Avalanche'!$E$64=0),"",'Calc_Avalanche'!$B$64)</f>
        <v/>
      </c>
      <c r="B85" s="13">
        <f>IF(AND('Calc_Avalanche'!$C$64=0,'Calc_Avalanche'!$D$64=0,'Calc_Avalanche'!$E$64=0),"",'Calc_Avalanche'!$C$64)</f>
        <v/>
      </c>
      <c r="C85" s="13">
        <f>IF(AND('Calc_Avalanche'!$C$64=0,'Calc_Avalanche'!$D$64=0,'Calc_Avalanche'!$E$64=0),"",'Calc_Avalanche'!$D$64)</f>
        <v/>
      </c>
      <c r="D85" s="13">
        <f>IF(AND('Calc_Avalanche'!$C$64=0,'Calc_Avalanche'!$D$64=0,'Calc_Avalanche'!$E$64=0),"",'Calc_Avalanche'!$E$64)</f>
        <v/>
      </c>
    </row>
    <row r="86" spans="1:4" x14ac:dyDescent="0.25">
      <c r="A86" s="14">
        <f>IF(AND('Calc_Avalanche'!$C$65=0,'Calc_Avalanche'!$D$65=0,'Calc_Avalanche'!$E$65=0),"",'Calc_Avalanche'!$B$65)</f>
        <v/>
      </c>
      <c r="B86" s="13">
        <f>IF(AND('Calc_Avalanche'!$C$65=0,'Calc_Avalanche'!$D$65=0,'Calc_Avalanche'!$E$65=0),"",'Calc_Avalanche'!$C$65)</f>
        <v/>
      </c>
      <c r="C86" s="13">
        <f>IF(AND('Calc_Avalanche'!$C$65=0,'Calc_Avalanche'!$D$65=0,'Calc_Avalanche'!$E$65=0),"",'Calc_Avalanche'!$D$65)</f>
        <v/>
      </c>
      <c r="D86" s="13">
        <f>IF(AND('Calc_Avalanche'!$C$65=0,'Calc_Avalanche'!$D$65=0,'Calc_Avalanche'!$E$65=0),"",'Calc_Avalanche'!$E$65)</f>
        <v/>
      </c>
    </row>
    <row r="87" spans="1:4" x14ac:dyDescent="0.25">
      <c r="A87" s="14">
        <f>IF(AND('Calc_Avalanche'!$C$66=0,'Calc_Avalanche'!$D$66=0,'Calc_Avalanche'!$E$66=0),"",'Calc_Avalanche'!$B$66)</f>
        <v/>
      </c>
      <c r="B87" s="13">
        <f>IF(AND('Calc_Avalanche'!$C$66=0,'Calc_Avalanche'!$D$66=0,'Calc_Avalanche'!$E$66=0),"",'Calc_Avalanche'!$C$66)</f>
        <v/>
      </c>
      <c r="C87" s="13">
        <f>IF(AND('Calc_Avalanche'!$C$66=0,'Calc_Avalanche'!$D$66=0,'Calc_Avalanche'!$E$66=0),"",'Calc_Avalanche'!$D$66)</f>
        <v/>
      </c>
      <c r="D87" s="13">
        <f>IF(AND('Calc_Avalanche'!$C$66=0,'Calc_Avalanche'!$D$66=0,'Calc_Avalanche'!$E$66=0),"",'Calc_Avalanche'!$E$66)</f>
        <v/>
      </c>
    </row>
    <row r="88" spans="1:4" x14ac:dyDescent="0.25">
      <c r="A88" s="14">
        <f>IF(AND('Calc_Avalanche'!$C$67=0,'Calc_Avalanche'!$D$67=0,'Calc_Avalanche'!$E$67=0),"",'Calc_Avalanche'!$B$67)</f>
        <v/>
      </c>
      <c r="B88" s="13">
        <f>IF(AND('Calc_Avalanche'!$C$67=0,'Calc_Avalanche'!$D$67=0,'Calc_Avalanche'!$E$67=0),"",'Calc_Avalanche'!$C$67)</f>
        <v/>
      </c>
      <c r="C88" s="13">
        <f>IF(AND('Calc_Avalanche'!$C$67=0,'Calc_Avalanche'!$D$67=0,'Calc_Avalanche'!$E$67=0),"",'Calc_Avalanche'!$D$67)</f>
        <v/>
      </c>
      <c r="D88" s="13">
        <f>IF(AND('Calc_Avalanche'!$C$67=0,'Calc_Avalanche'!$D$67=0,'Calc_Avalanche'!$E$67=0),"",'Calc_Avalanche'!$E$67)</f>
        <v/>
      </c>
    </row>
    <row r="89" spans="1:4" x14ac:dyDescent="0.25">
      <c r="A89" s="14">
        <f>IF(AND('Calc_Avalanche'!$C$68=0,'Calc_Avalanche'!$D$68=0,'Calc_Avalanche'!$E$68=0),"",'Calc_Avalanche'!$B$68)</f>
        <v/>
      </c>
      <c r="B89" s="13">
        <f>IF(AND('Calc_Avalanche'!$C$68=0,'Calc_Avalanche'!$D$68=0,'Calc_Avalanche'!$E$68=0),"",'Calc_Avalanche'!$C$68)</f>
        <v/>
      </c>
      <c r="C89" s="13">
        <f>IF(AND('Calc_Avalanche'!$C$68=0,'Calc_Avalanche'!$D$68=0,'Calc_Avalanche'!$E$68=0),"",'Calc_Avalanche'!$D$68)</f>
        <v/>
      </c>
      <c r="D89" s="13">
        <f>IF(AND('Calc_Avalanche'!$C$68=0,'Calc_Avalanche'!$D$68=0,'Calc_Avalanche'!$E$68=0),"",'Calc_Avalanche'!$E$68)</f>
        <v/>
      </c>
    </row>
    <row r="90" spans="1:4" x14ac:dyDescent="0.25">
      <c r="A90" s="14">
        <f>IF(AND('Calc_Avalanche'!$C$69=0,'Calc_Avalanche'!$D$69=0,'Calc_Avalanche'!$E$69=0),"",'Calc_Avalanche'!$B$69)</f>
        <v/>
      </c>
      <c r="B90" s="13">
        <f>IF(AND('Calc_Avalanche'!$C$69=0,'Calc_Avalanche'!$D$69=0,'Calc_Avalanche'!$E$69=0),"",'Calc_Avalanche'!$C$69)</f>
        <v/>
      </c>
      <c r="C90" s="13">
        <f>IF(AND('Calc_Avalanche'!$C$69=0,'Calc_Avalanche'!$D$69=0,'Calc_Avalanche'!$E$69=0),"",'Calc_Avalanche'!$D$69)</f>
        <v/>
      </c>
      <c r="D90" s="13">
        <f>IF(AND('Calc_Avalanche'!$C$69=0,'Calc_Avalanche'!$D$69=0,'Calc_Avalanche'!$E$69=0),"",'Calc_Avalanche'!$E$69)</f>
        <v/>
      </c>
    </row>
    <row r="91" spans="1:4" x14ac:dyDescent="0.25">
      <c r="A91" s="14">
        <f>IF(AND('Calc_Avalanche'!$C$70=0,'Calc_Avalanche'!$D$70=0,'Calc_Avalanche'!$E$70=0),"",'Calc_Avalanche'!$B$70)</f>
        <v/>
      </c>
      <c r="B91" s="13">
        <f>IF(AND('Calc_Avalanche'!$C$70=0,'Calc_Avalanche'!$D$70=0,'Calc_Avalanche'!$E$70=0),"",'Calc_Avalanche'!$C$70)</f>
        <v/>
      </c>
      <c r="C91" s="13">
        <f>IF(AND('Calc_Avalanche'!$C$70=0,'Calc_Avalanche'!$D$70=0,'Calc_Avalanche'!$E$70=0),"",'Calc_Avalanche'!$D$70)</f>
        <v/>
      </c>
      <c r="D91" s="13">
        <f>IF(AND('Calc_Avalanche'!$C$70=0,'Calc_Avalanche'!$D$70=0,'Calc_Avalanche'!$E$70=0),"",'Calc_Avalanche'!$E$70)</f>
        <v/>
      </c>
    </row>
    <row r="92" spans="1:4" x14ac:dyDescent="0.25">
      <c r="A92" s="14">
        <f>IF(AND('Calc_Avalanche'!$C$71=0,'Calc_Avalanche'!$D$71=0,'Calc_Avalanche'!$E$71=0),"",'Calc_Avalanche'!$B$71)</f>
        <v/>
      </c>
      <c r="B92" s="13">
        <f>IF(AND('Calc_Avalanche'!$C$71=0,'Calc_Avalanche'!$D$71=0,'Calc_Avalanche'!$E$71=0),"",'Calc_Avalanche'!$C$71)</f>
        <v/>
      </c>
      <c r="C92" s="13">
        <f>IF(AND('Calc_Avalanche'!$C$71=0,'Calc_Avalanche'!$D$71=0,'Calc_Avalanche'!$E$71=0),"",'Calc_Avalanche'!$D$71)</f>
        <v/>
      </c>
      <c r="D92" s="13">
        <f>IF(AND('Calc_Avalanche'!$C$71=0,'Calc_Avalanche'!$D$71=0,'Calc_Avalanche'!$E$71=0),"",'Calc_Avalanche'!$E$71)</f>
        <v/>
      </c>
    </row>
    <row r="93" spans="1:4" x14ac:dyDescent="0.25">
      <c r="A93" s="14">
        <f>IF(AND('Calc_Avalanche'!$C$72=0,'Calc_Avalanche'!$D$72=0,'Calc_Avalanche'!$E$72=0),"",'Calc_Avalanche'!$B$72)</f>
        <v/>
      </c>
      <c r="B93" s="13">
        <f>IF(AND('Calc_Avalanche'!$C$72=0,'Calc_Avalanche'!$D$72=0,'Calc_Avalanche'!$E$72=0),"",'Calc_Avalanche'!$C$72)</f>
        <v/>
      </c>
      <c r="C93" s="13">
        <f>IF(AND('Calc_Avalanche'!$C$72=0,'Calc_Avalanche'!$D$72=0,'Calc_Avalanche'!$E$72=0),"",'Calc_Avalanche'!$D$72)</f>
        <v/>
      </c>
      <c r="D93" s="13">
        <f>IF(AND('Calc_Avalanche'!$C$72=0,'Calc_Avalanche'!$D$72=0,'Calc_Avalanche'!$E$72=0),"",'Calc_Avalanche'!$E$72)</f>
        <v/>
      </c>
    </row>
    <row r="94" spans="1:4" x14ac:dyDescent="0.25">
      <c r="A94" s="14">
        <f>IF(AND('Calc_Avalanche'!$C$73=0,'Calc_Avalanche'!$D$73=0,'Calc_Avalanche'!$E$73=0),"",'Calc_Avalanche'!$B$73)</f>
        <v/>
      </c>
      <c r="B94" s="13">
        <f>IF(AND('Calc_Avalanche'!$C$73=0,'Calc_Avalanche'!$D$73=0,'Calc_Avalanche'!$E$73=0),"",'Calc_Avalanche'!$C$73)</f>
        <v/>
      </c>
      <c r="C94" s="13">
        <f>IF(AND('Calc_Avalanche'!$C$73=0,'Calc_Avalanche'!$D$73=0,'Calc_Avalanche'!$E$73=0),"",'Calc_Avalanche'!$D$73)</f>
        <v/>
      </c>
      <c r="D94" s="13">
        <f>IF(AND('Calc_Avalanche'!$C$73=0,'Calc_Avalanche'!$D$73=0,'Calc_Avalanche'!$E$73=0),"",'Calc_Avalanche'!$E$73)</f>
        <v/>
      </c>
    </row>
    <row r="95" spans="1:4" x14ac:dyDescent="0.25">
      <c r="A95" s="14">
        <f>IF(AND('Calc_Avalanche'!$C$74=0,'Calc_Avalanche'!$D$74=0,'Calc_Avalanche'!$E$74=0),"",'Calc_Avalanche'!$B$74)</f>
        <v/>
      </c>
      <c r="B95" s="13">
        <f>IF(AND('Calc_Avalanche'!$C$74=0,'Calc_Avalanche'!$D$74=0,'Calc_Avalanche'!$E$74=0),"",'Calc_Avalanche'!$C$74)</f>
        <v/>
      </c>
      <c r="C95" s="13">
        <f>IF(AND('Calc_Avalanche'!$C$74=0,'Calc_Avalanche'!$D$74=0,'Calc_Avalanche'!$E$74=0),"",'Calc_Avalanche'!$D$74)</f>
        <v/>
      </c>
      <c r="D95" s="13">
        <f>IF(AND('Calc_Avalanche'!$C$74=0,'Calc_Avalanche'!$D$74=0,'Calc_Avalanche'!$E$74=0),"",'Calc_Avalanche'!$E$74)</f>
        <v/>
      </c>
    </row>
    <row r="96" spans="1:4" x14ac:dyDescent="0.25">
      <c r="A96" s="14">
        <f>IF(AND('Calc_Avalanche'!$C$75=0,'Calc_Avalanche'!$D$75=0,'Calc_Avalanche'!$E$75=0),"",'Calc_Avalanche'!$B$75)</f>
        <v/>
      </c>
      <c r="B96" s="13">
        <f>IF(AND('Calc_Avalanche'!$C$75=0,'Calc_Avalanche'!$D$75=0,'Calc_Avalanche'!$E$75=0),"",'Calc_Avalanche'!$C$75)</f>
        <v/>
      </c>
      <c r="C96" s="13">
        <f>IF(AND('Calc_Avalanche'!$C$75=0,'Calc_Avalanche'!$D$75=0,'Calc_Avalanche'!$E$75=0),"",'Calc_Avalanche'!$D$75)</f>
        <v/>
      </c>
      <c r="D96" s="13">
        <f>IF(AND('Calc_Avalanche'!$C$75=0,'Calc_Avalanche'!$D$75=0,'Calc_Avalanche'!$E$75=0),"",'Calc_Avalanche'!$E$75)</f>
        <v/>
      </c>
    </row>
    <row r="97" spans="1:4" x14ac:dyDescent="0.25">
      <c r="A97" s="14">
        <f>IF(AND('Calc_Avalanche'!$C$76=0,'Calc_Avalanche'!$D$76=0,'Calc_Avalanche'!$E$76=0),"",'Calc_Avalanche'!$B$76)</f>
        <v/>
      </c>
      <c r="B97" s="13">
        <f>IF(AND('Calc_Avalanche'!$C$76=0,'Calc_Avalanche'!$D$76=0,'Calc_Avalanche'!$E$76=0),"",'Calc_Avalanche'!$C$76)</f>
        <v/>
      </c>
      <c r="C97" s="13">
        <f>IF(AND('Calc_Avalanche'!$C$76=0,'Calc_Avalanche'!$D$76=0,'Calc_Avalanche'!$E$76=0),"",'Calc_Avalanche'!$D$76)</f>
        <v/>
      </c>
      <c r="D97" s="13">
        <f>IF(AND('Calc_Avalanche'!$C$76=0,'Calc_Avalanche'!$D$76=0,'Calc_Avalanche'!$E$76=0),"",'Calc_Avalanche'!$E$76)</f>
        <v/>
      </c>
    </row>
    <row r="98" spans="1:4" x14ac:dyDescent="0.25">
      <c r="A98" s="14">
        <f>IF(AND('Calc_Avalanche'!$C$77=0,'Calc_Avalanche'!$D$77=0,'Calc_Avalanche'!$E$77=0),"",'Calc_Avalanche'!$B$77)</f>
        <v/>
      </c>
      <c r="B98" s="13">
        <f>IF(AND('Calc_Avalanche'!$C$77=0,'Calc_Avalanche'!$D$77=0,'Calc_Avalanche'!$E$77=0),"",'Calc_Avalanche'!$C$77)</f>
        <v/>
      </c>
      <c r="C98" s="13">
        <f>IF(AND('Calc_Avalanche'!$C$77=0,'Calc_Avalanche'!$D$77=0,'Calc_Avalanche'!$E$77=0),"",'Calc_Avalanche'!$D$77)</f>
        <v/>
      </c>
      <c r="D98" s="13">
        <f>IF(AND('Calc_Avalanche'!$C$77=0,'Calc_Avalanche'!$D$77=0,'Calc_Avalanche'!$E$77=0),"",'Calc_Avalanche'!$E$77)</f>
        <v/>
      </c>
    </row>
    <row r="99" spans="1:4" x14ac:dyDescent="0.25">
      <c r="A99" s="14">
        <f>IF(AND('Calc_Avalanche'!$C$78=0,'Calc_Avalanche'!$D$78=0,'Calc_Avalanche'!$E$78=0),"",'Calc_Avalanche'!$B$78)</f>
        <v/>
      </c>
      <c r="B99" s="13">
        <f>IF(AND('Calc_Avalanche'!$C$78=0,'Calc_Avalanche'!$D$78=0,'Calc_Avalanche'!$E$78=0),"",'Calc_Avalanche'!$C$78)</f>
        <v/>
      </c>
      <c r="C99" s="13">
        <f>IF(AND('Calc_Avalanche'!$C$78=0,'Calc_Avalanche'!$D$78=0,'Calc_Avalanche'!$E$78=0),"",'Calc_Avalanche'!$D$78)</f>
        <v/>
      </c>
      <c r="D99" s="13">
        <f>IF(AND('Calc_Avalanche'!$C$78=0,'Calc_Avalanche'!$D$78=0,'Calc_Avalanche'!$E$78=0),"",'Calc_Avalanche'!$E$78)</f>
        <v/>
      </c>
    </row>
    <row r="100" spans="1:4" x14ac:dyDescent="0.25">
      <c r="A100" s="14">
        <f>IF(AND('Calc_Avalanche'!$C$79=0,'Calc_Avalanche'!$D$79=0,'Calc_Avalanche'!$E$79=0),"",'Calc_Avalanche'!$B$79)</f>
        <v/>
      </c>
      <c r="B100" s="13">
        <f>IF(AND('Calc_Avalanche'!$C$79=0,'Calc_Avalanche'!$D$79=0,'Calc_Avalanche'!$E$79=0),"",'Calc_Avalanche'!$C$79)</f>
        <v/>
      </c>
      <c r="C100" s="13">
        <f>IF(AND('Calc_Avalanche'!$C$79=0,'Calc_Avalanche'!$D$79=0,'Calc_Avalanche'!$E$79=0),"",'Calc_Avalanche'!$D$79)</f>
        <v/>
      </c>
      <c r="D100" s="13">
        <f>IF(AND('Calc_Avalanche'!$C$79=0,'Calc_Avalanche'!$D$79=0,'Calc_Avalanche'!$E$79=0),"",'Calc_Avalanche'!$E$79)</f>
        <v/>
      </c>
    </row>
    <row r="101" spans="1:4" x14ac:dyDescent="0.25">
      <c r="A101" s="14">
        <f>IF(AND('Calc_Avalanche'!$C$80=0,'Calc_Avalanche'!$D$80=0,'Calc_Avalanche'!$E$80=0),"",'Calc_Avalanche'!$B$80)</f>
        <v/>
      </c>
      <c r="B101" s="13">
        <f>IF(AND('Calc_Avalanche'!$C$80=0,'Calc_Avalanche'!$D$80=0,'Calc_Avalanche'!$E$80=0),"",'Calc_Avalanche'!$C$80)</f>
        <v/>
      </c>
      <c r="C101" s="13">
        <f>IF(AND('Calc_Avalanche'!$C$80=0,'Calc_Avalanche'!$D$80=0,'Calc_Avalanche'!$E$80=0),"",'Calc_Avalanche'!$D$80)</f>
        <v/>
      </c>
      <c r="D101" s="13">
        <f>IF(AND('Calc_Avalanche'!$C$80=0,'Calc_Avalanche'!$D$80=0,'Calc_Avalanche'!$E$80=0),"",'Calc_Avalanche'!$E$80)</f>
        <v/>
      </c>
    </row>
    <row r="102" spans="1:4" x14ac:dyDescent="0.25">
      <c r="A102" s="14">
        <f>IF(AND('Calc_Avalanche'!$C$81=0,'Calc_Avalanche'!$D$81=0,'Calc_Avalanche'!$E$81=0),"",'Calc_Avalanche'!$B$81)</f>
        <v/>
      </c>
      <c r="B102" s="13">
        <f>IF(AND('Calc_Avalanche'!$C$81=0,'Calc_Avalanche'!$D$81=0,'Calc_Avalanche'!$E$81=0),"",'Calc_Avalanche'!$C$81)</f>
        <v/>
      </c>
      <c r="C102" s="13">
        <f>IF(AND('Calc_Avalanche'!$C$81=0,'Calc_Avalanche'!$D$81=0,'Calc_Avalanche'!$E$81=0),"",'Calc_Avalanche'!$D$81)</f>
        <v/>
      </c>
      <c r="D102" s="13">
        <f>IF(AND('Calc_Avalanche'!$C$81=0,'Calc_Avalanche'!$D$81=0,'Calc_Avalanche'!$E$81=0),"",'Calc_Avalanche'!$E$81)</f>
        <v/>
      </c>
    </row>
    <row r="103" spans="1:4" x14ac:dyDescent="0.25">
      <c r="A103" s="14">
        <f>IF(AND('Calc_Avalanche'!$C$82=0,'Calc_Avalanche'!$D$82=0,'Calc_Avalanche'!$E$82=0),"",'Calc_Avalanche'!$B$82)</f>
        <v/>
      </c>
      <c r="B103" s="13">
        <f>IF(AND('Calc_Avalanche'!$C$82=0,'Calc_Avalanche'!$D$82=0,'Calc_Avalanche'!$E$82=0),"",'Calc_Avalanche'!$C$82)</f>
        <v/>
      </c>
      <c r="C103" s="13">
        <f>IF(AND('Calc_Avalanche'!$C$82=0,'Calc_Avalanche'!$D$82=0,'Calc_Avalanche'!$E$82=0),"",'Calc_Avalanche'!$D$82)</f>
        <v/>
      </c>
      <c r="D103" s="13">
        <f>IF(AND('Calc_Avalanche'!$C$82=0,'Calc_Avalanche'!$D$82=0,'Calc_Avalanche'!$E$82=0),"",'Calc_Avalanche'!$E$82)</f>
        <v/>
      </c>
    </row>
    <row r="104" spans="1:4" x14ac:dyDescent="0.25">
      <c r="A104" s="14">
        <f>IF(AND('Calc_Avalanche'!$C$83=0,'Calc_Avalanche'!$D$83=0,'Calc_Avalanche'!$E$83=0),"",'Calc_Avalanche'!$B$83)</f>
        <v/>
      </c>
      <c r="B104" s="13">
        <f>IF(AND('Calc_Avalanche'!$C$83=0,'Calc_Avalanche'!$D$83=0,'Calc_Avalanche'!$E$83=0),"",'Calc_Avalanche'!$C$83)</f>
        <v/>
      </c>
      <c r="C104" s="13">
        <f>IF(AND('Calc_Avalanche'!$C$83=0,'Calc_Avalanche'!$D$83=0,'Calc_Avalanche'!$E$83=0),"",'Calc_Avalanche'!$D$83)</f>
        <v/>
      </c>
      <c r="D104" s="13">
        <f>IF(AND('Calc_Avalanche'!$C$83=0,'Calc_Avalanche'!$D$83=0,'Calc_Avalanche'!$E$83=0),"",'Calc_Avalanche'!$E$83)</f>
        <v/>
      </c>
    </row>
    <row r="105" spans="1:4" x14ac:dyDescent="0.25">
      <c r="A105" s="14">
        <f>IF(AND('Calc_Avalanche'!$C$84=0,'Calc_Avalanche'!$D$84=0,'Calc_Avalanche'!$E$84=0),"",'Calc_Avalanche'!$B$84)</f>
        <v/>
      </c>
      <c r="B105" s="13">
        <f>IF(AND('Calc_Avalanche'!$C$84=0,'Calc_Avalanche'!$D$84=0,'Calc_Avalanche'!$E$84=0),"",'Calc_Avalanche'!$C$84)</f>
        <v/>
      </c>
      <c r="C105" s="13">
        <f>IF(AND('Calc_Avalanche'!$C$84=0,'Calc_Avalanche'!$D$84=0,'Calc_Avalanche'!$E$84=0),"",'Calc_Avalanche'!$D$84)</f>
        <v/>
      </c>
      <c r="D105" s="13">
        <f>IF(AND('Calc_Avalanche'!$C$84=0,'Calc_Avalanche'!$D$84=0,'Calc_Avalanche'!$E$84=0),"",'Calc_Avalanche'!$E$84)</f>
        <v/>
      </c>
    </row>
    <row r="106" spans="1:4" x14ac:dyDescent="0.25">
      <c r="A106" s="14">
        <f>IF(AND('Calc_Avalanche'!$C$85=0,'Calc_Avalanche'!$D$85=0,'Calc_Avalanche'!$E$85=0),"",'Calc_Avalanche'!$B$85)</f>
        <v/>
      </c>
      <c r="B106" s="13">
        <f>IF(AND('Calc_Avalanche'!$C$85=0,'Calc_Avalanche'!$D$85=0,'Calc_Avalanche'!$E$85=0),"",'Calc_Avalanche'!$C$85)</f>
        <v/>
      </c>
      <c r="C106" s="13">
        <f>IF(AND('Calc_Avalanche'!$C$85=0,'Calc_Avalanche'!$D$85=0,'Calc_Avalanche'!$E$85=0),"",'Calc_Avalanche'!$D$85)</f>
        <v/>
      </c>
      <c r="D106" s="13">
        <f>IF(AND('Calc_Avalanche'!$C$85=0,'Calc_Avalanche'!$D$85=0,'Calc_Avalanche'!$E$85=0),"",'Calc_Avalanche'!$E$85)</f>
        <v/>
      </c>
    </row>
    <row r="107" spans="1:4" x14ac:dyDescent="0.25">
      <c r="A107" s="14">
        <f>IF(AND('Calc_Avalanche'!$C$86=0,'Calc_Avalanche'!$D$86=0,'Calc_Avalanche'!$E$86=0),"",'Calc_Avalanche'!$B$86)</f>
        <v/>
      </c>
      <c r="B107" s="13">
        <f>IF(AND('Calc_Avalanche'!$C$86=0,'Calc_Avalanche'!$D$86=0,'Calc_Avalanche'!$E$86=0),"",'Calc_Avalanche'!$C$86)</f>
        <v/>
      </c>
      <c r="C107" s="13">
        <f>IF(AND('Calc_Avalanche'!$C$86=0,'Calc_Avalanche'!$D$86=0,'Calc_Avalanche'!$E$86=0),"",'Calc_Avalanche'!$D$86)</f>
        <v/>
      </c>
      <c r="D107" s="13">
        <f>IF(AND('Calc_Avalanche'!$C$86=0,'Calc_Avalanche'!$D$86=0,'Calc_Avalanche'!$E$86=0),"",'Calc_Avalanche'!$E$86)</f>
        <v/>
      </c>
    </row>
    <row r="108" spans="1:4" x14ac:dyDescent="0.25">
      <c r="A108" s="14">
        <f>IF(AND('Calc_Avalanche'!$C$87=0,'Calc_Avalanche'!$D$87=0,'Calc_Avalanche'!$E$87=0),"",'Calc_Avalanche'!$B$87)</f>
        <v/>
      </c>
      <c r="B108" s="13">
        <f>IF(AND('Calc_Avalanche'!$C$87=0,'Calc_Avalanche'!$D$87=0,'Calc_Avalanche'!$E$87=0),"",'Calc_Avalanche'!$C$87)</f>
        <v/>
      </c>
      <c r="C108" s="13">
        <f>IF(AND('Calc_Avalanche'!$C$87=0,'Calc_Avalanche'!$D$87=0,'Calc_Avalanche'!$E$87=0),"",'Calc_Avalanche'!$D$87)</f>
        <v/>
      </c>
      <c r="D108" s="13">
        <f>IF(AND('Calc_Avalanche'!$C$87=0,'Calc_Avalanche'!$D$87=0,'Calc_Avalanche'!$E$87=0),"",'Calc_Avalanche'!$E$87)</f>
        <v/>
      </c>
    </row>
    <row r="109" spans="1:4" x14ac:dyDescent="0.25">
      <c r="A109" s="14">
        <f>IF(AND('Calc_Avalanche'!$C$88=0,'Calc_Avalanche'!$D$88=0,'Calc_Avalanche'!$E$88=0),"",'Calc_Avalanche'!$B$88)</f>
        <v/>
      </c>
      <c r="B109" s="13">
        <f>IF(AND('Calc_Avalanche'!$C$88=0,'Calc_Avalanche'!$D$88=0,'Calc_Avalanche'!$E$88=0),"",'Calc_Avalanche'!$C$88)</f>
        <v/>
      </c>
      <c r="C109" s="13">
        <f>IF(AND('Calc_Avalanche'!$C$88=0,'Calc_Avalanche'!$D$88=0,'Calc_Avalanche'!$E$88=0),"",'Calc_Avalanche'!$D$88)</f>
        <v/>
      </c>
      <c r="D109" s="13">
        <f>IF(AND('Calc_Avalanche'!$C$88=0,'Calc_Avalanche'!$D$88=0,'Calc_Avalanche'!$E$88=0),"",'Calc_Avalanche'!$E$88)</f>
        <v/>
      </c>
    </row>
    <row r="110" spans="1:4" x14ac:dyDescent="0.25">
      <c r="A110" s="14">
        <f>IF(AND('Calc_Avalanche'!$C$89=0,'Calc_Avalanche'!$D$89=0,'Calc_Avalanche'!$E$89=0),"",'Calc_Avalanche'!$B$89)</f>
        <v/>
      </c>
      <c r="B110" s="13">
        <f>IF(AND('Calc_Avalanche'!$C$89=0,'Calc_Avalanche'!$D$89=0,'Calc_Avalanche'!$E$89=0),"",'Calc_Avalanche'!$C$89)</f>
        <v/>
      </c>
      <c r="C110" s="13">
        <f>IF(AND('Calc_Avalanche'!$C$89=0,'Calc_Avalanche'!$D$89=0,'Calc_Avalanche'!$E$89=0),"",'Calc_Avalanche'!$D$89)</f>
        <v/>
      </c>
      <c r="D110" s="13">
        <f>IF(AND('Calc_Avalanche'!$C$89=0,'Calc_Avalanche'!$D$89=0,'Calc_Avalanche'!$E$89=0),"",'Calc_Avalanche'!$E$89)</f>
        <v/>
      </c>
    </row>
    <row r="111" spans="1:4" x14ac:dyDescent="0.25">
      <c r="A111" s="14">
        <f>IF(AND('Calc_Avalanche'!$C$90=0,'Calc_Avalanche'!$D$90=0,'Calc_Avalanche'!$E$90=0),"",'Calc_Avalanche'!$B$90)</f>
        <v/>
      </c>
      <c r="B111" s="13">
        <f>IF(AND('Calc_Avalanche'!$C$90=0,'Calc_Avalanche'!$D$90=0,'Calc_Avalanche'!$E$90=0),"",'Calc_Avalanche'!$C$90)</f>
        <v/>
      </c>
      <c r="C111" s="13">
        <f>IF(AND('Calc_Avalanche'!$C$90=0,'Calc_Avalanche'!$D$90=0,'Calc_Avalanche'!$E$90=0),"",'Calc_Avalanche'!$D$90)</f>
        <v/>
      </c>
      <c r="D111" s="13">
        <f>IF(AND('Calc_Avalanche'!$C$90=0,'Calc_Avalanche'!$D$90=0,'Calc_Avalanche'!$E$90=0),"",'Calc_Avalanche'!$E$90)</f>
        <v/>
      </c>
    </row>
    <row r="112" spans="1:4" x14ac:dyDescent="0.25">
      <c r="A112" s="14">
        <f>IF(AND('Calc_Avalanche'!$C$91=0,'Calc_Avalanche'!$D$91=0,'Calc_Avalanche'!$E$91=0),"",'Calc_Avalanche'!$B$91)</f>
        <v/>
      </c>
      <c r="B112" s="13">
        <f>IF(AND('Calc_Avalanche'!$C$91=0,'Calc_Avalanche'!$D$91=0,'Calc_Avalanche'!$E$91=0),"",'Calc_Avalanche'!$C$91)</f>
        <v/>
      </c>
      <c r="C112" s="13">
        <f>IF(AND('Calc_Avalanche'!$C$91=0,'Calc_Avalanche'!$D$91=0,'Calc_Avalanche'!$E$91=0),"",'Calc_Avalanche'!$D$91)</f>
        <v/>
      </c>
      <c r="D112" s="13">
        <f>IF(AND('Calc_Avalanche'!$C$91=0,'Calc_Avalanche'!$D$91=0,'Calc_Avalanche'!$E$91=0),"",'Calc_Avalanche'!$E$91)</f>
        <v/>
      </c>
    </row>
    <row r="113" spans="1:4" x14ac:dyDescent="0.25">
      <c r="A113" s="14">
        <f>IF(AND('Calc_Avalanche'!$C$92=0,'Calc_Avalanche'!$D$92=0,'Calc_Avalanche'!$E$92=0),"",'Calc_Avalanche'!$B$92)</f>
        <v/>
      </c>
      <c r="B113" s="13">
        <f>IF(AND('Calc_Avalanche'!$C$92=0,'Calc_Avalanche'!$D$92=0,'Calc_Avalanche'!$E$92=0),"",'Calc_Avalanche'!$C$92)</f>
        <v/>
      </c>
      <c r="C113" s="13">
        <f>IF(AND('Calc_Avalanche'!$C$92=0,'Calc_Avalanche'!$D$92=0,'Calc_Avalanche'!$E$92=0),"",'Calc_Avalanche'!$D$92)</f>
        <v/>
      </c>
      <c r="D113" s="13">
        <f>IF(AND('Calc_Avalanche'!$C$92=0,'Calc_Avalanche'!$D$92=0,'Calc_Avalanche'!$E$92=0),"",'Calc_Avalanche'!$E$92)</f>
        <v/>
      </c>
    </row>
    <row r="114" spans="1:4" x14ac:dyDescent="0.25">
      <c r="A114" s="14">
        <f>IF(AND('Calc_Avalanche'!$C$93=0,'Calc_Avalanche'!$D$93=0,'Calc_Avalanche'!$E$93=0),"",'Calc_Avalanche'!$B$93)</f>
        <v/>
      </c>
      <c r="B114" s="13">
        <f>IF(AND('Calc_Avalanche'!$C$93=0,'Calc_Avalanche'!$D$93=0,'Calc_Avalanche'!$E$93=0),"",'Calc_Avalanche'!$C$93)</f>
        <v/>
      </c>
      <c r="C114" s="13">
        <f>IF(AND('Calc_Avalanche'!$C$93=0,'Calc_Avalanche'!$D$93=0,'Calc_Avalanche'!$E$93=0),"",'Calc_Avalanche'!$D$93)</f>
        <v/>
      </c>
      <c r="D114" s="13">
        <f>IF(AND('Calc_Avalanche'!$C$93=0,'Calc_Avalanche'!$D$93=0,'Calc_Avalanche'!$E$93=0),"",'Calc_Avalanche'!$E$93)</f>
        <v/>
      </c>
    </row>
    <row r="115" spans="1:4" x14ac:dyDescent="0.25">
      <c r="A115" s="14">
        <f>IF(AND('Calc_Avalanche'!$C$94=0,'Calc_Avalanche'!$D$94=0,'Calc_Avalanche'!$E$94=0),"",'Calc_Avalanche'!$B$94)</f>
        <v/>
      </c>
      <c r="B115" s="13">
        <f>IF(AND('Calc_Avalanche'!$C$94=0,'Calc_Avalanche'!$D$94=0,'Calc_Avalanche'!$E$94=0),"",'Calc_Avalanche'!$C$94)</f>
        <v/>
      </c>
      <c r="C115" s="13">
        <f>IF(AND('Calc_Avalanche'!$C$94=0,'Calc_Avalanche'!$D$94=0,'Calc_Avalanche'!$E$94=0),"",'Calc_Avalanche'!$D$94)</f>
        <v/>
      </c>
      <c r="D115" s="13">
        <f>IF(AND('Calc_Avalanche'!$C$94=0,'Calc_Avalanche'!$D$94=0,'Calc_Avalanche'!$E$94=0),"",'Calc_Avalanche'!$E$94)</f>
        <v/>
      </c>
    </row>
    <row r="116" spans="1:4" x14ac:dyDescent="0.25">
      <c r="A116" s="14">
        <f>IF(AND('Calc_Avalanche'!$C$95=0,'Calc_Avalanche'!$D$95=0,'Calc_Avalanche'!$E$95=0),"",'Calc_Avalanche'!$B$95)</f>
        <v/>
      </c>
      <c r="B116" s="13">
        <f>IF(AND('Calc_Avalanche'!$C$95=0,'Calc_Avalanche'!$D$95=0,'Calc_Avalanche'!$E$95=0),"",'Calc_Avalanche'!$C$95)</f>
        <v/>
      </c>
      <c r="C116" s="13">
        <f>IF(AND('Calc_Avalanche'!$C$95=0,'Calc_Avalanche'!$D$95=0,'Calc_Avalanche'!$E$95=0),"",'Calc_Avalanche'!$D$95)</f>
        <v/>
      </c>
      <c r="D116" s="13">
        <f>IF(AND('Calc_Avalanche'!$C$95=0,'Calc_Avalanche'!$D$95=0,'Calc_Avalanche'!$E$95=0),"",'Calc_Avalanche'!$E$95)</f>
        <v/>
      </c>
    </row>
    <row r="117" spans="1:4" x14ac:dyDescent="0.25">
      <c r="A117" s="14">
        <f>IF(AND('Calc_Avalanche'!$C$96=0,'Calc_Avalanche'!$D$96=0,'Calc_Avalanche'!$E$96=0),"",'Calc_Avalanche'!$B$96)</f>
        <v/>
      </c>
      <c r="B117" s="13">
        <f>IF(AND('Calc_Avalanche'!$C$96=0,'Calc_Avalanche'!$D$96=0,'Calc_Avalanche'!$E$96=0),"",'Calc_Avalanche'!$C$96)</f>
        <v/>
      </c>
      <c r="C117" s="13">
        <f>IF(AND('Calc_Avalanche'!$C$96=0,'Calc_Avalanche'!$D$96=0,'Calc_Avalanche'!$E$96=0),"",'Calc_Avalanche'!$D$96)</f>
        <v/>
      </c>
      <c r="D117" s="13">
        <f>IF(AND('Calc_Avalanche'!$C$96=0,'Calc_Avalanche'!$D$96=0,'Calc_Avalanche'!$E$96=0),"",'Calc_Avalanche'!$E$96)</f>
        <v/>
      </c>
    </row>
    <row r="118" spans="1:4" x14ac:dyDescent="0.25">
      <c r="A118" s="14">
        <f>IF(AND('Calc_Avalanche'!$C$97=0,'Calc_Avalanche'!$D$97=0,'Calc_Avalanche'!$E$97=0),"",'Calc_Avalanche'!$B$97)</f>
        <v/>
      </c>
      <c r="B118" s="13">
        <f>IF(AND('Calc_Avalanche'!$C$97=0,'Calc_Avalanche'!$D$97=0,'Calc_Avalanche'!$E$97=0),"",'Calc_Avalanche'!$C$97)</f>
        <v/>
      </c>
      <c r="C118" s="13">
        <f>IF(AND('Calc_Avalanche'!$C$97=0,'Calc_Avalanche'!$D$97=0,'Calc_Avalanche'!$E$97=0),"",'Calc_Avalanche'!$D$97)</f>
        <v/>
      </c>
      <c r="D118" s="13">
        <f>IF(AND('Calc_Avalanche'!$C$97=0,'Calc_Avalanche'!$D$97=0,'Calc_Avalanche'!$E$97=0),"",'Calc_Avalanche'!$E$97)</f>
        <v/>
      </c>
    </row>
    <row r="119" spans="1:4" x14ac:dyDescent="0.25">
      <c r="A119" s="14">
        <f>IF(AND('Calc_Avalanche'!$C$98=0,'Calc_Avalanche'!$D$98=0,'Calc_Avalanche'!$E$98=0),"",'Calc_Avalanche'!$B$98)</f>
        <v/>
      </c>
      <c r="B119" s="13">
        <f>IF(AND('Calc_Avalanche'!$C$98=0,'Calc_Avalanche'!$D$98=0,'Calc_Avalanche'!$E$98=0),"",'Calc_Avalanche'!$C$98)</f>
        <v/>
      </c>
      <c r="C119" s="13">
        <f>IF(AND('Calc_Avalanche'!$C$98=0,'Calc_Avalanche'!$D$98=0,'Calc_Avalanche'!$E$98=0),"",'Calc_Avalanche'!$D$98)</f>
        <v/>
      </c>
      <c r="D119" s="13">
        <f>IF(AND('Calc_Avalanche'!$C$98=0,'Calc_Avalanche'!$D$98=0,'Calc_Avalanche'!$E$98=0),"",'Calc_Avalanche'!$E$98)</f>
        <v/>
      </c>
    </row>
    <row r="120" spans="1:4" x14ac:dyDescent="0.25">
      <c r="A120" s="14">
        <f>IF(AND('Calc_Avalanche'!$C$99=0,'Calc_Avalanche'!$D$99=0,'Calc_Avalanche'!$E$99=0),"",'Calc_Avalanche'!$B$99)</f>
        <v/>
      </c>
      <c r="B120" s="13">
        <f>IF(AND('Calc_Avalanche'!$C$99=0,'Calc_Avalanche'!$D$99=0,'Calc_Avalanche'!$E$99=0),"",'Calc_Avalanche'!$C$99)</f>
        <v/>
      </c>
      <c r="C120" s="13">
        <f>IF(AND('Calc_Avalanche'!$C$99=0,'Calc_Avalanche'!$D$99=0,'Calc_Avalanche'!$E$99=0),"",'Calc_Avalanche'!$D$99)</f>
        <v/>
      </c>
      <c r="D120" s="13">
        <f>IF(AND('Calc_Avalanche'!$C$99=0,'Calc_Avalanche'!$D$99=0,'Calc_Avalanche'!$E$99=0),"",'Calc_Avalanche'!$E$99)</f>
        <v/>
      </c>
    </row>
    <row r="121" spans="1:4" x14ac:dyDescent="0.25">
      <c r="A121" s="14">
        <f>IF(AND('Calc_Avalanche'!$C$100=0,'Calc_Avalanche'!$D$100=0,'Calc_Avalanche'!$E$100=0),"",'Calc_Avalanche'!$B$100)</f>
        <v/>
      </c>
      <c r="B121" s="13">
        <f>IF(AND('Calc_Avalanche'!$C$100=0,'Calc_Avalanche'!$D$100=0,'Calc_Avalanche'!$E$100=0),"",'Calc_Avalanche'!$C$100)</f>
        <v/>
      </c>
      <c r="C121" s="13">
        <f>IF(AND('Calc_Avalanche'!$C$100=0,'Calc_Avalanche'!$D$100=0,'Calc_Avalanche'!$E$100=0),"",'Calc_Avalanche'!$D$100)</f>
        <v/>
      </c>
      <c r="D121" s="13">
        <f>IF(AND('Calc_Avalanche'!$C$100=0,'Calc_Avalanche'!$D$100=0,'Calc_Avalanche'!$E$100=0),"",'Calc_Avalanche'!$E$100)</f>
        <v/>
      </c>
    </row>
    <row r="122" spans="1:4" x14ac:dyDescent="0.25">
      <c r="A122" s="14">
        <f>IF(AND('Calc_Avalanche'!$C$101=0,'Calc_Avalanche'!$D$101=0,'Calc_Avalanche'!$E$101=0),"",'Calc_Avalanche'!$B$101)</f>
        <v/>
      </c>
      <c r="B122" s="13">
        <f>IF(AND('Calc_Avalanche'!$C$101=0,'Calc_Avalanche'!$D$101=0,'Calc_Avalanche'!$E$101=0),"",'Calc_Avalanche'!$C$101)</f>
        <v/>
      </c>
      <c r="C122" s="13">
        <f>IF(AND('Calc_Avalanche'!$C$101=0,'Calc_Avalanche'!$D$101=0,'Calc_Avalanche'!$E$101=0),"",'Calc_Avalanche'!$D$101)</f>
        <v/>
      </c>
      <c r="D122" s="13">
        <f>IF(AND('Calc_Avalanche'!$C$101=0,'Calc_Avalanche'!$D$101=0,'Calc_Avalanche'!$E$101=0),"",'Calc_Avalanche'!$E$101)</f>
        <v/>
      </c>
    </row>
    <row r="123" spans="1:4" x14ac:dyDescent="0.25">
      <c r="A123" s="14">
        <f>IF(AND('Calc_Avalanche'!$C$102=0,'Calc_Avalanche'!$D$102=0,'Calc_Avalanche'!$E$102=0),"",'Calc_Avalanche'!$B$102)</f>
        <v/>
      </c>
      <c r="B123" s="13">
        <f>IF(AND('Calc_Avalanche'!$C$102=0,'Calc_Avalanche'!$D$102=0,'Calc_Avalanche'!$E$102=0),"",'Calc_Avalanche'!$C$102)</f>
        <v/>
      </c>
      <c r="C123" s="13">
        <f>IF(AND('Calc_Avalanche'!$C$102=0,'Calc_Avalanche'!$D$102=0,'Calc_Avalanche'!$E$102=0),"",'Calc_Avalanche'!$D$102)</f>
        <v/>
      </c>
      <c r="D123" s="13">
        <f>IF(AND('Calc_Avalanche'!$C$102=0,'Calc_Avalanche'!$D$102=0,'Calc_Avalanche'!$E$102=0),"",'Calc_Avalanche'!$E$102)</f>
        <v/>
      </c>
    </row>
    <row r="124" spans="1:4" x14ac:dyDescent="0.25">
      <c r="A124" s="14">
        <f>IF(AND('Calc_Avalanche'!$C$103=0,'Calc_Avalanche'!$D$103=0,'Calc_Avalanche'!$E$103=0),"",'Calc_Avalanche'!$B$103)</f>
        <v/>
      </c>
      <c r="B124" s="13">
        <f>IF(AND('Calc_Avalanche'!$C$103=0,'Calc_Avalanche'!$D$103=0,'Calc_Avalanche'!$E$103=0),"",'Calc_Avalanche'!$C$103)</f>
        <v/>
      </c>
      <c r="C124" s="13">
        <f>IF(AND('Calc_Avalanche'!$C$103=0,'Calc_Avalanche'!$D$103=0,'Calc_Avalanche'!$E$103=0),"",'Calc_Avalanche'!$D$103)</f>
        <v/>
      </c>
      <c r="D124" s="13">
        <f>IF(AND('Calc_Avalanche'!$C$103=0,'Calc_Avalanche'!$D$103=0,'Calc_Avalanche'!$E$103=0),"",'Calc_Avalanche'!$E$103)</f>
        <v/>
      </c>
    </row>
    <row r="125" spans="1:4" x14ac:dyDescent="0.25">
      <c r="A125" s="14">
        <f>IF(AND('Calc_Avalanche'!$C$104=0,'Calc_Avalanche'!$D$104=0,'Calc_Avalanche'!$E$104=0),"",'Calc_Avalanche'!$B$104)</f>
        <v/>
      </c>
      <c r="B125" s="13">
        <f>IF(AND('Calc_Avalanche'!$C$104=0,'Calc_Avalanche'!$D$104=0,'Calc_Avalanche'!$E$104=0),"",'Calc_Avalanche'!$C$104)</f>
        <v/>
      </c>
      <c r="C125" s="13">
        <f>IF(AND('Calc_Avalanche'!$C$104=0,'Calc_Avalanche'!$D$104=0,'Calc_Avalanche'!$E$104=0),"",'Calc_Avalanche'!$D$104)</f>
        <v/>
      </c>
      <c r="D125" s="13">
        <f>IF(AND('Calc_Avalanche'!$C$104=0,'Calc_Avalanche'!$D$104=0,'Calc_Avalanche'!$E$104=0),"",'Calc_Avalanche'!$E$104)</f>
        <v/>
      </c>
    </row>
    <row r="126" spans="1:4" x14ac:dyDescent="0.25">
      <c r="A126" s="14">
        <f>IF(AND('Calc_Avalanche'!$C$105=0,'Calc_Avalanche'!$D$105=0,'Calc_Avalanche'!$E$105=0),"",'Calc_Avalanche'!$B$105)</f>
        <v/>
      </c>
      <c r="B126" s="13">
        <f>IF(AND('Calc_Avalanche'!$C$105=0,'Calc_Avalanche'!$D$105=0,'Calc_Avalanche'!$E$105=0),"",'Calc_Avalanche'!$C$105)</f>
        <v/>
      </c>
      <c r="C126" s="13">
        <f>IF(AND('Calc_Avalanche'!$C$105=0,'Calc_Avalanche'!$D$105=0,'Calc_Avalanche'!$E$105=0),"",'Calc_Avalanche'!$D$105)</f>
        <v/>
      </c>
      <c r="D126" s="13">
        <f>IF(AND('Calc_Avalanche'!$C$105=0,'Calc_Avalanche'!$D$105=0,'Calc_Avalanche'!$E$105=0),"",'Calc_Avalanche'!$E$105)</f>
        <v/>
      </c>
    </row>
    <row r="127" spans="1:4" x14ac:dyDescent="0.25">
      <c r="A127" s="14">
        <f>IF(AND('Calc_Avalanche'!$C$106=0,'Calc_Avalanche'!$D$106=0,'Calc_Avalanche'!$E$106=0),"",'Calc_Avalanche'!$B$106)</f>
        <v/>
      </c>
      <c r="B127" s="13">
        <f>IF(AND('Calc_Avalanche'!$C$106=0,'Calc_Avalanche'!$D$106=0,'Calc_Avalanche'!$E$106=0),"",'Calc_Avalanche'!$C$106)</f>
        <v/>
      </c>
      <c r="C127" s="13">
        <f>IF(AND('Calc_Avalanche'!$C$106=0,'Calc_Avalanche'!$D$106=0,'Calc_Avalanche'!$E$106=0),"",'Calc_Avalanche'!$D$106)</f>
        <v/>
      </c>
      <c r="D127" s="13">
        <f>IF(AND('Calc_Avalanche'!$C$106=0,'Calc_Avalanche'!$D$106=0,'Calc_Avalanche'!$E$106=0),"",'Calc_Avalanche'!$E$106)</f>
        <v/>
      </c>
    </row>
    <row r="128" spans="1:4" x14ac:dyDescent="0.25">
      <c r="A128" s="14">
        <f>IF(AND('Calc_Avalanche'!$C$107=0,'Calc_Avalanche'!$D$107=0,'Calc_Avalanche'!$E$107=0),"",'Calc_Avalanche'!$B$107)</f>
        <v/>
      </c>
      <c r="B128" s="13">
        <f>IF(AND('Calc_Avalanche'!$C$107=0,'Calc_Avalanche'!$D$107=0,'Calc_Avalanche'!$E$107=0),"",'Calc_Avalanche'!$C$107)</f>
        <v/>
      </c>
      <c r="C128" s="13">
        <f>IF(AND('Calc_Avalanche'!$C$107=0,'Calc_Avalanche'!$D$107=0,'Calc_Avalanche'!$E$107=0),"",'Calc_Avalanche'!$D$107)</f>
        <v/>
      </c>
      <c r="D128" s="13">
        <f>IF(AND('Calc_Avalanche'!$C$107=0,'Calc_Avalanche'!$D$107=0,'Calc_Avalanche'!$E$107=0),"",'Calc_Avalanche'!$E$107)</f>
        <v/>
      </c>
    </row>
    <row r="129" spans="1:4" x14ac:dyDescent="0.25">
      <c r="A129" s="14">
        <f>IF(AND('Calc_Avalanche'!$C$108=0,'Calc_Avalanche'!$D$108=0,'Calc_Avalanche'!$E$108=0),"",'Calc_Avalanche'!$B$108)</f>
        <v/>
      </c>
      <c r="B129" s="13">
        <f>IF(AND('Calc_Avalanche'!$C$108=0,'Calc_Avalanche'!$D$108=0,'Calc_Avalanche'!$E$108=0),"",'Calc_Avalanche'!$C$108)</f>
        <v/>
      </c>
      <c r="C129" s="13">
        <f>IF(AND('Calc_Avalanche'!$C$108=0,'Calc_Avalanche'!$D$108=0,'Calc_Avalanche'!$E$108=0),"",'Calc_Avalanche'!$D$108)</f>
        <v/>
      </c>
      <c r="D129" s="13">
        <f>IF(AND('Calc_Avalanche'!$C$108=0,'Calc_Avalanche'!$D$108=0,'Calc_Avalanche'!$E$108=0),"",'Calc_Avalanche'!$E$108)</f>
        <v/>
      </c>
    </row>
    <row r="130" spans="1:4" x14ac:dyDescent="0.25">
      <c r="A130" s="14">
        <f>IF(AND('Calc_Avalanche'!$C$109=0,'Calc_Avalanche'!$D$109=0,'Calc_Avalanche'!$E$109=0),"",'Calc_Avalanche'!$B$109)</f>
        <v/>
      </c>
      <c r="B130" s="13">
        <f>IF(AND('Calc_Avalanche'!$C$109=0,'Calc_Avalanche'!$D$109=0,'Calc_Avalanche'!$E$109=0),"",'Calc_Avalanche'!$C$109)</f>
        <v/>
      </c>
      <c r="C130" s="13">
        <f>IF(AND('Calc_Avalanche'!$C$109=0,'Calc_Avalanche'!$D$109=0,'Calc_Avalanche'!$E$109=0),"",'Calc_Avalanche'!$D$109)</f>
        <v/>
      </c>
      <c r="D130" s="13">
        <f>IF(AND('Calc_Avalanche'!$C$109=0,'Calc_Avalanche'!$D$109=0,'Calc_Avalanche'!$E$109=0),"",'Calc_Avalanche'!$E$109)</f>
        <v/>
      </c>
    </row>
    <row r="131" spans="1:4" x14ac:dyDescent="0.25">
      <c r="A131" s="14">
        <f>IF(AND('Calc_Avalanche'!$C$110=0,'Calc_Avalanche'!$D$110=0,'Calc_Avalanche'!$E$110=0),"",'Calc_Avalanche'!$B$110)</f>
        <v/>
      </c>
      <c r="B131" s="13">
        <f>IF(AND('Calc_Avalanche'!$C$110=0,'Calc_Avalanche'!$D$110=0,'Calc_Avalanche'!$E$110=0),"",'Calc_Avalanche'!$C$110)</f>
        <v/>
      </c>
      <c r="C131" s="13">
        <f>IF(AND('Calc_Avalanche'!$C$110=0,'Calc_Avalanche'!$D$110=0,'Calc_Avalanche'!$E$110=0),"",'Calc_Avalanche'!$D$110)</f>
        <v/>
      </c>
      <c r="D131" s="13">
        <f>IF(AND('Calc_Avalanche'!$C$110=0,'Calc_Avalanche'!$D$110=0,'Calc_Avalanche'!$E$110=0),"",'Calc_Avalanche'!$E$110)</f>
        <v/>
      </c>
    </row>
    <row r="132" spans="1:4" x14ac:dyDescent="0.25">
      <c r="A132" s="14">
        <f>IF(AND('Calc_Avalanche'!$C$111=0,'Calc_Avalanche'!$D$111=0,'Calc_Avalanche'!$E$111=0),"",'Calc_Avalanche'!$B$111)</f>
        <v/>
      </c>
      <c r="B132" s="13">
        <f>IF(AND('Calc_Avalanche'!$C$111=0,'Calc_Avalanche'!$D$111=0,'Calc_Avalanche'!$E$111=0),"",'Calc_Avalanche'!$C$111)</f>
        <v/>
      </c>
      <c r="C132" s="13">
        <f>IF(AND('Calc_Avalanche'!$C$111=0,'Calc_Avalanche'!$D$111=0,'Calc_Avalanche'!$E$111=0),"",'Calc_Avalanche'!$D$111)</f>
        <v/>
      </c>
      <c r="D132" s="13">
        <f>IF(AND('Calc_Avalanche'!$C$111=0,'Calc_Avalanche'!$D$111=0,'Calc_Avalanche'!$E$111=0),"",'Calc_Avalanche'!$E$111)</f>
        <v/>
      </c>
    </row>
    <row r="133" spans="1:4" x14ac:dyDescent="0.25">
      <c r="A133" s="14">
        <f>IF(AND('Calc_Avalanche'!$C$112=0,'Calc_Avalanche'!$D$112=0,'Calc_Avalanche'!$E$112=0),"",'Calc_Avalanche'!$B$112)</f>
        <v/>
      </c>
      <c r="B133" s="13">
        <f>IF(AND('Calc_Avalanche'!$C$112=0,'Calc_Avalanche'!$D$112=0,'Calc_Avalanche'!$E$112=0),"",'Calc_Avalanche'!$C$112)</f>
        <v/>
      </c>
      <c r="C133" s="13">
        <f>IF(AND('Calc_Avalanche'!$C$112=0,'Calc_Avalanche'!$D$112=0,'Calc_Avalanche'!$E$112=0),"",'Calc_Avalanche'!$D$112)</f>
        <v/>
      </c>
      <c r="D133" s="13">
        <f>IF(AND('Calc_Avalanche'!$C$112=0,'Calc_Avalanche'!$D$112=0,'Calc_Avalanche'!$E$112=0),"",'Calc_Avalanche'!$E$112)</f>
        <v/>
      </c>
    </row>
    <row r="134" spans="1:4" x14ac:dyDescent="0.25">
      <c r="A134" s="14">
        <f>IF(AND('Calc_Avalanche'!$C$113=0,'Calc_Avalanche'!$D$113=0,'Calc_Avalanche'!$E$113=0),"",'Calc_Avalanche'!$B$113)</f>
        <v/>
      </c>
      <c r="B134" s="13">
        <f>IF(AND('Calc_Avalanche'!$C$113=0,'Calc_Avalanche'!$D$113=0,'Calc_Avalanche'!$E$113=0),"",'Calc_Avalanche'!$C$113)</f>
        <v/>
      </c>
      <c r="C134" s="13">
        <f>IF(AND('Calc_Avalanche'!$C$113=0,'Calc_Avalanche'!$D$113=0,'Calc_Avalanche'!$E$113=0),"",'Calc_Avalanche'!$D$113)</f>
        <v/>
      </c>
      <c r="D134" s="13">
        <f>IF(AND('Calc_Avalanche'!$C$113=0,'Calc_Avalanche'!$D$113=0,'Calc_Avalanche'!$E$113=0),"",'Calc_Avalanche'!$E$113)</f>
        <v/>
      </c>
    </row>
    <row r="135" spans="1:4" x14ac:dyDescent="0.25">
      <c r="A135" s="14">
        <f>IF(AND('Calc_Avalanche'!$C$114=0,'Calc_Avalanche'!$D$114=0,'Calc_Avalanche'!$E$114=0),"",'Calc_Avalanche'!$B$114)</f>
        <v/>
      </c>
      <c r="B135" s="13">
        <f>IF(AND('Calc_Avalanche'!$C$114=0,'Calc_Avalanche'!$D$114=0,'Calc_Avalanche'!$E$114=0),"",'Calc_Avalanche'!$C$114)</f>
        <v/>
      </c>
      <c r="C135" s="13">
        <f>IF(AND('Calc_Avalanche'!$C$114=0,'Calc_Avalanche'!$D$114=0,'Calc_Avalanche'!$E$114=0),"",'Calc_Avalanche'!$D$114)</f>
        <v/>
      </c>
      <c r="D135" s="13">
        <f>IF(AND('Calc_Avalanche'!$C$114=0,'Calc_Avalanche'!$D$114=0,'Calc_Avalanche'!$E$114=0),"",'Calc_Avalanche'!$E$114)</f>
        <v/>
      </c>
    </row>
    <row r="136" spans="1:4" x14ac:dyDescent="0.25">
      <c r="A136" s="14">
        <f>IF(AND('Calc_Avalanche'!$C$115=0,'Calc_Avalanche'!$D$115=0,'Calc_Avalanche'!$E$115=0),"",'Calc_Avalanche'!$B$115)</f>
        <v/>
      </c>
      <c r="B136" s="13">
        <f>IF(AND('Calc_Avalanche'!$C$115=0,'Calc_Avalanche'!$D$115=0,'Calc_Avalanche'!$E$115=0),"",'Calc_Avalanche'!$C$115)</f>
        <v/>
      </c>
      <c r="C136" s="13">
        <f>IF(AND('Calc_Avalanche'!$C$115=0,'Calc_Avalanche'!$D$115=0,'Calc_Avalanche'!$E$115=0),"",'Calc_Avalanche'!$D$115)</f>
        <v/>
      </c>
      <c r="D136" s="13">
        <f>IF(AND('Calc_Avalanche'!$C$115=0,'Calc_Avalanche'!$D$115=0,'Calc_Avalanche'!$E$115=0),"",'Calc_Avalanche'!$E$115)</f>
        <v/>
      </c>
    </row>
    <row r="137" spans="1:4" x14ac:dyDescent="0.25">
      <c r="A137" s="14">
        <f>IF(AND('Calc_Avalanche'!$C$116=0,'Calc_Avalanche'!$D$116=0,'Calc_Avalanche'!$E$116=0),"",'Calc_Avalanche'!$B$116)</f>
        <v/>
      </c>
      <c r="B137" s="13">
        <f>IF(AND('Calc_Avalanche'!$C$116=0,'Calc_Avalanche'!$D$116=0,'Calc_Avalanche'!$E$116=0),"",'Calc_Avalanche'!$C$116)</f>
        <v/>
      </c>
      <c r="C137" s="13">
        <f>IF(AND('Calc_Avalanche'!$C$116=0,'Calc_Avalanche'!$D$116=0,'Calc_Avalanche'!$E$116=0),"",'Calc_Avalanche'!$D$116)</f>
        <v/>
      </c>
      <c r="D137" s="13">
        <f>IF(AND('Calc_Avalanche'!$C$116=0,'Calc_Avalanche'!$D$116=0,'Calc_Avalanche'!$E$116=0),"",'Calc_Avalanche'!$E$116)</f>
        <v/>
      </c>
    </row>
    <row r="138" spans="1:4" x14ac:dyDescent="0.25">
      <c r="A138" s="14">
        <f>IF(AND('Calc_Avalanche'!$C$117=0,'Calc_Avalanche'!$D$117=0,'Calc_Avalanche'!$E$117=0),"",'Calc_Avalanche'!$B$117)</f>
        <v/>
      </c>
      <c r="B138" s="13">
        <f>IF(AND('Calc_Avalanche'!$C$117=0,'Calc_Avalanche'!$D$117=0,'Calc_Avalanche'!$E$117=0),"",'Calc_Avalanche'!$C$117)</f>
        <v/>
      </c>
      <c r="C138" s="13">
        <f>IF(AND('Calc_Avalanche'!$C$117=0,'Calc_Avalanche'!$D$117=0,'Calc_Avalanche'!$E$117=0),"",'Calc_Avalanche'!$D$117)</f>
        <v/>
      </c>
      <c r="D138" s="13">
        <f>IF(AND('Calc_Avalanche'!$C$117=0,'Calc_Avalanche'!$D$117=0,'Calc_Avalanche'!$E$117=0),"",'Calc_Avalanche'!$E$117)</f>
        <v/>
      </c>
    </row>
    <row r="139" spans="1:4" x14ac:dyDescent="0.25">
      <c r="A139" s="14">
        <f>IF(AND('Calc_Avalanche'!$C$118=0,'Calc_Avalanche'!$D$118=0,'Calc_Avalanche'!$E$118=0),"",'Calc_Avalanche'!$B$118)</f>
        <v/>
      </c>
      <c r="B139" s="13">
        <f>IF(AND('Calc_Avalanche'!$C$118=0,'Calc_Avalanche'!$D$118=0,'Calc_Avalanche'!$E$118=0),"",'Calc_Avalanche'!$C$118)</f>
        <v/>
      </c>
      <c r="C139" s="13">
        <f>IF(AND('Calc_Avalanche'!$C$118=0,'Calc_Avalanche'!$D$118=0,'Calc_Avalanche'!$E$118=0),"",'Calc_Avalanche'!$D$118)</f>
        <v/>
      </c>
      <c r="D139" s="13">
        <f>IF(AND('Calc_Avalanche'!$C$118=0,'Calc_Avalanche'!$D$118=0,'Calc_Avalanche'!$E$118=0),"",'Calc_Avalanche'!$E$118)</f>
        <v/>
      </c>
    </row>
    <row r="140" spans="1:4" x14ac:dyDescent="0.25">
      <c r="A140" s="14">
        <f>IF(AND('Calc_Avalanche'!$C$119=0,'Calc_Avalanche'!$D$119=0,'Calc_Avalanche'!$E$119=0),"",'Calc_Avalanche'!$B$119)</f>
        <v/>
      </c>
      <c r="B140" s="13">
        <f>IF(AND('Calc_Avalanche'!$C$119=0,'Calc_Avalanche'!$D$119=0,'Calc_Avalanche'!$E$119=0),"",'Calc_Avalanche'!$C$119)</f>
        <v/>
      </c>
      <c r="C140" s="13">
        <f>IF(AND('Calc_Avalanche'!$C$119=0,'Calc_Avalanche'!$D$119=0,'Calc_Avalanche'!$E$119=0),"",'Calc_Avalanche'!$D$119)</f>
        <v/>
      </c>
      <c r="D140" s="13">
        <f>IF(AND('Calc_Avalanche'!$C$119=0,'Calc_Avalanche'!$D$119=0,'Calc_Avalanche'!$E$119=0),"",'Calc_Avalanche'!$E$119)</f>
        <v/>
      </c>
    </row>
    <row r="141" spans="1:4" x14ac:dyDescent="0.25">
      <c r="A141" s="14">
        <f>IF(AND('Calc_Avalanche'!$C$120=0,'Calc_Avalanche'!$D$120=0,'Calc_Avalanche'!$E$120=0),"",'Calc_Avalanche'!$B$120)</f>
        <v/>
      </c>
      <c r="B141" s="13">
        <f>IF(AND('Calc_Avalanche'!$C$120=0,'Calc_Avalanche'!$D$120=0,'Calc_Avalanche'!$E$120=0),"",'Calc_Avalanche'!$C$120)</f>
        <v/>
      </c>
      <c r="C141" s="13">
        <f>IF(AND('Calc_Avalanche'!$C$120=0,'Calc_Avalanche'!$D$120=0,'Calc_Avalanche'!$E$120=0),"",'Calc_Avalanche'!$D$120)</f>
        <v/>
      </c>
      <c r="D141" s="13">
        <f>IF(AND('Calc_Avalanche'!$C$120=0,'Calc_Avalanche'!$D$120=0,'Calc_Avalanche'!$E$120=0),"",'Calc_Avalanche'!$E$120)</f>
        <v/>
      </c>
    </row>
    <row r="142" spans="1:4" x14ac:dyDescent="0.25">
      <c r="A142" s="14">
        <f>IF(AND('Calc_Avalanche'!$C$121=0,'Calc_Avalanche'!$D$121=0,'Calc_Avalanche'!$E$121=0),"",'Calc_Avalanche'!$B$121)</f>
        <v/>
      </c>
      <c r="B142" s="13">
        <f>IF(AND('Calc_Avalanche'!$C$121=0,'Calc_Avalanche'!$D$121=0,'Calc_Avalanche'!$E$121=0),"",'Calc_Avalanche'!$C$121)</f>
        <v/>
      </c>
      <c r="C142" s="13">
        <f>IF(AND('Calc_Avalanche'!$C$121=0,'Calc_Avalanche'!$D$121=0,'Calc_Avalanche'!$E$121=0),"",'Calc_Avalanche'!$D$121)</f>
        <v/>
      </c>
      <c r="D142" s="13">
        <f>IF(AND('Calc_Avalanche'!$C$121=0,'Calc_Avalanche'!$D$121=0,'Calc_Avalanche'!$E$121=0),"",'Calc_Avalanche'!$E$121)</f>
        <v/>
      </c>
    </row>
    <row r="143" spans="1:4" x14ac:dyDescent="0.25">
      <c r="A143" s="14">
        <f>IF(AND('Calc_Avalanche'!$C$122=0,'Calc_Avalanche'!$D$122=0,'Calc_Avalanche'!$E$122=0),"",'Calc_Avalanche'!$B$122)</f>
        <v/>
      </c>
      <c r="B143" s="13">
        <f>IF(AND('Calc_Avalanche'!$C$122=0,'Calc_Avalanche'!$D$122=0,'Calc_Avalanche'!$E$122=0),"",'Calc_Avalanche'!$C$122)</f>
        <v/>
      </c>
      <c r="C143" s="13">
        <f>IF(AND('Calc_Avalanche'!$C$122=0,'Calc_Avalanche'!$D$122=0,'Calc_Avalanche'!$E$122=0),"",'Calc_Avalanche'!$D$122)</f>
        <v/>
      </c>
      <c r="D143" s="13">
        <f>IF(AND('Calc_Avalanche'!$C$122=0,'Calc_Avalanche'!$D$122=0,'Calc_Avalanche'!$E$122=0),"",'Calc_Avalanche'!$E$122)</f>
        <v/>
      </c>
    </row>
    <row r="144" spans="1:4" x14ac:dyDescent="0.25">
      <c r="A144" s="14">
        <f>IF(AND('Calc_Avalanche'!$C$123=0,'Calc_Avalanche'!$D$123=0,'Calc_Avalanche'!$E$123=0),"",'Calc_Avalanche'!$B$123)</f>
        <v/>
      </c>
      <c r="B144" s="13">
        <f>IF(AND('Calc_Avalanche'!$C$123=0,'Calc_Avalanche'!$D$123=0,'Calc_Avalanche'!$E$123=0),"",'Calc_Avalanche'!$C$123)</f>
        <v/>
      </c>
      <c r="C144" s="13">
        <f>IF(AND('Calc_Avalanche'!$C$123=0,'Calc_Avalanche'!$D$123=0,'Calc_Avalanche'!$E$123=0),"",'Calc_Avalanche'!$D$123)</f>
        <v/>
      </c>
      <c r="D144" s="13">
        <f>IF(AND('Calc_Avalanche'!$C$123=0,'Calc_Avalanche'!$D$123=0,'Calc_Avalanche'!$E$123=0),"",'Calc_Avalanche'!$E$123)</f>
        <v/>
      </c>
    </row>
    <row r="145" spans="1:4" x14ac:dyDescent="0.25">
      <c r="A145" s="14">
        <f>IF(AND('Calc_Avalanche'!$C$124=0,'Calc_Avalanche'!$D$124=0,'Calc_Avalanche'!$E$124=0),"",'Calc_Avalanche'!$B$124)</f>
        <v/>
      </c>
      <c r="B145" s="13">
        <f>IF(AND('Calc_Avalanche'!$C$124=0,'Calc_Avalanche'!$D$124=0,'Calc_Avalanche'!$E$124=0),"",'Calc_Avalanche'!$C$124)</f>
        <v/>
      </c>
      <c r="C145" s="13">
        <f>IF(AND('Calc_Avalanche'!$C$124=0,'Calc_Avalanche'!$D$124=0,'Calc_Avalanche'!$E$124=0),"",'Calc_Avalanche'!$D$124)</f>
        <v/>
      </c>
      <c r="D145" s="13">
        <f>IF(AND('Calc_Avalanche'!$C$124=0,'Calc_Avalanche'!$D$124=0,'Calc_Avalanche'!$E$124=0),"",'Calc_Avalanche'!$E$124)</f>
        <v/>
      </c>
    </row>
    <row r="146" spans="1:4" x14ac:dyDescent="0.25">
      <c r="A146" s="14">
        <f>IF(AND('Calc_Avalanche'!$C$125=0,'Calc_Avalanche'!$D$125=0,'Calc_Avalanche'!$E$125=0),"",'Calc_Avalanche'!$B$125)</f>
        <v/>
      </c>
      <c r="B146" s="13">
        <f>IF(AND('Calc_Avalanche'!$C$125=0,'Calc_Avalanche'!$D$125=0,'Calc_Avalanche'!$E$125=0),"",'Calc_Avalanche'!$C$125)</f>
        <v/>
      </c>
      <c r="C146" s="13">
        <f>IF(AND('Calc_Avalanche'!$C$125=0,'Calc_Avalanche'!$D$125=0,'Calc_Avalanche'!$E$125=0),"",'Calc_Avalanche'!$D$125)</f>
        <v/>
      </c>
      <c r="D146" s="13">
        <f>IF(AND('Calc_Avalanche'!$C$125=0,'Calc_Avalanche'!$D$125=0,'Calc_Avalanche'!$E$125=0),"",'Calc_Avalanche'!$E$125)</f>
        <v/>
      </c>
    </row>
    <row r="147" spans="1:4" x14ac:dyDescent="0.25">
      <c r="A147" s="14">
        <f>IF(AND('Calc_Avalanche'!$C$126=0,'Calc_Avalanche'!$D$126=0,'Calc_Avalanche'!$E$126=0),"",'Calc_Avalanche'!$B$126)</f>
        <v/>
      </c>
      <c r="B147" s="13">
        <f>IF(AND('Calc_Avalanche'!$C$126=0,'Calc_Avalanche'!$D$126=0,'Calc_Avalanche'!$E$126=0),"",'Calc_Avalanche'!$C$126)</f>
        <v/>
      </c>
      <c r="C147" s="13">
        <f>IF(AND('Calc_Avalanche'!$C$126=0,'Calc_Avalanche'!$D$126=0,'Calc_Avalanche'!$E$126=0),"",'Calc_Avalanche'!$D$126)</f>
        <v/>
      </c>
      <c r="D147" s="13">
        <f>IF(AND('Calc_Avalanche'!$C$126=0,'Calc_Avalanche'!$D$126=0,'Calc_Avalanche'!$E$126=0),"",'Calc_Avalanche'!$E$126)</f>
        <v/>
      </c>
    </row>
    <row r="148" spans="1:4" x14ac:dyDescent="0.25">
      <c r="A148" s="14">
        <f>IF(AND('Calc_Avalanche'!$C$127=0,'Calc_Avalanche'!$D$127=0,'Calc_Avalanche'!$E$127=0),"",'Calc_Avalanche'!$B$127)</f>
        <v/>
      </c>
      <c r="B148" s="13">
        <f>IF(AND('Calc_Avalanche'!$C$127=0,'Calc_Avalanche'!$D$127=0,'Calc_Avalanche'!$E$127=0),"",'Calc_Avalanche'!$C$127)</f>
        <v/>
      </c>
      <c r="C148" s="13">
        <f>IF(AND('Calc_Avalanche'!$C$127=0,'Calc_Avalanche'!$D$127=0,'Calc_Avalanche'!$E$127=0),"",'Calc_Avalanche'!$D$127)</f>
        <v/>
      </c>
      <c r="D148" s="13">
        <f>IF(AND('Calc_Avalanche'!$C$127=0,'Calc_Avalanche'!$D$127=0,'Calc_Avalanche'!$E$127=0),"",'Calc_Avalanche'!$E$127)</f>
        <v/>
      </c>
    </row>
    <row r="149" spans="1:4" x14ac:dyDescent="0.25">
      <c r="A149" s="14">
        <f>IF(AND('Calc_Avalanche'!$C$128=0,'Calc_Avalanche'!$D$128=0,'Calc_Avalanche'!$E$128=0),"",'Calc_Avalanche'!$B$128)</f>
        <v/>
      </c>
      <c r="B149" s="13">
        <f>IF(AND('Calc_Avalanche'!$C$128=0,'Calc_Avalanche'!$D$128=0,'Calc_Avalanche'!$E$128=0),"",'Calc_Avalanche'!$C$128)</f>
        <v/>
      </c>
      <c r="C149" s="13">
        <f>IF(AND('Calc_Avalanche'!$C$128=0,'Calc_Avalanche'!$D$128=0,'Calc_Avalanche'!$E$128=0),"",'Calc_Avalanche'!$D$128)</f>
        <v/>
      </c>
      <c r="D149" s="13">
        <f>IF(AND('Calc_Avalanche'!$C$128=0,'Calc_Avalanche'!$D$128=0,'Calc_Avalanche'!$E$128=0),"",'Calc_Avalanche'!$E$128)</f>
        <v/>
      </c>
    </row>
    <row r="150" spans="1:4" x14ac:dyDescent="0.25">
      <c r="A150" s="14">
        <f>IF(AND('Calc_Avalanche'!$C$129=0,'Calc_Avalanche'!$D$129=0,'Calc_Avalanche'!$E$129=0),"",'Calc_Avalanche'!$B$129)</f>
        <v/>
      </c>
      <c r="B150" s="13">
        <f>IF(AND('Calc_Avalanche'!$C$129=0,'Calc_Avalanche'!$D$129=0,'Calc_Avalanche'!$E$129=0),"",'Calc_Avalanche'!$C$129)</f>
        <v/>
      </c>
      <c r="C150" s="13">
        <f>IF(AND('Calc_Avalanche'!$C$129=0,'Calc_Avalanche'!$D$129=0,'Calc_Avalanche'!$E$129=0),"",'Calc_Avalanche'!$D$129)</f>
        <v/>
      </c>
      <c r="D150" s="13">
        <f>IF(AND('Calc_Avalanche'!$C$129=0,'Calc_Avalanche'!$D$129=0,'Calc_Avalanche'!$E$129=0),"",'Calc_Avalanche'!$E$129)</f>
        <v/>
      </c>
    </row>
    <row r="151" spans="1:4" x14ac:dyDescent="0.25">
      <c r="A151" s="14">
        <f>IF(AND('Calc_Avalanche'!$C$130=0,'Calc_Avalanche'!$D$130=0,'Calc_Avalanche'!$E$130=0),"",'Calc_Avalanche'!$B$130)</f>
        <v/>
      </c>
      <c r="B151" s="13">
        <f>IF(AND('Calc_Avalanche'!$C$130=0,'Calc_Avalanche'!$D$130=0,'Calc_Avalanche'!$E$130=0),"",'Calc_Avalanche'!$C$130)</f>
        <v/>
      </c>
      <c r="C151" s="13">
        <f>IF(AND('Calc_Avalanche'!$C$130=0,'Calc_Avalanche'!$D$130=0,'Calc_Avalanche'!$E$130=0),"",'Calc_Avalanche'!$D$130)</f>
        <v/>
      </c>
      <c r="D151" s="13">
        <f>IF(AND('Calc_Avalanche'!$C$130=0,'Calc_Avalanche'!$D$130=0,'Calc_Avalanche'!$E$130=0),"",'Calc_Avalanche'!$E$130)</f>
        <v/>
      </c>
    </row>
    <row r="152" spans="1:4" x14ac:dyDescent="0.25">
      <c r="A152" s="14">
        <f>IF(AND('Calc_Avalanche'!$C$131=0,'Calc_Avalanche'!$D$131=0,'Calc_Avalanche'!$E$131=0),"",'Calc_Avalanche'!$B$131)</f>
        <v/>
      </c>
      <c r="B152" s="13">
        <f>IF(AND('Calc_Avalanche'!$C$131=0,'Calc_Avalanche'!$D$131=0,'Calc_Avalanche'!$E$131=0),"",'Calc_Avalanche'!$C$131)</f>
        <v/>
      </c>
      <c r="C152" s="13">
        <f>IF(AND('Calc_Avalanche'!$C$131=0,'Calc_Avalanche'!$D$131=0,'Calc_Avalanche'!$E$131=0),"",'Calc_Avalanche'!$D$131)</f>
        <v/>
      </c>
      <c r="D152" s="13">
        <f>IF(AND('Calc_Avalanche'!$C$131=0,'Calc_Avalanche'!$D$131=0,'Calc_Avalanche'!$E$131=0),"",'Calc_Avalanche'!$E$131)</f>
        <v/>
      </c>
    </row>
    <row r="153" spans="1:4" x14ac:dyDescent="0.25">
      <c r="A153" s="14">
        <f>IF(AND('Calc_Avalanche'!$C$132=0,'Calc_Avalanche'!$D$132=0,'Calc_Avalanche'!$E$132=0),"",'Calc_Avalanche'!$B$132)</f>
        <v/>
      </c>
      <c r="B153" s="13">
        <f>IF(AND('Calc_Avalanche'!$C$132=0,'Calc_Avalanche'!$D$132=0,'Calc_Avalanche'!$E$132=0),"",'Calc_Avalanche'!$C$132)</f>
        <v/>
      </c>
      <c r="C153" s="13">
        <f>IF(AND('Calc_Avalanche'!$C$132=0,'Calc_Avalanche'!$D$132=0,'Calc_Avalanche'!$E$132=0),"",'Calc_Avalanche'!$D$132)</f>
        <v/>
      </c>
      <c r="D153" s="13">
        <f>IF(AND('Calc_Avalanche'!$C$132=0,'Calc_Avalanche'!$D$132=0,'Calc_Avalanche'!$E$132=0),"",'Calc_Avalanche'!$E$132)</f>
        <v/>
      </c>
    </row>
    <row r="154" spans="1:4" x14ac:dyDescent="0.25">
      <c r="A154" s="14">
        <f>IF(AND('Calc_Avalanche'!$C$133=0,'Calc_Avalanche'!$D$133=0,'Calc_Avalanche'!$E$133=0),"",'Calc_Avalanche'!$B$133)</f>
        <v/>
      </c>
      <c r="B154" s="13">
        <f>IF(AND('Calc_Avalanche'!$C$133=0,'Calc_Avalanche'!$D$133=0,'Calc_Avalanche'!$E$133=0),"",'Calc_Avalanche'!$C$133)</f>
        <v/>
      </c>
      <c r="C154" s="13">
        <f>IF(AND('Calc_Avalanche'!$C$133=0,'Calc_Avalanche'!$D$133=0,'Calc_Avalanche'!$E$133=0),"",'Calc_Avalanche'!$D$133)</f>
        <v/>
      </c>
      <c r="D154" s="13">
        <f>IF(AND('Calc_Avalanche'!$C$133=0,'Calc_Avalanche'!$D$133=0,'Calc_Avalanche'!$E$133=0),"",'Calc_Avalanche'!$E$133)</f>
        <v/>
      </c>
    </row>
    <row r="155" spans="1:4" x14ac:dyDescent="0.25">
      <c r="A155" s="14">
        <f>IF(AND('Calc_Avalanche'!$C$134=0,'Calc_Avalanche'!$D$134=0,'Calc_Avalanche'!$E$134=0),"",'Calc_Avalanche'!$B$134)</f>
        <v/>
      </c>
      <c r="B155" s="13">
        <f>IF(AND('Calc_Avalanche'!$C$134=0,'Calc_Avalanche'!$D$134=0,'Calc_Avalanche'!$E$134=0),"",'Calc_Avalanche'!$C$134)</f>
        <v/>
      </c>
      <c r="C155" s="13">
        <f>IF(AND('Calc_Avalanche'!$C$134=0,'Calc_Avalanche'!$D$134=0,'Calc_Avalanche'!$E$134=0),"",'Calc_Avalanche'!$D$134)</f>
        <v/>
      </c>
      <c r="D155" s="13">
        <f>IF(AND('Calc_Avalanche'!$C$134=0,'Calc_Avalanche'!$D$134=0,'Calc_Avalanche'!$E$134=0),"",'Calc_Avalanche'!$E$134)</f>
        <v/>
      </c>
    </row>
    <row r="156" spans="1:4" x14ac:dyDescent="0.25">
      <c r="A156" s="14">
        <f>IF(AND('Calc_Avalanche'!$C$135=0,'Calc_Avalanche'!$D$135=0,'Calc_Avalanche'!$E$135=0),"",'Calc_Avalanche'!$B$135)</f>
        <v/>
      </c>
      <c r="B156" s="13">
        <f>IF(AND('Calc_Avalanche'!$C$135=0,'Calc_Avalanche'!$D$135=0,'Calc_Avalanche'!$E$135=0),"",'Calc_Avalanche'!$C$135)</f>
        <v/>
      </c>
      <c r="C156" s="13">
        <f>IF(AND('Calc_Avalanche'!$C$135=0,'Calc_Avalanche'!$D$135=0,'Calc_Avalanche'!$E$135=0),"",'Calc_Avalanche'!$D$135)</f>
        <v/>
      </c>
      <c r="D156" s="13">
        <f>IF(AND('Calc_Avalanche'!$C$135=0,'Calc_Avalanche'!$D$135=0,'Calc_Avalanche'!$E$135=0),"",'Calc_Avalanche'!$E$135)</f>
        <v/>
      </c>
    </row>
    <row r="157" spans="1:4" x14ac:dyDescent="0.25">
      <c r="A157" s="14">
        <f>IF(AND('Calc_Avalanche'!$C$136=0,'Calc_Avalanche'!$D$136=0,'Calc_Avalanche'!$E$136=0),"",'Calc_Avalanche'!$B$136)</f>
        <v/>
      </c>
      <c r="B157" s="13">
        <f>IF(AND('Calc_Avalanche'!$C$136=0,'Calc_Avalanche'!$D$136=0,'Calc_Avalanche'!$E$136=0),"",'Calc_Avalanche'!$C$136)</f>
        <v/>
      </c>
      <c r="C157" s="13">
        <f>IF(AND('Calc_Avalanche'!$C$136=0,'Calc_Avalanche'!$D$136=0,'Calc_Avalanche'!$E$136=0),"",'Calc_Avalanche'!$D$136)</f>
        <v/>
      </c>
      <c r="D157" s="13">
        <f>IF(AND('Calc_Avalanche'!$C$136=0,'Calc_Avalanche'!$D$136=0,'Calc_Avalanche'!$E$136=0),"",'Calc_Avalanche'!$E$136)</f>
        <v/>
      </c>
    </row>
    <row r="158" spans="1:4" x14ac:dyDescent="0.25">
      <c r="A158" s="14">
        <f>IF(AND('Calc_Avalanche'!$C$137=0,'Calc_Avalanche'!$D$137=0,'Calc_Avalanche'!$E$137=0),"",'Calc_Avalanche'!$B$137)</f>
        <v/>
      </c>
      <c r="B158" s="13">
        <f>IF(AND('Calc_Avalanche'!$C$137=0,'Calc_Avalanche'!$D$137=0,'Calc_Avalanche'!$E$137=0),"",'Calc_Avalanche'!$C$137)</f>
        <v/>
      </c>
      <c r="C158" s="13">
        <f>IF(AND('Calc_Avalanche'!$C$137=0,'Calc_Avalanche'!$D$137=0,'Calc_Avalanche'!$E$137=0),"",'Calc_Avalanche'!$D$137)</f>
        <v/>
      </c>
      <c r="D158" s="13">
        <f>IF(AND('Calc_Avalanche'!$C$137=0,'Calc_Avalanche'!$D$137=0,'Calc_Avalanche'!$E$137=0),"",'Calc_Avalanche'!$E$137)</f>
        <v/>
      </c>
    </row>
    <row r="159" spans="1:4" x14ac:dyDescent="0.25">
      <c r="A159" s="14">
        <f>IF(AND('Calc_Avalanche'!$C$138=0,'Calc_Avalanche'!$D$138=0,'Calc_Avalanche'!$E$138=0),"",'Calc_Avalanche'!$B$138)</f>
        <v/>
      </c>
      <c r="B159" s="13">
        <f>IF(AND('Calc_Avalanche'!$C$138=0,'Calc_Avalanche'!$D$138=0,'Calc_Avalanche'!$E$138=0),"",'Calc_Avalanche'!$C$138)</f>
        <v/>
      </c>
      <c r="C159" s="13">
        <f>IF(AND('Calc_Avalanche'!$C$138=0,'Calc_Avalanche'!$D$138=0,'Calc_Avalanche'!$E$138=0),"",'Calc_Avalanche'!$D$138)</f>
        <v/>
      </c>
      <c r="D159" s="13">
        <f>IF(AND('Calc_Avalanche'!$C$138=0,'Calc_Avalanche'!$D$138=0,'Calc_Avalanche'!$E$138=0),"",'Calc_Avalanche'!$E$138)</f>
        <v/>
      </c>
    </row>
    <row r="160" spans="1:4" x14ac:dyDescent="0.25">
      <c r="A160" s="14">
        <f>IF(AND('Calc_Avalanche'!$C$139=0,'Calc_Avalanche'!$D$139=0,'Calc_Avalanche'!$E$139=0),"",'Calc_Avalanche'!$B$139)</f>
        <v/>
      </c>
      <c r="B160" s="13">
        <f>IF(AND('Calc_Avalanche'!$C$139=0,'Calc_Avalanche'!$D$139=0,'Calc_Avalanche'!$E$139=0),"",'Calc_Avalanche'!$C$139)</f>
        <v/>
      </c>
      <c r="C160" s="13">
        <f>IF(AND('Calc_Avalanche'!$C$139=0,'Calc_Avalanche'!$D$139=0,'Calc_Avalanche'!$E$139=0),"",'Calc_Avalanche'!$D$139)</f>
        <v/>
      </c>
      <c r="D160" s="13">
        <f>IF(AND('Calc_Avalanche'!$C$139=0,'Calc_Avalanche'!$D$139=0,'Calc_Avalanche'!$E$139=0),"",'Calc_Avalanche'!$E$139)</f>
        <v/>
      </c>
    </row>
    <row r="161" spans="1:4" x14ac:dyDescent="0.25">
      <c r="A161" s="14">
        <f>IF(AND('Calc_Avalanche'!$C$140=0,'Calc_Avalanche'!$D$140=0,'Calc_Avalanche'!$E$140=0),"",'Calc_Avalanche'!$B$140)</f>
        <v/>
      </c>
      <c r="B161" s="13">
        <f>IF(AND('Calc_Avalanche'!$C$140=0,'Calc_Avalanche'!$D$140=0,'Calc_Avalanche'!$E$140=0),"",'Calc_Avalanche'!$C$140)</f>
        <v/>
      </c>
      <c r="C161" s="13">
        <f>IF(AND('Calc_Avalanche'!$C$140=0,'Calc_Avalanche'!$D$140=0,'Calc_Avalanche'!$E$140=0),"",'Calc_Avalanche'!$D$140)</f>
        <v/>
      </c>
      <c r="D161" s="13">
        <f>IF(AND('Calc_Avalanche'!$C$140=0,'Calc_Avalanche'!$D$140=0,'Calc_Avalanche'!$E$140=0),"",'Calc_Avalanche'!$E$140)</f>
        <v/>
      </c>
    </row>
    <row r="162" spans="1:4" x14ac:dyDescent="0.25">
      <c r="A162" s="14">
        <f>IF(AND('Calc_Avalanche'!$C$141=0,'Calc_Avalanche'!$D$141=0,'Calc_Avalanche'!$E$141=0),"",'Calc_Avalanche'!$B$141)</f>
        <v/>
      </c>
      <c r="B162" s="13">
        <f>IF(AND('Calc_Avalanche'!$C$141=0,'Calc_Avalanche'!$D$141=0,'Calc_Avalanche'!$E$141=0),"",'Calc_Avalanche'!$C$141)</f>
        <v/>
      </c>
      <c r="C162" s="13">
        <f>IF(AND('Calc_Avalanche'!$C$141=0,'Calc_Avalanche'!$D$141=0,'Calc_Avalanche'!$E$141=0),"",'Calc_Avalanche'!$D$141)</f>
        <v/>
      </c>
      <c r="D162" s="13">
        <f>IF(AND('Calc_Avalanche'!$C$141=0,'Calc_Avalanche'!$D$141=0,'Calc_Avalanche'!$E$141=0),"",'Calc_Avalanche'!$E$141)</f>
        <v/>
      </c>
    </row>
    <row r="163" spans="1:4" x14ac:dyDescent="0.25">
      <c r="A163" s="14">
        <f>IF(AND('Calc_Avalanche'!$C$142=0,'Calc_Avalanche'!$D$142=0,'Calc_Avalanche'!$E$142=0),"",'Calc_Avalanche'!$B$142)</f>
        <v/>
      </c>
      <c r="B163" s="13">
        <f>IF(AND('Calc_Avalanche'!$C$142=0,'Calc_Avalanche'!$D$142=0,'Calc_Avalanche'!$E$142=0),"",'Calc_Avalanche'!$C$142)</f>
        <v/>
      </c>
      <c r="C163" s="13">
        <f>IF(AND('Calc_Avalanche'!$C$142=0,'Calc_Avalanche'!$D$142=0,'Calc_Avalanche'!$E$142=0),"",'Calc_Avalanche'!$D$142)</f>
        <v/>
      </c>
      <c r="D163" s="13">
        <f>IF(AND('Calc_Avalanche'!$C$142=0,'Calc_Avalanche'!$D$142=0,'Calc_Avalanche'!$E$142=0),"",'Calc_Avalanche'!$E$142)</f>
        <v/>
      </c>
    </row>
    <row r="164" spans="1:4" x14ac:dyDescent="0.25">
      <c r="A164" s="14">
        <f>IF(AND('Calc_Avalanche'!$C$143=0,'Calc_Avalanche'!$D$143=0,'Calc_Avalanche'!$E$143=0),"",'Calc_Avalanche'!$B$143)</f>
        <v/>
      </c>
      <c r="B164" s="13">
        <f>IF(AND('Calc_Avalanche'!$C$143=0,'Calc_Avalanche'!$D$143=0,'Calc_Avalanche'!$E$143=0),"",'Calc_Avalanche'!$C$143)</f>
        <v/>
      </c>
      <c r="C164" s="13">
        <f>IF(AND('Calc_Avalanche'!$C$143=0,'Calc_Avalanche'!$D$143=0,'Calc_Avalanche'!$E$143=0),"",'Calc_Avalanche'!$D$143)</f>
        <v/>
      </c>
      <c r="D164" s="13">
        <f>IF(AND('Calc_Avalanche'!$C$143=0,'Calc_Avalanche'!$D$143=0,'Calc_Avalanche'!$E$143=0),"",'Calc_Avalanche'!$E$143)</f>
        <v/>
      </c>
    </row>
    <row r="165" spans="1:4" x14ac:dyDescent="0.25">
      <c r="A165" s="14">
        <f>IF(AND('Calc_Avalanche'!$C$144=0,'Calc_Avalanche'!$D$144=0,'Calc_Avalanche'!$E$144=0),"",'Calc_Avalanche'!$B$144)</f>
        <v/>
      </c>
      <c r="B165" s="13">
        <f>IF(AND('Calc_Avalanche'!$C$144=0,'Calc_Avalanche'!$D$144=0,'Calc_Avalanche'!$E$144=0),"",'Calc_Avalanche'!$C$144)</f>
        <v/>
      </c>
      <c r="C165" s="13">
        <f>IF(AND('Calc_Avalanche'!$C$144=0,'Calc_Avalanche'!$D$144=0,'Calc_Avalanche'!$E$144=0),"",'Calc_Avalanche'!$D$144)</f>
        <v/>
      </c>
      <c r="D165" s="13">
        <f>IF(AND('Calc_Avalanche'!$C$144=0,'Calc_Avalanche'!$D$144=0,'Calc_Avalanche'!$E$144=0),"",'Calc_Avalanche'!$E$144)</f>
        <v/>
      </c>
    </row>
    <row r="166" spans="1:4" x14ac:dyDescent="0.25">
      <c r="A166" s="14">
        <f>IF(AND('Calc_Avalanche'!$C$145=0,'Calc_Avalanche'!$D$145=0,'Calc_Avalanche'!$E$145=0),"",'Calc_Avalanche'!$B$145)</f>
        <v/>
      </c>
      <c r="B166" s="13">
        <f>IF(AND('Calc_Avalanche'!$C$145=0,'Calc_Avalanche'!$D$145=0,'Calc_Avalanche'!$E$145=0),"",'Calc_Avalanche'!$C$145)</f>
        <v/>
      </c>
      <c r="C166" s="13">
        <f>IF(AND('Calc_Avalanche'!$C$145=0,'Calc_Avalanche'!$D$145=0,'Calc_Avalanche'!$E$145=0),"",'Calc_Avalanche'!$D$145)</f>
        <v/>
      </c>
      <c r="D166" s="13">
        <f>IF(AND('Calc_Avalanche'!$C$145=0,'Calc_Avalanche'!$D$145=0,'Calc_Avalanche'!$E$145=0),"",'Calc_Avalanche'!$E$145)</f>
        <v/>
      </c>
    </row>
    <row r="167" spans="1:4" x14ac:dyDescent="0.25">
      <c r="A167" s="14">
        <f>IF(AND('Calc_Avalanche'!$C$146=0,'Calc_Avalanche'!$D$146=0,'Calc_Avalanche'!$E$146=0),"",'Calc_Avalanche'!$B$146)</f>
        <v/>
      </c>
      <c r="B167" s="13">
        <f>IF(AND('Calc_Avalanche'!$C$146=0,'Calc_Avalanche'!$D$146=0,'Calc_Avalanche'!$E$146=0),"",'Calc_Avalanche'!$C$146)</f>
        <v/>
      </c>
      <c r="C167" s="13">
        <f>IF(AND('Calc_Avalanche'!$C$146=0,'Calc_Avalanche'!$D$146=0,'Calc_Avalanche'!$E$146=0),"",'Calc_Avalanche'!$D$146)</f>
        <v/>
      </c>
      <c r="D167" s="13">
        <f>IF(AND('Calc_Avalanche'!$C$146=0,'Calc_Avalanche'!$D$146=0,'Calc_Avalanche'!$E$146=0),"",'Calc_Avalanche'!$E$146)</f>
        <v/>
      </c>
    </row>
    <row r="168" spans="1:4" x14ac:dyDescent="0.25">
      <c r="A168" s="14">
        <f>IF(AND('Calc_Avalanche'!$C$147=0,'Calc_Avalanche'!$D$147=0,'Calc_Avalanche'!$E$147=0),"",'Calc_Avalanche'!$B$147)</f>
        <v/>
      </c>
      <c r="B168" s="13">
        <f>IF(AND('Calc_Avalanche'!$C$147=0,'Calc_Avalanche'!$D$147=0,'Calc_Avalanche'!$E$147=0),"",'Calc_Avalanche'!$C$147)</f>
        <v/>
      </c>
      <c r="C168" s="13">
        <f>IF(AND('Calc_Avalanche'!$C$147=0,'Calc_Avalanche'!$D$147=0,'Calc_Avalanche'!$E$147=0),"",'Calc_Avalanche'!$D$147)</f>
        <v/>
      </c>
      <c r="D168" s="13">
        <f>IF(AND('Calc_Avalanche'!$C$147=0,'Calc_Avalanche'!$D$147=0,'Calc_Avalanche'!$E$147=0),"",'Calc_Avalanche'!$E$147)</f>
        <v/>
      </c>
    </row>
    <row r="169" spans="1:4" x14ac:dyDescent="0.25">
      <c r="A169" s="14">
        <f>IF(AND('Calc_Avalanche'!$C$148=0,'Calc_Avalanche'!$D$148=0,'Calc_Avalanche'!$E$148=0),"",'Calc_Avalanche'!$B$148)</f>
        <v/>
      </c>
      <c r="B169" s="13">
        <f>IF(AND('Calc_Avalanche'!$C$148=0,'Calc_Avalanche'!$D$148=0,'Calc_Avalanche'!$E$148=0),"",'Calc_Avalanche'!$C$148)</f>
        <v/>
      </c>
      <c r="C169" s="13">
        <f>IF(AND('Calc_Avalanche'!$C$148=0,'Calc_Avalanche'!$D$148=0,'Calc_Avalanche'!$E$148=0),"",'Calc_Avalanche'!$D$148)</f>
        <v/>
      </c>
      <c r="D169" s="13">
        <f>IF(AND('Calc_Avalanche'!$C$148=0,'Calc_Avalanche'!$D$148=0,'Calc_Avalanche'!$E$148=0),"",'Calc_Avalanche'!$E$148)</f>
        <v/>
      </c>
    </row>
    <row r="170" spans="1:4" x14ac:dyDescent="0.25">
      <c r="A170" s="14">
        <f>IF(AND('Calc_Avalanche'!$C$149=0,'Calc_Avalanche'!$D$149=0,'Calc_Avalanche'!$E$149=0),"",'Calc_Avalanche'!$B$149)</f>
        <v/>
      </c>
      <c r="B170" s="13">
        <f>IF(AND('Calc_Avalanche'!$C$149=0,'Calc_Avalanche'!$D$149=0,'Calc_Avalanche'!$E$149=0),"",'Calc_Avalanche'!$C$149)</f>
        <v/>
      </c>
      <c r="C170" s="13">
        <f>IF(AND('Calc_Avalanche'!$C$149=0,'Calc_Avalanche'!$D$149=0,'Calc_Avalanche'!$E$149=0),"",'Calc_Avalanche'!$D$149)</f>
        <v/>
      </c>
      <c r="D170" s="13">
        <f>IF(AND('Calc_Avalanche'!$C$149=0,'Calc_Avalanche'!$D$149=0,'Calc_Avalanche'!$E$149=0),"",'Calc_Avalanche'!$E$149)</f>
        <v/>
      </c>
    </row>
    <row r="171" spans="1:4" x14ac:dyDescent="0.25">
      <c r="A171" s="14">
        <f>IF(AND('Calc_Avalanche'!$C$150=0,'Calc_Avalanche'!$D$150=0,'Calc_Avalanche'!$E$150=0),"",'Calc_Avalanche'!$B$150)</f>
        <v/>
      </c>
      <c r="B171" s="13">
        <f>IF(AND('Calc_Avalanche'!$C$150=0,'Calc_Avalanche'!$D$150=0,'Calc_Avalanche'!$E$150=0),"",'Calc_Avalanche'!$C$150)</f>
        <v/>
      </c>
      <c r="C171" s="13">
        <f>IF(AND('Calc_Avalanche'!$C$150=0,'Calc_Avalanche'!$D$150=0,'Calc_Avalanche'!$E$150=0),"",'Calc_Avalanche'!$D$150)</f>
        <v/>
      </c>
      <c r="D171" s="13">
        <f>IF(AND('Calc_Avalanche'!$C$150=0,'Calc_Avalanche'!$D$150=0,'Calc_Avalanche'!$E$150=0),"",'Calc_Avalanche'!$E$150)</f>
        <v/>
      </c>
    </row>
    <row r="172" spans="1:4" x14ac:dyDescent="0.25">
      <c r="A172" s="14">
        <f>IF(AND('Calc_Avalanche'!$C$151=0,'Calc_Avalanche'!$D$151=0,'Calc_Avalanche'!$E$151=0),"",'Calc_Avalanche'!$B$151)</f>
        <v/>
      </c>
      <c r="B172" s="13">
        <f>IF(AND('Calc_Avalanche'!$C$151=0,'Calc_Avalanche'!$D$151=0,'Calc_Avalanche'!$E$151=0),"",'Calc_Avalanche'!$C$151)</f>
        <v/>
      </c>
      <c r="C172" s="13">
        <f>IF(AND('Calc_Avalanche'!$C$151=0,'Calc_Avalanche'!$D$151=0,'Calc_Avalanche'!$E$151=0),"",'Calc_Avalanche'!$D$151)</f>
        <v/>
      </c>
      <c r="D172" s="13">
        <f>IF(AND('Calc_Avalanche'!$C$151=0,'Calc_Avalanche'!$D$151=0,'Calc_Avalanche'!$E$151=0),"",'Calc_Avalanche'!$E$151)</f>
        <v/>
      </c>
    </row>
    <row r="173" spans="1:4" x14ac:dyDescent="0.25">
      <c r="A173" s="14">
        <f>IF(AND('Calc_Avalanche'!$C$152=0,'Calc_Avalanche'!$D$152=0,'Calc_Avalanche'!$E$152=0),"",'Calc_Avalanche'!$B$152)</f>
        <v/>
      </c>
      <c r="B173" s="13">
        <f>IF(AND('Calc_Avalanche'!$C$152=0,'Calc_Avalanche'!$D$152=0,'Calc_Avalanche'!$E$152=0),"",'Calc_Avalanche'!$C$152)</f>
        <v/>
      </c>
      <c r="C173" s="13">
        <f>IF(AND('Calc_Avalanche'!$C$152=0,'Calc_Avalanche'!$D$152=0,'Calc_Avalanche'!$E$152=0),"",'Calc_Avalanche'!$D$152)</f>
        <v/>
      </c>
      <c r="D173" s="13">
        <f>IF(AND('Calc_Avalanche'!$C$152=0,'Calc_Avalanche'!$D$152=0,'Calc_Avalanche'!$E$152=0),"",'Calc_Avalanche'!$E$152)</f>
        <v/>
      </c>
    </row>
    <row r="174" spans="1:4" x14ac:dyDescent="0.25">
      <c r="A174" s="14">
        <f>IF(AND('Calc_Avalanche'!$C$153=0,'Calc_Avalanche'!$D$153=0,'Calc_Avalanche'!$E$153=0),"",'Calc_Avalanche'!$B$153)</f>
        <v/>
      </c>
      <c r="B174" s="13">
        <f>IF(AND('Calc_Avalanche'!$C$153=0,'Calc_Avalanche'!$D$153=0,'Calc_Avalanche'!$E$153=0),"",'Calc_Avalanche'!$C$153)</f>
        <v/>
      </c>
      <c r="C174" s="13">
        <f>IF(AND('Calc_Avalanche'!$C$153=0,'Calc_Avalanche'!$D$153=0,'Calc_Avalanche'!$E$153=0),"",'Calc_Avalanche'!$D$153)</f>
        <v/>
      </c>
      <c r="D174" s="13">
        <f>IF(AND('Calc_Avalanche'!$C$153=0,'Calc_Avalanche'!$D$153=0,'Calc_Avalanche'!$E$153=0),"",'Calc_Avalanche'!$E$153)</f>
        <v/>
      </c>
    </row>
    <row r="175" spans="1:4" x14ac:dyDescent="0.25">
      <c r="A175" s="14">
        <f>IF(AND('Calc_Avalanche'!$C$154=0,'Calc_Avalanche'!$D$154=0,'Calc_Avalanche'!$E$154=0),"",'Calc_Avalanche'!$B$154)</f>
        <v/>
      </c>
      <c r="B175" s="13">
        <f>IF(AND('Calc_Avalanche'!$C$154=0,'Calc_Avalanche'!$D$154=0,'Calc_Avalanche'!$E$154=0),"",'Calc_Avalanche'!$C$154)</f>
        <v/>
      </c>
      <c r="C175" s="13">
        <f>IF(AND('Calc_Avalanche'!$C$154=0,'Calc_Avalanche'!$D$154=0,'Calc_Avalanche'!$E$154=0),"",'Calc_Avalanche'!$D$154)</f>
        <v/>
      </c>
      <c r="D175" s="13">
        <f>IF(AND('Calc_Avalanche'!$C$154=0,'Calc_Avalanche'!$D$154=0,'Calc_Avalanche'!$E$154=0),"",'Calc_Avalanche'!$E$154)</f>
        <v/>
      </c>
    </row>
    <row r="176" spans="1:4" x14ac:dyDescent="0.25">
      <c r="A176" s="14">
        <f>IF(AND('Calc_Avalanche'!$C$155=0,'Calc_Avalanche'!$D$155=0,'Calc_Avalanche'!$E$155=0),"",'Calc_Avalanche'!$B$155)</f>
        <v/>
      </c>
      <c r="B176" s="13">
        <f>IF(AND('Calc_Avalanche'!$C$155=0,'Calc_Avalanche'!$D$155=0,'Calc_Avalanche'!$E$155=0),"",'Calc_Avalanche'!$C$155)</f>
        <v/>
      </c>
      <c r="C176" s="13">
        <f>IF(AND('Calc_Avalanche'!$C$155=0,'Calc_Avalanche'!$D$155=0,'Calc_Avalanche'!$E$155=0),"",'Calc_Avalanche'!$D$155)</f>
        <v/>
      </c>
      <c r="D176" s="13">
        <f>IF(AND('Calc_Avalanche'!$C$155=0,'Calc_Avalanche'!$D$155=0,'Calc_Avalanche'!$E$155=0),"",'Calc_Avalanche'!$E$155)</f>
        <v/>
      </c>
    </row>
    <row r="177" spans="1:4" x14ac:dyDescent="0.25">
      <c r="A177" s="14">
        <f>IF(AND('Calc_Avalanche'!$C$156=0,'Calc_Avalanche'!$D$156=0,'Calc_Avalanche'!$E$156=0),"",'Calc_Avalanche'!$B$156)</f>
        <v/>
      </c>
      <c r="B177" s="13">
        <f>IF(AND('Calc_Avalanche'!$C$156=0,'Calc_Avalanche'!$D$156=0,'Calc_Avalanche'!$E$156=0),"",'Calc_Avalanche'!$C$156)</f>
        <v/>
      </c>
      <c r="C177" s="13">
        <f>IF(AND('Calc_Avalanche'!$C$156=0,'Calc_Avalanche'!$D$156=0,'Calc_Avalanche'!$E$156=0),"",'Calc_Avalanche'!$D$156)</f>
        <v/>
      </c>
      <c r="D177" s="13">
        <f>IF(AND('Calc_Avalanche'!$C$156=0,'Calc_Avalanche'!$D$156=0,'Calc_Avalanche'!$E$156=0),"",'Calc_Avalanche'!$E$156)</f>
        <v/>
      </c>
    </row>
    <row r="178" spans="1:4" x14ac:dyDescent="0.25">
      <c r="A178" s="14">
        <f>IF(AND('Calc_Avalanche'!$C$157=0,'Calc_Avalanche'!$D$157=0,'Calc_Avalanche'!$E$157=0),"",'Calc_Avalanche'!$B$157)</f>
        <v/>
      </c>
      <c r="B178" s="13">
        <f>IF(AND('Calc_Avalanche'!$C$157=0,'Calc_Avalanche'!$D$157=0,'Calc_Avalanche'!$E$157=0),"",'Calc_Avalanche'!$C$157)</f>
        <v/>
      </c>
      <c r="C178" s="13">
        <f>IF(AND('Calc_Avalanche'!$C$157=0,'Calc_Avalanche'!$D$157=0,'Calc_Avalanche'!$E$157=0),"",'Calc_Avalanche'!$D$157)</f>
        <v/>
      </c>
      <c r="D178" s="13">
        <f>IF(AND('Calc_Avalanche'!$C$157=0,'Calc_Avalanche'!$D$157=0,'Calc_Avalanche'!$E$157=0),"",'Calc_Avalanche'!$E$157)</f>
        <v/>
      </c>
    </row>
    <row r="179" spans="1:4" x14ac:dyDescent="0.25">
      <c r="A179" s="14">
        <f>IF(AND('Calc_Avalanche'!$C$158=0,'Calc_Avalanche'!$D$158=0,'Calc_Avalanche'!$E$158=0),"",'Calc_Avalanche'!$B$158)</f>
        <v/>
      </c>
      <c r="B179" s="13">
        <f>IF(AND('Calc_Avalanche'!$C$158=0,'Calc_Avalanche'!$D$158=0,'Calc_Avalanche'!$E$158=0),"",'Calc_Avalanche'!$C$158)</f>
        <v/>
      </c>
      <c r="C179" s="13">
        <f>IF(AND('Calc_Avalanche'!$C$158=0,'Calc_Avalanche'!$D$158=0,'Calc_Avalanche'!$E$158=0),"",'Calc_Avalanche'!$D$158)</f>
        <v/>
      </c>
      <c r="D179" s="13">
        <f>IF(AND('Calc_Avalanche'!$C$158=0,'Calc_Avalanche'!$D$158=0,'Calc_Avalanche'!$E$158=0),"",'Calc_Avalanche'!$E$158)</f>
        <v/>
      </c>
    </row>
    <row r="180" spans="1:4" x14ac:dyDescent="0.25">
      <c r="A180" s="14">
        <f>IF(AND('Calc_Avalanche'!$C$159=0,'Calc_Avalanche'!$D$159=0,'Calc_Avalanche'!$E$159=0),"",'Calc_Avalanche'!$B$159)</f>
        <v/>
      </c>
      <c r="B180" s="13">
        <f>IF(AND('Calc_Avalanche'!$C$159=0,'Calc_Avalanche'!$D$159=0,'Calc_Avalanche'!$E$159=0),"",'Calc_Avalanche'!$C$159)</f>
        <v/>
      </c>
      <c r="C180" s="13">
        <f>IF(AND('Calc_Avalanche'!$C$159=0,'Calc_Avalanche'!$D$159=0,'Calc_Avalanche'!$E$159=0),"",'Calc_Avalanche'!$D$159)</f>
        <v/>
      </c>
      <c r="D180" s="13">
        <f>IF(AND('Calc_Avalanche'!$C$159=0,'Calc_Avalanche'!$D$159=0,'Calc_Avalanche'!$E$159=0),"",'Calc_Avalanche'!$E$159)</f>
        <v/>
      </c>
    </row>
    <row r="181" spans="1:4" x14ac:dyDescent="0.25">
      <c r="A181" s="14">
        <f>IF(AND('Calc_Avalanche'!$C$160=0,'Calc_Avalanche'!$D$160=0,'Calc_Avalanche'!$E$160=0),"",'Calc_Avalanche'!$B$160)</f>
        <v/>
      </c>
      <c r="B181" s="13">
        <f>IF(AND('Calc_Avalanche'!$C$160=0,'Calc_Avalanche'!$D$160=0,'Calc_Avalanche'!$E$160=0),"",'Calc_Avalanche'!$C$160)</f>
        <v/>
      </c>
      <c r="C181" s="13">
        <f>IF(AND('Calc_Avalanche'!$C$160=0,'Calc_Avalanche'!$D$160=0,'Calc_Avalanche'!$E$160=0),"",'Calc_Avalanche'!$D$160)</f>
        <v/>
      </c>
      <c r="D181" s="13">
        <f>IF(AND('Calc_Avalanche'!$C$160=0,'Calc_Avalanche'!$D$160=0,'Calc_Avalanche'!$E$160=0),"",'Calc_Avalanche'!$E$160)</f>
        <v/>
      </c>
    </row>
    <row r="182" spans="1:4" x14ac:dyDescent="0.25">
      <c r="A182" s="14">
        <f>IF(AND('Calc_Avalanche'!$C$161=0,'Calc_Avalanche'!$D$161=0,'Calc_Avalanche'!$E$161=0),"",'Calc_Avalanche'!$B$161)</f>
        <v/>
      </c>
      <c r="B182" s="13">
        <f>IF(AND('Calc_Avalanche'!$C$161=0,'Calc_Avalanche'!$D$161=0,'Calc_Avalanche'!$E$161=0),"",'Calc_Avalanche'!$C$161)</f>
        <v/>
      </c>
      <c r="C182" s="13">
        <f>IF(AND('Calc_Avalanche'!$C$161=0,'Calc_Avalanche'!$D$161=0,'Calc_Avalanche'!$E$161=0),"",'Calc_Avalanche'!$D$161)</f>
        <v/>
      </c>
      <c r="D182" s="13">
        <f>IF(AND('Calc_Avalanche'!$C$161=0,'Calc_Avalanche'!$D$161=0,'Calc_Avalanche'!$E$161=0),"",'Calc_Avalanche'!$E$161)</f>
        <v/>
      </c>
    </row>
    <row r="183" spans="1:4" x14ac:dyDescent="0.25">
      <c r="A183" s="14">
        <f>IF(AND('Calc_Avalanche'!$C$162=0,'Calc_Avalanche'!$D$162=0,'Calc_Avalanche'!$E$162=0),"",'Calc_Avalanche'!$B$162)</f>
        <v/>
      </c>
      <c r="B183" s="13">
        <f>IF(AND('Calc_Avalanche'!$C$162=0,'Calc_Avalanche'!$D$162=0,'Calc_Avalanche'!$E$162=0),"",'Calc_Avalanche'!$C$162)</f>
        <v/>
      </c>
      <c r="C183" s="13">
        <f>IF(AND('Calc_Avalanche'!$C$162=0,'Calc_Avalanche'!$D$162=0,'Calc_Avalanche'!$E$162=0),"",'Calc_Avalanche'!$D$162)</f>
        <v/>
      </c>
      <c r="D183" s="13">
        <f>IF(AND('Calc_Avalanche'!$C$162=0,'Calc_Avalanche'!$D$162=0,'Calc_Avalanche'!$E$162=0),"",'Calc_Avalanche'!$E$162)</f>
        <v/>
      </c>
    </row>
    <row r="184" spans="1:4" x14ac:dyDescent="0.25">
      <c r="A184" s="14">
        <f>IF(AND('Calc_Avalanche'!$C$163=0,'Calc_Avalanche'!$D$163=0,'Calc_Avalanche'!$E$163=0),"",'Calc_Avalanche'!$B$163)</f>
        <v/>
      </c>
      <c r="B184" s="13">
        <f>IF(AND('Calc_Avalanche'!$C$163=0,'Calc_Avalanche'!$D$163=0,'Calc_Avalanche'!$E$163=0),"",'Calc_Avalanche'!$C$163)</f>
        <v/>
      </c>
      <c r="C184" s="13">
        <f>IF(AND('Calc_Avalanche'!$C$163=0,'Calc_Avalanche'!$D$163=0,'Calc_Avalanche'!$E$163=0),"",'Calc_Avalanche'!$D$163)</f>
        <v/>
      </c>
      <c r="D184" s="13">
        <f>IF(AND('Calc_Avalanche'!$C$163=0,'Calc_Avalanche'!$D$163=0,'Calc_Avalanche'!$E$163=0),"",'Calc_Avalanche'!$E$163)</f>
        <v/>
      </c>
    </row>
    <row r="185" spans="1:4" x14ac:dyDescent="0.25">
      <c r="A185" s="14">
        <f>IF(AND('Calc_Avalanche'!$C$164=0,'Calc_Avalanche'!$D$164=0,'Calc_Avalanche'!$E$164=0),"",'Calc_Avalanche'!$B$164)</f>
        <v/>
      </c>
      <c r="B185" s="13">
        <f>IF(AND('Calc_Avalanche'!$C$164=0,'Calc_Avalanche'!$D$164=0,'Calc_Avalanche'!$E$164=0),"",'Calc_Avalanche'!$C$164)</f>
        <v/>
      </c>
      <c r="C185" s="13">
        <f>IF(AND('Calc_Avalanche'!$C$164=0,'Calc_Avalanche'!$D$164=0,'Calc_Avalanche'!$E$164=0),"",'Calc_Avalanche'!$D$164)</f>
        <v/>
      </c>
      <c r="D185" s="13">
        <f>IF(AND('Calc_Avalanche'!$C$164=0,'Calc_Avalanche'!$D$164=0,'Calc_Avalanche'!$E$164=0),"",'Calc_Avalanche'!$E$164)</f>
        <v/>
      </c>
    </row>
    <row r="186" spans="1:4" x14ac:dyDescent="0.25">
      <c r="A186" s="14">
        <f>IF(AND('Calc_Avalanche'!$C$165=0,'Calc_Avalanche'!$D$165=0,'Calc_Avalanche'!$E$165=0),"",'Calc_Avalanche'!$B$165)</f>
        <v/>
      </c>
      <c r="B186" s="13">
        <f>IF(AND('Calc_Avalanche'!$C$165=0,'Calc_Avalanche'!$D$165=0,'Calc_Avalanche'!$E$165=0),"",'Calc_Avalanche'!$C$165)</f>
        <v/>
      </c>
      <c r="C186" s="13">
        <f>IF(AND('Calc_Avalanche'!$C$165=0,'Calc_Avalanche'!$D$165=0,'Calc_Avalanche'!$E$165=0),"",'Calc_Avalanche'!$D$165)</f>
        <v/>
      </c>
      <c r="D186" s="13">
        <f>IF(AND('Calc_Avalanche'!$C$165=0,'Calc_Avalanche'!$D$165=0,'Calc_Avalanche'!$E$165=0),"",'Calc_Avalanche'!$E$165)</f>
        <v/>
      </c>
    </row>
    <row r="187" spans="1:4" x14ac:dyDescent="0.25">
      <c r="A187" s="14">
        <f>IF(AND('Calc_Avalanche'!$C$166=0,'Calc_Avalanche'!$D$166=0,'Calc_Avalanche'!$E$166=0),"",'Calc_Avalanche'!$B$166)</f>
        <v/>
      </c>
      <c r="B187" s="13">
        <f>IF(AND('Calc_Avalanche'!$C$166=0,'Calc_Avalanche'!$D$166=0,'Calc_Avalanche'!$E$166=0),"",'Calc_Avalanche'!$C$166)</f>
        <v/>
      </c>
      <c r="C187" s="13">
        <f>IF(AND('Calc_Avalanche'!$C$166=0,'Calc_Avalanche'!$D$166=0,'Calc_Avalanche'!$E$166=0),"",'Calc_Avalanche'!$D$166)</f>
        <v/>
      </c>
      <c r="D187" s="13">
        <f>IF(AND('Calc_Avalanche'!$C$166=0,'Calc_Avalanche'!$D$166=0,'Calc_Avalanche'!$E$166=0),"",'Calc_Avalanche'!$E$166)</f>
        <v/>
      </c>
    </row>
    <row r="188" spans="1:4" x14ac:dyDescent="0.25">
      <c r="A188" s="14">
        <f>IF(AND('Calc_Avalanche'!$C$167=0,'Calc_Avalanche'!$D$167=0,'Calc_Avalanche'!$E$167=0),"",'Calc_Avalanche'!$B$167)</f>
        <v/>
      </c>
      <c r="B188" s="13">
        <f>IF(AND('Calc_Avalanche'!$C$167=0,'Calc_Avalanche'!$D$167=0,'Calc_Avalanche'!$E$167=0),"",'Calc_Avalanche'!$C$167)</f>
        <v/>
      </c>
      <c r="C188" s="13">
        <f>IF(AND('Calc_Avalanche'!$C$167=0,'Calc_Avalanche'!$D$167=0,'Calc_Avalanche'!$E$167=0),"",'Calc_Avalanche'!$D$167)</f>
        <v/>
      </c>
      <c r="D188" s="13">
        <f>IF(AND('Calc_Avalanche'!$C$167=0,'Calc_Avalanche'!$D$167=0,'Calc_Avalanche'!$E$167=0),"",'Calc_Avalanche'!$E$167)</f>
        <v/>
      </c>
    </row>
    <row r="189" spans="1:4" x14ac:dyDescent="0.25">
      <c r="A189" s="14">
        <f>IF(AND('Calc_Avalanche'!$C$168=0,'Calc_Avalanche'!$D$168=0,'Calc_Avalanche'!$E$168=0),"",'Calc_Avalanche'!$B$168)</f>
        <v/>
      </c>
      <c r="B189" s="13">
        <f>IF(AND('Calc_Avalanche'!$C$168=0,'Calc_Avalanche'!$D$168=0,'Calc_Avalanche'!$E$168=0),"",'Calc_Avalanche'!$C$168)</f>
        <v/>
      </c>
      <c r="C189" s="13">
        <f>IF(AND('Calc_Avalanche'!$C$168=0,'Calc_Avalanche'!$D$168=0,'Calc_Avalanche'!$E$168=0),"",'Calc_Avalanche'!$D$168)</f>
        <v/>
      </c>
      <c r="D189" s="13">
        <f>IF(AND('Calc_Avalanche'!$C$168=0,'Calc_Avalanche'!$D$168=0,'Calc_Avalanche'!$E$168=0),"",'Calc_Avalanche'!$E$168)</f>
        <v/>
      </c>
    </row>
    <row r="190" spans="1:4" x14ac:dyDescent="0.25">
      <c r="A190" s="14">
        <f>IF(AND('Calc_Avalanche'!$C$169=0,'Calc_Avalanche'!$D$169=0,'Calc_Avalanche'!$E$169=0),"",'Calc_Avalanche'!$B$169)</f>
        <v/>
      </c>
      <c r="B190" s="13">
        <f>IF(AND('Calc_Avalanche'!$C$169=0,'Calc_Avalanche'!$D$169=0,'Calc_Avalanche'!$E$169=0),"",'Calc_Avalanche'!$C$169)</f>
        <v/>
      </c>
      <c r="C190" s="13">
        <f>IF(AND('Calc_Avalanche'!$C$169=0,'Calc_Avalanche'!$D$169=0,'Calc_Avalanche'!$E$169=0),"",'Calc_Avalanche'!$D$169)</f>
        <v/>
      </c>
      <c r="D190" s="13">
        <f>IF(AND('Calc_Avalanche'!$C$169=0,'Calc_Avalanche'!$D$169=0,'Calc_Avalanche'!$E$169=0),"",'Calc_Avalanche'!$E$169)</f>
        <v/>
      </c>
    </row>
    <row r="191" spans="1:4" x14ac:dyDescent="0.25">
      <c r="A191" s="14">
        <f>IF(AND('Calc_Avalanche'!$C$170=0,'Calc_Avalanche'!$D$170=0,'Calc_Avalanche'!$E$170=0),"",'Calc_Avalanche'!$B$170)</f>
        <v/>
      </c>
      <c r="B191" s="13">
        <f>IF(AND('Calc_Avalanche'!$C$170=0,'Calc_Avalanche'!$D$170=0,'Calc_Avalanche'!$E$170=0),"",'Calc_Avalanche'!$C$170)</f>
        <v/>
      </c>
      <c r="C191" s="13">
        <f>IF(AND('Calc_Avalanche'!$C$170=0,'Calc_Avalanche'!$D$170=0,'Calc_Avalanche'!$E$170=0),"",'Calc_Avalanche'!$D$170)</f>
        <v/>
      </c>
      <c r="D191" s="13">
        <f>IF(AND('Calc_Avalanche'!$C$170=0,'Calc_Avalanche'!$D$170=0,'Calc_Avalanche'!$E$170=0),"",'Calc_Avalanche'!$E$170)</f>
        <v/>
      </c>
    </row>
    <row r="192" spans="1:4" x14ac:dyDescent="0.25">
      <c r="A192" s="14">
        <f>IF(AND('Calc_Avalanche'!$C$171=0,'Calc_Avalanche'!$D$171=0,'Calc_Avalanche'!$E$171=0),"",'Calc_Avalanche'!$B$171)</f>
        <v/>
      </c>
      <c r="B192" s="13">
        <f>IF(AND('Calc_Avalanche'!$C$171=0,'Calc_Avalanche'!$D$171=0,'Calc_Avalanche'!$E$171=0),"",'Calc_Avalanche'!$C$171)</f>
        <v/>
      </c>
      <c r="C192" s="13">
        <f>IF(AND('Calc_Avalanche'!$C$171=0,'Calc_Avalanche'!$D$171=0,'Calc_Avalanche'!$E$171=0),"",'Calc_Avalanche'!$D$171)</f>
        <v/>
      </c>
      <c r="D192" s="13">
        <f>IF(AND('Calc_Avalanche'!$C$171=0,'Calc_Avalanche'!$D$171=0,'Calc_Avalanche'!$E$171=0),"",'Calc_Avalanche'!$E$171)</f>
        <v/>
      </c>
    </row>
    <row r="193" spans="1:4" x14ac:dyDescent="0.25">
      <c r="A193" s="14">
        <f>IF(AND('Calc_Avalanche'!$C$172=0,'Calc_Avalanche'!$D$172=0,'Calc_Avalanche'!$E$172=0),"",'Calc_Avalanche'!$B$172)</f>
        <v/>
      </c>
      <c r="B193" s="13">
        <f>IF(AND('Calc_Avalanche'!$C$172=0,'Calc_Avalanche'!$D$172=0,'Calc_Avalanche'!$E$172=0),"",'Calc_Avalanche'!$C$172)</f>
        <v/>
      </c>
      <c r="C193" s="13">
        <f>IF(AND('Calc_Avalanche'!$C$172=0,'Calc_Avalanche'!$D$172=0,'Calc_Avalanche'!$E$172=0),"",'Calc_Avalanche'!$D$172)</f>
        <v/>
      </c>
      <c r="D193" s="13">
        <f>IF(AND('Calc_Avalanche'!$C$172=0,'Calc_Avalanche'!$D$172=0,'Calc_Avalanche'!$E$172=0),"",'Calc_Avalanche'!$E$172)</f>
        <v/>
      </c>
    </row>
    <row r="194" spans="1:4" x14ac:dyDescent="0.25">
      <c r="A194" s="14">
        <f>IF(AND('Calc_Avalanche'!$C$173=0,'Calc_Avalanche'!$D$173=0,'Calc_Avalanche'!$E$173=0),"",'Calc_Avalanche'!$B$173)</f>
        <v/>
      </c>
      <c r="B194" s="13">
        <f>IF(AND('Calc_Avalanche'!$C$173=0,'Calc_Avalanche'!$D$173=0,'Calc_Avalanche'!$E$173=0),"",'Calc_Avalanche'!$C$173)</f>
        <v/>
      </c>
      <c r="C194" s="13">
        <f>IF(AND('Calc_Avalanche'!$C$173=0,'Calc_Avalanche'!$D$173=0,'Calc_Avalanche'!$E$173=0),"",'Calc_Avalanche'!$D$173)</f>
        <v/>
      </c>
      <c r="D194" s="13">
        <f>IF(AND('Calc_Avalanche'!$C$173=0,'Calc_Avalanche'!$D$173=0,'Calc_Avalanche'!$E$173=0),"",'Calc_Avalanche'!$E$173)</f>
        <v/>
      </c>
    </row>
    <row r="195" spans="1:4" x14ac:dyDescent="0.25">
      <c r="A195" s="14">
        <f>IF(AND('Calc_Avalanche'!$C$174=0,'Calc_Avalanche'!$D$174=0,'Calc_Avalanche'!$E$174=0),"",'Calc_Avalanche'!$B$174)</f>
        <v/>
      </c>
      <c r="B195" s="13">
        <f>IF(AND('Calc_Avalanche'!$C$174=0,'Calc_Avalanche'!$D$174=0,'Calc_Avalanche'!$E$174=0),"",'Calc_Avalanche'!$C$174)</f>
        <v/>
      </c>
      <c r="C195" s="13">
        <f>IF(AND('Calc_Avalanche'!$C$174=0,'Calc_Avalanche'!$D$174=0,'Calc_Avalanche'!$E$174=0),"",'Calc_Avalanche'!$D$174)</f>
        <v/>
      </c>
      <c r="D195" s="13">
        <f>IF(AND('Calc_Avalanche'!$C$174=0,'Calc_Avalanche'!$D$174=0,'Calc_Avalanche'!$E$174=0),"",'Calc_Avalanche'!$E$174)</f>
        <v/>
      </c>
    </row>
    <row r="196" spans="1:4" x14ac:dyDescent="0.25">
      <c r="A196" s="14">
        <f>IF(AND('Calc_Avalanche'!$C$175=0,'Calc_Avalanche'!$D$175=0,'Calc_Avalanche'!$E$175=0),"",'Calc_Avalanche'!$B$175)</f>
        <v/>
      </c>
      <c r="B196" s="13">
        <f>IF(AND('Calc_Avalanche'!$C$175=0,'Calc_Avalanche'!$D$175=0,'Calc_Avalanche'!$E$175=0),"",'Calc_Avalanche'!$C$175)</f>
        <v/>
      </c>
      <c r="C196" s="13">
        <f>IF(AND('Calc_Avalanche'!$C$175=0,'Calc_Avalanche'!$D$175=0,'Calc_Avalanche'!$E$175=0),"",'Calc_Avalanche'!$D$175)</f>
        <v/>
      </c>
      <c r="D196" s="13">
        <f>IF(AND('Calc_Avalanche'!$C$175=0,'Calc_Avalanche'!$D$175=0,'Calc_Avalanche'!$E$175=0),"",'Calc_Avalanche'!$E$175)</f>
        <v/>
      </c>
    </row>
    <row r="197" spans="1:4" x14ac:dyDescent="0.25">
      <c r="A197" s="14">
        <f>IF(AND('Calc_Avalanche'!$C$176=0,'Calc_Avalanche'!$D$176=0,'Calc_Avalanche'!$E$176=0),"",'Calc_Avalanche'!$B$176)</f>
        <v/>
      </c>
      <c r="B197" s="13">
        <f>IF(AND('Calc_Avalanche'!$C$176=0,'Calc_Avalanche'!$D$176=0,'Calc_Avalanche'!$E$176=0),"",'Calc_Avalanche'!$C$176)</f>
        <v/>
      </c>
      <c r="C197" s="13">
        <f>IF(AND('Calc_Avalanche'!$C$176=0,'Calc_Avalanche'!$D$176=0,'Calc_Avalanche'!$E$176=0),"",'Calc_Avalanche'!$D$176)</f>
        <v/>
      </c>
      <c r="D197" s="13">
        <f>IF(AND('Calc_Avalanche'!$C$176=0,'Calc_Avalanche'!$D$176=0,'Calc_Avalanche'!$E$176=0),"",'Calc_Avalanche'!$E$176)</f>
        <v/>
      </c>
    </row>
    <row r="198" spans="1:4" x14ac:dyDescent="0.25">
      <c r="A198" s="14">
        <f>IF(AND('Calc_Avalanche'!$C$177=0,'Calc_Avalanche'!$D$177=0,'Calc_Avalanche'!$E$177=0),"",'Calc_Avalanche'!$B$177)</f>
        <v/>
      </c>
      <c r="B198" s="13">
        <f>IF(AND('Calc_Avalanche'!$C$177=0,'Calc_Avalanche'!$D$177=0,'Calc_Avalanche'!$E$177=0),"",'Calc_Avalanche'!$C$177)</f>
        <v/>
      </c>
      <c r="C198" s="13">
        <f>IF(AND('Calc_Avalanche'!$C$177=0,'Calc_Avalanche'!$D$177=0,'Calc_Avalanche'!$E$177=0),"",'Calc_Avalanche'!$D$177)</f>
        <v/>
      </c>
      <c r="D198" s="13">
        <f>IF(AND('Calc_Avalanche'!$C$177=0,'Calc_Avalanche'!$D$177=0,'Calc_Avalanche'!$E$177=0),"",'Calc_Avalanche'!$E$177)</f>
        <v/>
      </c>
    </row>
    <row r="199" spans="1:4" x14ac:dyDescent="0.25">
      <c r="A199" s="14">
        <f>IF(AND('Calc_Avalanche'!$C$178=0,'Calc_Avalanche'!$D$178=0,'Calc_Avalanche'!$E$178=0),"",'Calc_Avalanche'!$B$178)</f>
        <v/>
      </c>
      <c r="B199" s="13">
        <f>IF(AND('Calc_Avalanche'!$C$178=0,'Calc_Avalanche'!$D$178=0,'Calc_Avalanche'!$E$178=0),"",'Calc_Avalanche'!$C$178)</f>
        <v/>
      </c>
      <c r="C199" s="13">
        <f>IF(AND('Calc_Avalanche'!$C$178=0,'Calc_Avalanche'!$D$178=0,'Calc_Avalanche'!$E$178=0),"",'Calc_Avalanche'!$D$178)</f>
        <v/>
      </c>
      <c r="D199" s="13">
        <f>IF(AND('Calc_Avalanche'!$C$178=0,'Calc_Avalanche'!$D$178=0,'Calc_Avalanche'!$E$178=0),"",'Calc_Avalanche'!$E$178)</f>
        <v/>
      </c>
    </row>
    <row r="200" spans="1:4" x14ac:dyDescent="0.25">
      <c r="A200" s="14">
        <f>IF(AND('Calc_Avalanche'!$C$179=0,'Calc_Avalanche'!$D$179=0,'Calc_Avalanche'!$E$179=0),"",'Calc_Avalanche'!$B$179)</f>
        <v/>
      </c>
      <c r="B200" s="13">
        <f>IF(AND('Calc_Avalanche'!$C$179=0,'Calc_Avalanche'!$D$179=0,'Calc_Avalanche'!$E$179=0),"",'Calc_Avalanche'!$C$179)</f>
        <v/>
      </c>
      <c r="C200" s="13">
        <f>IF(AND('Calc_Avalanche'!$C$179=0,'Calc_Avalanche'!$D$179=0,'Calc_Avalanche'!$E$179=0),"",'Calc_Avalanche'!$D$179)</f>
        <v/>
      </c>
      <c r="D200" s="13">
        <f>IF(AND('Calc_Avalanche'!$C$179=0,'Calc_Avalanche'!$D$179=0,'Calc_Avalanche'!$E$179=0),"",'Calc_Avalanche'!$E$179)</f>
        <v/>
      </c>
    </row>
    <row r="201" spans="1:4" x14ac:dyDescent="0.25">
      <c r="A201" s="14">
        <f>IF(AND('Calc_Avalanche'!$C$180=0,'Calc_Avalanche'!$D$180=0,'Calc_Avalanche'!$E$180=0),"",'Calc_Avalanche'!$B$180)</f>
        <v/>
      </c>
      <c r="B201" s="13">
        <f>IF(AND('Calc_Avalanche'!$C$180=0,'Calc_Avalanche'!$D$180=0,'Calc_Avalanche'!$E$180=0),"",'Calc_Avalanche'!$C$180)</f>
        <v/>
      </c>
      <c r="C201" s="13">
        <f>IF(AND('Calc_Avalanche'!$C$180=0,'Calc_Avalanche'!$D$180=0,'Calc_Avalanche'!$E$180=0),"",'Calc_Avalanche'!$D$180)</f>
        <v/>
      </c>
      <c r="D201" s="13">
        <f>IF(AND('Calc_Avalanche'!$C$180=0,'Calc_Avalanche'!$D$180=0,'Calc_Avalanche'!$E$180=0),"",'Calc_Avalanche'!$E$180)</f>
        <v/>
      </c>
    </row>
    <row r="202" spans="1:4" x14ac:dyDescent="0.25">
      <c r="A202" s="14">
        <f>IF(AND('Calc_Avalanche'!$C$181=0,'Calc_Avalanche'!$D$181=0,'Calc_Avalanche'!$E$181=0),"",'Calc_Avalanche'!$B$181)</f>
        <v/>
      </c>
      <c r="B202" s="13">
        <f>IF(AND('Calc_Avalanche'!$C$181=0,'Calc_Avalanche'!$D$181=0,'Calc_Avalanche'!$E$181=0),"",'Calc_Avalanche'!$C$181)</f>
        <v/>
      </c>
      <c r="C202" s="13">
        <f>IF(AND('Calc_Avalanche'!$C$181=0,'Calc_Avalanche'!$D$181=0,'Calc_Avalanche'!$E$181=0),"",'Calc_Avalanche'!$D$181)</f>
        <v/>
      </c>
      <c r="D202" s="13">
        <f>IF(AND('Calc_Avalanche'!$C$181=0,'Calc_Avalanche'!$D$181=0,'Calc_Avalanche'!$E$181=0),"",'Calc_Avalanche'!$E$181)</f>
        <v/>
      </c>
    </row>
    <row r="203" spans="1:4" x14ac:dyDescent="0.25">
      <c r="A203" s="14">
        <f>IF(AND('Calc_Avalanche'!$C$182=0,'Calc_Avalanche'!$D$182=0,'Calc_Avalanche'!$E$182=0),"",'Calc_Avalanche'!$B$182)</f>
        <v/>
      </c>
      <c r="B203" s="13">
        <f>IF(AND('Calc_Avalanche'!$C$182=0,'Calc_Avalanche'!$D$182=0,'Calc_Avalanche'!$E$182=0),"",'Calc_Avalanche'!$C$182)</f>
        <v/>
      </c>
      <c r="C203" s="13">
        <f>IF(AND('Calc_Avalanche'!$C$182=0,'Calc_Avalanche'!$D$182=0,'Calc_Avalanche'!$E$182=0),"",'Calc_Avalanche'!$D$182)</f>
        <v/>
      </c>
      <c r="D203" s="13">
        <f>IF(AND('Calc_Avalanche'!$C$182=0,'Calc_Avalanche'!$D$182=0,'Calc_Avalanche'!$E$182=0),"",'Calc_Avalanche'!$E$182)</f>
        <v/>
      </c>
    </row>
    <row r="204" spans="1:4" x14ac:dyDescent="0.25">
      <c r="A204" s="14">
        <f>IF(AND('Calc_Avalanche'!$C$183=0,'Calc_Avalanche'!$D$183=0,'Calc_Avalanche'!$E$183=0),"",'Calc_Avalanche'!$B$183)</f>
        <v/>
      </c>
      <c r="B204" s="13">
        <f>IF(AND('Calc_Avalanche'!$C$183=0,'Calc_Avalanche'!$D$183=0,'Calc_Avalanche'!$E$183=0),"",'Calc_Avalanche'!$C$183)</f>
        <v/>
      </c>
      <c r="C204" s="13">
        <f>IF(AND('Calc_Avalanche'!$C$183=0,'Calc_Avalanche'!$D$183=0,'Calc_Avalanche'!$E$183=0),"",'Calc_Avalanche'!$D$183)</f>
        <v/>
      </c>
      <c r="D204" s="13">
        <f>IF(AND('Calc_Avalanche'!$C$183=0,'Calc_Avalanche'!$D$183=0,'Calc_Avalanche'!$E$183=0),"",'Calc_Avalanche'!$E$183)</f>
        <v/>
      </c>
    </row>
    <row r="205" spans="1:4" x14ac:dyDescent="0.25">
      <c r="A205" s="14">
        <f>IF(AND('Calc_Avalanche'!$C$184=0,'Calc_Avalanche'!$D$184=0,'Calc_Avalanche'!$E$184=0),"",'Calc_Avalanche'!$B$184)</f>
        <v/>
      </c>
      <c r="B205" s="13">
        <f>IF(AND('Calc_Avalanche'!$C$184=0,'Calc_Avalanche'!$D$184=0,'Calc_Avalanche'!$E$184=0),"",'Calc_Avalanche'!$C$184)</f>
        <v/>
      </c>
      <c r="C205" s="13">
        <f>IF(AND('Calc_Avalanche'!$C$184=0,'Calc_Avalanche'!$D$184=0,'Calc_Avalanche'!$E$184=0),"",'Calc_Avalanche'!$D$184)</f>
        <v/>
      </c>
      <c r="D205" s="13">
        <f>IF(AND('Calc_Avalanche'!$C$184=0,'Calc_Avalanche'!$D$184=0,'Calc_Avalanche'!$E$184=0),"",'Calc_Avalanche'!$E$184)</f>
        <v/>
      </c>
    </row>
    <row r="206" spans="1:4" x14ac:dyDescent="0.25">
      <c r="A206" s="14">
        <f>IF(AND('Calc_Avalanche'!$C$185=0,'Calc_Avalanche'!$D$185=0,'Calc_Avalanche'!$E$185=0),"",'Calc_Avalanche'!$B$185)</f>
        <v/>
      </c>
      <c r="B206" s="13">
        <f>IF(AND('Calc_Avalanche'!$C$185=0,'Calc_Avalanche'!$D$185=0,'Calc_Avalanche'!$E$185=0),"",'Calc_Avalanche'!$C$185)</f>
        <v/>
      </c>
      <c r="C206" s="13">
        <f>IF(AND('Calc_Avalanche'!$C$185=0,'Calc_Avalanche'!$D$185=0,'Calc_Avalanche'!$E$185=0),"",'Calc_Avalanche'!$D$185)</f>
        <v/>
      </c>
      <c r="D206" s="13">
        <f>IF(AND('Calc_Avalanche'!$C$185=0,'Calc_Avalanche'!$D$185=0,'Calc_Avalanche'!$E$185=0),"",'Calc_Avalanche'!$E$185)</f>
        <v/>
      </c>
    </row>
    <row r="207" spans="1:4" x14ac:dyDescent="0.25">
      <c r="A207" s="14">
        <f>IF(AND('Calc_Avalanche'!$C$186=0,'Calc_Avalanche'!$D$186=0,'Calc_Avalanche'!$E$186=0),"",'Calc_Avalanche'!$B$186)</f>
        <v/>
      </c>
      <c r="B207" s="13">
        <f>IF(AND('Calc_Avalanche'!$C$186=0,'Calc_Avalanche'!$D$186=0,'Calc_Avalanche'!$E$186=0),"",'Calc_Avalanche'!$C$186)</f>
        <v/>
      </c>
      <c r="C207" s="13">
        <f>IF(AND('Calc_Avalanche'!$C$186=0,'Calc_Avalanche'!$D$186=0,'Calc_Avalanche'!$E$186=0),"",'Calc_Avalanche'!$D$186)</f>
        <v/>
      </c>
      <c r="D207" s="13">
        <f>IF(AND('Calc_Avalanche'!$C$186=0,'Calc_Avalanche'!$D$186=0,'Calc_Avalanche'!$E$186=0),"",'Calc_Avalanche'!$E$186)</f>
        <v/>
      </c>
    </row>
    <row r="208" spans="1:4" x14ac:dyDescent="0.25">
      <c r="A208" s="14">
        <f>IF(AND('Calc_Avalanche'!$C$187=0,'Calc_Avalanche'!$D$187=0,'Calc_Avalanche'!$E$187=0),"",'Calc_Avalanche'!$B$187)</f>
        <v/>
      </c>
      <c r="B208" s="13">
        <f>IF(AND('Calc_Avalanche'!$C$187=0,'Calc_Avalanche'!$D$187=0,'Calc_Avalanche'!$E$187=0),"",'Calc_Avalanche'!$C$187)</f>
        <v/>
      </c>
      <c r="C208" s="13">
        <f>IF(AND('Calc_Avalanche'!$C$187=0,'Calc_Avalanche'!$D$187=0,'Calc_Avalanche'!$E$187=0),"",'Calc_Avalanche'!$D$187)</f>
        <v/>
      </c>
      <c r="D208" s="13">
        <f>IF(AND('Calc_Avalanche'!$C$187=0,'Calc_Avalanche'!$D$187=0,'Calc_Avalanche'!$E$187=0),"",'Calc_Avalanche'!$E$187)</f>
        <v/>
      </c>
    </row>
    <row r="209" spans="1:4" x14ac:dyDescent="0.25">
      <c r="A209" s="14">
        <f>IF(AND('Calc_Avalanche'!$C$188=0,'Calc_Avalanche'!$D$188=0,'Calc_Avalanche'!$E$188=0),"",'Calc_Avalanche'!$B$188)</f>
        <v/>
      </c>
      <c r="B209" s="13">
        <f>IF(AND('Calc_Avalanche'!$C$188=0,'Calc_Avalanche'!$D$188=0,'Calc_Avalanche'!$E$188=0),"",'Calc_Avalanche'!$C$188)</f>
        <v/>
      </c>
      <c r="C209" s="13">
        <f>IF(AND('Calc_Avalanche'!$C$188=0,'Calc_Avalanche'!$D$188=0,'Calc_Avalanche'!$E$188=0),"",'Calc_Avalanche'!$D$188)</f>
        <v/>
      </c>
      <c r="D209" s="13">
        <f>IF(AND('Calc_Avalanche'!$C$188=0,'Calc_Avalanche'!$D$188=0,'Calc_Avalanche'!$E$188=0),"",'Calc_Avalanche'!$E$188)</f>
        <v/>
      </c>
    </row>
    <row r="210" spans="1:4" x14ac:dyDescent="0.25">
      <c r="A210" s="14">
        <f>IF(AND('Calc_Avalanche'!$C$189=0,'Calc_Avalanche'!$D$189=0,'Calc_Avalanche'!$E$189=0),"",'Calc_Avalanche'!$B$189)</f>
        <v/>
      </c>
      <c r="B210" s="13">
        <f>IF(AND('Calc_Avalanche'!$C$189=0,'Calc_Avalanche'!$D$189=0,'Calc_Avalanche'!$E$189=0),"",'Calc_Avalanche'!$C$189)</f>
        <v/>
      </c>
      <c r="C210" s="13">
        <f>IF(AND('Calc_Avalanche'!$C$189=0,'Calc_Avalanche'!$D$189=0,'Calc_Avalanche'!$E$189=0),"",'Calc_Avalanche'!$D$189)</f>
        <v/>
      </c>
      <c r="D210" s="13">
        <f>IF(AND('Calc_Avalanche'!$C$189=0,'Calc_Avalanche'!$D$189=0,'Calc_Avalanche'!$E$189=0),"",'Calc_Avalanche'!$E$189)</f>
        <v/>
      </c>
    </row>
    <row r="211" spans="1:4" x14ac:dyDescent="0.25">
      <c r="A211" s="14">
        <f>IF(AND('Calc_Avalanche'!$C$190=0,'Calc_Avalanche'!$D$190=0,'Calc_Avalanche'!$E$190=0),"",'Calc_Avalanche'!$B$190)</f>
        <v/>
      </c>
      <c r="B211" s="13">
        <f>IF(AND('Calc_Avalanche'!$C$190=0,'Calc_Avalanche'!$D$190=0,'Calc_Avalanche'!$E$190=0),"",'Calc_Avalanche'!$C$190)</f>
        <v/>
      </c>
      <c r="C211" s="13">
        <f>IF(AND('Calc_Avalanche'!$C$190=0,'Calc_Avalanche'!$D$190=0,'Calc_Avalanche'!$E$190=0),"",'Calc_Avalanche'!$D$190)</f>
        <v/>
      </c>
      <c r="D211" s="13">
        <f>IF(AND('Calc_Avalanche'!$C$190=0,'Calc_Avalanche'!$D$190=0,'Calc_Avalanche'!$E$190=0),"",'Calc_Avalanche'!$E$190)</f>
        <v/>
      </c>
    </row>
    <row r="212" spans="1:4" x14ac:dyDescent="0.25">
      <c r="A212" s="14">
        <f>IF(AND('Calc_Avalanche'!$C$191=0,'Calc_Avalanche'!$D$191=0,'Calc_Avalanche'!$E$191=0),"",'Calc_Avalanche'!$B$191)</f>
        <v/>
      </c>
      <c r="B212" s="13">
        <f>IF(AND('Calc_Avalanche'!$C$191=0,'Calc_Avalanche'!$D$191=0,'Calc_Avalanche'!$E$191=0),"",'Calc_Avalanche'!$C$191)</f>
        <v/>
      </c>
      <c r="C212" s="13">
        <f>IF(AND('Calc_Avalanche'!$C$191=0,'Calc_Avalanche'!$D$191=0,'Calc_Avalanche'!$E$191=0),"",'Calc_Avalanche'!$D$191)</f>
        <v/>
      </c>
      <c r="D212" s="13">
        <f>IF(AND('Calc_Avalanche'!$C$191=0,'Calc_Avalanche'!$D$191=0,'Calc_Avalanche'!$E$191=0),"",'Calc_Avalanche'!$E$191)</f>
        <v/>
      </c>
    </row>
    <row r="213" spans="1:4" x14ac:dyDescent="0.25">
      <c r="A213" s="14">
        <f>IF(AND('Calc_Avalanche'!$C$192=0,'Calc_Avalanche'!$D$192=0,'Calc_Avalanche'!$E$192=0),"",'Calc_Avalanche'!$B$192)</f>
        <v/>
      </c>
      <c r="B213" s="13">
        <f>IF(AND('Calc_Avalanche'!$C$192=0,'Calc_Avalanche'!$D$192=0,'Calc_Avalanche'!$E$192=0),"",'Calc_Avalanche'!$C$192)</f>
        <v/>
      </c>
      <c r="C213" s="13">
        <f>IF(AND('Calc_Avalanche'!$C$192=0,'Calc_Avalanche'!$D$192=0,'Calc_Avalanche'!$E$192=0),"",'Calc_Avalanche'!$D$192)</f>
        <v/>
      </c>
      <c r="D213" s="13">
        <f>IF(AND('Calc_Avalanche'!$C$192=0,'Calc_Avalanche'!$D$192=0,'Calc_Avalanche'!$E$192=0),"",'Calc_Avalanche'!$E$192)</f>
        <v/>
      </c>
    </row>
    <row r="214" spans="1:4" x14ac:dyDescent="0.25">
      <c r="A214" s="14">
        <f>IF(AND('Calc_Avalanche'!$C$193=0,'Calc_Avalanche'!$D$193=0,'Calc_Avalanche'!$E$193=0),"",'Calc_Avalanche'!$B$193)</f>
        <v/>
      </c>
      <c r="B214" s="13">
        <f>IF(AND('Calc_Avalanche'!$C$193=0,'Calc_Avalanche'!$D$193=0,'Calc_Avalanche'!$E$193=0),"",'Calc_Avalanche'!$C$193)</f>
        <v/>
      </c>
      <c r="C214" s="13">
        <f>IF(AND('Calc_Avalanche'!$C$193=0,'Calc_Avalanche'!$D$193=0,'Calc_Avalanche'!$E$193=0),"",'Calc_Avalanche'!$D$193)</f>
        <v/>
      </c>
      <c r="D214" s="13">
        <f>IF(AND('Calc_Avalanche'!$C$193=0,'Calc_Avalanche'!$D$193=0,'Calc_Avalanche'!$E$193=0),"",'Calc_Avalanche'!$E$193)</f>
        <v/>
      </c>
    </row>
    <row r="215" spans="1:4" x14ac:dyDescent="0.25">
      <c r="A215" s="14">
        <f>IF(AND('Calc_Avalanche'!$C$194=0,'Calc_Avalanche'!$D$194=0,'Calc_Avalanche'!$E$194=0),"",'Calc_Avalanche'!$B$194)</f>
        <v/>
      </c>
      <c r="B215" s="13">
        <f>IF(AND('Calc_Avalanche'!$C$194=0,'Calc_Avalanche'!$D$194=0,'Calc_Avalanche'!$E$194=0),"",'Calc_Avalanche'!$C$194)</f>
        <v/>
      </c>
      <c r="C215" s="13">
        <f>IF(AND('Calc_Avalanche'!$C$194=0,'Calc_Avalanche'!$D$194=0,'Calc_Avalanche'!$E$194=0),"",'Calc_Avalanche'!$D$194)</f>
        <v/>
      </c>
      <c r="D215" s="13">
        <f>IF(AND('Calc_Avalanche'!$C$194=0,'Calc_Avalanche'!$D$194=0,'Calc_Avalanche'!$E$194=0),"",'Calc_Avalanche'!$E$194)</f>
        <v/>
      </c>
    </row>
    <row r="216" spans="1:4" x14ac:dyDescent="0.25">
      <c r="A216" s="14">
        <f>IF(AND('Calc_Avalanche'!$C$195=0,'Calc_Avalanche'!$D$195=0,'Calc_Avalanche'!$E$195=0),"",'Calc_Avalanche'!$B$195)</f>
        <v/>
      </c>
      <c r="B216" s="13">
        <f>IF(AND('Calc_Avalanche'!$C$195=0,'Calc_Avalanche'!$D$195=0,'Calc_Avalanche'!$E$195=0),"",'Calc_Avalanche'!$C$195)</f>
        <v/>
      </c>
      <c r="C216" s="13">
        <f>IF(AND('Calc_Avalanche'!$C$195=0,'Calc_Avalanche'!$D$195=0,'Calc_Avalanche'!$E$195=0),"",'Calc_Avalanche'!$D$195)</f>
        <v/>
      </c>
      <c r="D216" s="13">
        <f>IF(AND('Calc_Avalanche'!$C$195=0,'Calc_Avalanche'!$D$195=0,'Calc_Avalanche'!$E$195=0),"",'Calc_Avalanche'!$E$195)</f>
        <v/>
      </c>
    </row>
    <row r="217" spans="1:4" x14ac:dyDescent="0.25">
      <c r="A217" s="14">
        <f>IF(AND('Calc_Avalanche'!$C$196=0,'Calc_Avalanche'!$D$196=0,'Calc_Avalanche'!$E$196=0),"",'Calc_Avalanche'!$B$196)</f>
        <v/>
      </c>
      <c r="B217" s="13">
        <f>IF(AND('Calc_Avalanche'!$C$196=0,'Calc_Avalanche'!$D$196=0,'Calc_Avalanche'!$E$196=0),"",'Calc_Avalanche'!$C$196)</f>
        <v/>
      </c>
      <c r="C217" s="13">
        <f>IF(AND('Calc_Avalanche'!$C$196=0,'Calc_Avalanche'!$D$196=0,'Calc_Avalanche'!$E$196=0),"",'Calc_Avalanche'!$D$196)</f>
        <v/>
      </c>
      <c r="D217" s="13">
        <f>IF(AND('Calc_Avalanche'!$C$196=0,'Calc_Avalanche'!$D$196=0,'Calc_Avalanche'!$E$196=0),"",'Calc_Avalanche'!$E$196)</f>
        <v/>
      </c>
    </row>
    <row r="218" spans="1:4" x14ac:dyDescent="0.25">
      <c r="A218" s="14">
        <f>IF(AND('Calc_Avalanche'!$C$197=0,'Calc_Avalanche'!$D$197=0,'Calc_Avalanche'!$E$197=0),"",'Calc_Avalanche'!$B$197)</f>
        <v/>
      </c>
      <c r="B218" s="13">
        <f>IF(AND('Calc_Avalanche'!$C$197=0,'Calc_Avalanche'!$D$197=0,'Calc_Avalanche'!$E$197=0),"",'Calc_Avalanche'!$C$197)</f>
        <v/>
      </c>
      <c r="C218" s="13">
        <f>IF(AND('Calc_Avalanche'!$C$197=0,'Calc_Avalanche'!$D$197=0,'Calc_Avalanche'!$E$197=0),"",'Calc_Avalanche'!$D$197)</f>
        <v/>
      </c>
      <c r="D218" s="13">
        <f>IF(AND('Calc_Avalanche'!$C$197=0,'Calc_Avalanche'!$D$197=0,'Calc_Avalanche'!$E$197=0),"",'Calc_Avalanche'!$E$197)</f>
        <v/>
      </c>
    </row>
    <row r="219" spans="1:4" x14ac:dyDescent="0.25">
      <c r="A219" s="14">
        <f>IF(AND('Calc_Avalanche'!$C$198=0,'Calc_Avalanche'!$D$198=0,'Calc_Avalanche'!$E$198=0),"",'Calc_Avalanche'!$B$198)</f>
        <v/>
      </c>
      <c r="B219" s="13">
        <f>IF(AND('Calc_Avalanche'!$C$198=0,'Calc_Avalanche'!$D$198=0,'Calc_Avalanche'!$E$198=0),"",'Calc_Avalanche'!$C$198)</f>
        <v/>
      </c>
      <c r="C219" s="13">
        <f>IF(AND('Calc_Avalanche'!$C$198=0,'Calc_Avalanche'!$D$198=0,'Calc_Avalanche'!$E$198=0),"",'Calc_Avalanche'!$D$198)</f>
        <v/>
      </c>
      <c r="D219" s="13">
        <f>IF(AND('Calc_Avalanche'!$C$198=0,'Calc_Avalanche'!$D$198=0,'Calc_Avalanche'!$E$198=0),"",'Calc_Avalanche'!$E$198)</f>
        <v/>
      </c>
    </row>
    <row r="220" spans="1:4" x14ac:dyDescent="0.25">
      <c r="A220" s="14">
        <f>IF(AND('Calc_Avalanche'!$C$199=0,'Calc_Avalanche'!$D$199=0,'Calc_Avalanche'!$E$199=0),"",'Calc_Avalanche'!$B$199)</f>
        <v/>
      </c>
      <c r="B220" s="13">
        <f>IF(AND('Calc_Avalanche'!$C$199=0,'Calc_Avalanche'!$D$199=0,'Calc_Avalanche'!$E$199=0),"",'Calc_Avalanche'!$C$199)</f>
        <v/>
      </c>
      <c r="C220" s="13">
        <f>IF(AND('Calc_Avalanche'!$C$199=0,'Calc_Avalanche'!$D$199=0,'Calc_Avalanche'!$E$199=0),"",'Calc_Avalanche'!$D$199)</f>
        <v/>
      </c>
      <c r="D220" s="13">
        <f>IF(AND('Calc_Avalanche'!$C$199=0,'Calc_Avalanche'!$D$199=0,'Calc_Avalanche'!$E$199=0),"",'Calc_Avalanche'!$E$199)</f>
        <v/>
      </c>
    </row>
    <row r="221" spans="1:4" x14ac:dyDescent="0.25">
      <c r="A221" s="14">
        <f>IF(AND('Calc_Avalanche'!$C$200=0,'Calc_Avalanche'!$D$200=0,'Calc_Avalanche'!$E$200=0),"",'Calc_Avalanche'!$B$200)</f>
        <v/>
      </c>
      <c r="B221" s="13">
        <f>IF(AND('Calc_Avalanche'!$C$200=0,'Calc_Avalanche'!$D$200=0,'Calc_Avalanche'!$E$200=0),"",'Calc_Avalanche'!$C$200)</f>
        <v/>
      </c>
      <c r="C221" s="13">
        <f>IF(AND('Calc_Avalanche'!$C$200=0,'Calc_Avalanche'!$D$200=0,'Calc_Avalanche'!$E$200=0),"",'Calc_Avalanche'!$D$200)</f>
        <v/>
      </c>
      <c r="D221" s="13">
        <f>IF(AND('Calc_Avalanche'!$C$200=0,'Calc_Avalanche'!$D$200=0,'Calc_Avalanche'!$E$200=0),"",'Calc_Avalanche'!$E$200)</f>
        <v/>
      </c>
    </row>
    <row r="222" spans="1:4" x14ac:dyDescent="0.25">
      <c r="A222" s="14">
        <f>IF(AND('Calc_Avalanche'!$C$201=0,'Calc_Avalanche'!$D$201=0,'Calc_Avalanche'!$E$201=0),"",'Calc_Avalanche'!$B$201)</f>
        <v/>
      </c>
      <c r="B222" s="13">
        <f>IF(AND('Calc_Avalanche'!$C$201=0,'Calc_Avalanche'!$D$201=0,'Calc_Avalanche'!$E$201=0),"",'Calc_Avalanche'!$C$201)</f>
        <v/>
      </c>
      <c r="C222" s="13">
        <f>IF(AND('Calc_Avalanche'!$C$201=0,'Calc_Avalanche'!$D$201=0,'Calc_Avalanche'!$E$201=0),"",'Calc_Avalanche'!$D$201)</f>
        <v/>
      </c>
      <c r="D222" s="13">
        <f>IF(AND('Calc_Avalanche'!$C$201=0,'Calc_Avalanche'!$D$201=0,'Calc_Avalanche'!$E$201=0),"",'Calc_Avalanche'!$E$201)</f>
        <v/>
      </c>
    </row>
    <row r="223" spans="1:4" x14ac:dyDescent="0.25">
      <c r="A223" s="14">
        <f>IF(AND('Calc_Avalanche'!$C$202=0,'Calc_Avalanche'!$D$202=0,'Calc_Avalanche'!$E$202=0),"",'Calc_Avalanche'!$B$202)</f>
        <v/>
      </c>
      <c r="B223" s="13">
        <f>IF(AND('Calc_Avalanche'!$C$202=0,'Calc_Avalanche'!$D$202=0,'Calc_Avalanche'!$E$202=0),"",'Calc_Avalanche'!$C$202)</f>
        <v/>
      </c>
      <c r="C223" s="13">
        <f>IF(AND('Calc_Avalanche'!$C$202=0,'Calc_Avalanche'!$D$202=0,'Calc_Avalanche'!$E$202=0),"",'Calc_Avalanche'!$D$202)</f>
        <v/>
      </c>
      <c r="D223" s="13">
        <f>IF(AND('Calc_Avalanche'!$C$202=0,'Calc_Avalanche'!$D$202=0,'Calc_Avalanche'!$E$202=0),"",'Calc_Avalanche'!$E$202)</f>
        <v/>
      </c>
    </row>
    <row r="224" spans="1:4" x14ac:dyDescent="0.25">
      <c r="A224" s="14">
        <f>IF(AND('Calc_Avalanche'!$C$203=0,'Calc_Avalanche'!$D$203=0,'Calc_Avalanche'!$E$203=0),"",'Calc_Avalanche'!$B$203)</f>
        <v/>
      </c>
      <c r="B224" s="13">
        <f>IF(AND('Calc_Avalanche'!$C$203=0,'Calc_Avalanche'!$D$203=0,'Calc_Avalanche'!$E$203=0),"",'Calc_Avalanche'!$C$203)</f>
        <v/>
      </c>
      <c r="C224" s="13">
        <f>IF(AND('Calc_Avalanche'!$C$203=0,'Calc_Avalanche'!$D$203=0,'Calc_Avalanche'!$E$203=0),"",'Calc_Avalanche'!$D$203)</f>
        <v/>
      </c>
      <c r="D224" s="13">
        <f>IF(AND('Calc_Avalanche'!$C$203=0,'Calc_Avalanche'!$D$203=0,'Calc_Avalanche'!$E$203=0),"",'Calc_Avalanche'!$E$203)</f>
        <v/>
      </c>
    </row>
    <row r="225" spans="1:4" x14ac:dyDescent="0.25">
      <c r="A225" s="14">
        <f>IF(AND('Calc_Avalanche'!$C$204=0,'Calc_Avalanche'!$D$204=0,'Calc_Avalanche'!$E$204=0),"",'Calc_Avalanche'!$B$204)</f>
        <v/>
      </c>
      <c r="B225" s="13">
        <f>IF(AND('Calc_Avalanche'!$C$204=0,'Calc_Avalanche'!$D$204=0,'Calc_Avalanche'!$E$204=0),"",'Calc_Avalanche'!$C$204)</f>
        <v/>
      </c>
      <c r="C225" s="13">
        <f>IF(AND('Calc_Avalanche'!$C$204=0,'Calc_Avalanche'!$D$204=0,'Calc_Avalanche'!$E$204=0),"",'Calc_Avalanche'!$D$204)</f>
        <v/>
      </c>
      <c r="D225" s="13">
        <f>IF(AND('Calc_Avalanche'!$C$204=0,'Calc_Avalanche'!$D$204=0,'Calc_Avalanche'!$E$204=0),"",'Calc_Avalanche'!$E$204)</f>
        <v/>
      </c>
    </row>
    <row r="226" spans="1:4" x14ac:dyDescent="0.25">
      <c r="A226" s="14">
        <f>IF(AND('Calc_Avalanche'!$C$205=0,'Calc_Avalanche'!$D$205=0,'Calc_Avalanche'!$E$205=0),"",'Calc_Avalanche'!$B$205)</f>
        <v/>
      </c>
      <c r="B226" s="13">
        <f>IF(AND('Calc_Avalanche'!$C$205=0,'Calc_Avalanche'!$D$205=0,'Calc_Avalanche'!$E$205=0),"",'Calc_Avalanche'!$C$205)</f>
        <v/>
      </c>
      <c r="C226" s="13">
        <f>IF(AND('Calc_Avalanche'!$C$205=0,'Calc_Avalanche'!$D$205=0,'Calc_Avalanche'!$E$205=0),"",'Calc_Avalanche'!$D$205)</f>
        <v/>
      </c>
      <c r="D226" s="13">
        <f>IF(AND('Calc_Avalanche'!$C$205=0,'Calc_Avalanche'!$D$205=0,'Calc_Avalanche'!$E$205=0),"",'Calc_Avalanche'!$E$205)</f>
        <v/>
      </c>
    </row>
    <row r="227" spans="1:4" x14ac:dyDescent="0.25">
      <c r="A227" s="14">
        <f>IF(AND('Calc_Avalanche'!$C$206=0,'Calc_Avalanche'!$D$206=0,'Calc_Avalanche'!$E$206=0),"",'Calc_Avalanche'!$B$206)</f>
        <v/>
      </c>
      <c r="B227" s="13">
        <f>IF(AND('Calc_Avalanche'!$C$206=0,'Calc_Avalanche'!$D$206=0,'Calc_Avalanche'!$E$206=0),"",'Calc_Avalanche'!$C$206)</f>
        <v/>
      </c>
      <c r="C227" s="13">
        <f>IF(AND('Calc_Avalanche'!$C$206=0,'Calc_Avalanche'!$D$206=0,'Calc_Avalanche'!$E$206=0),"",'Calc_Avalanche'!$D$206)</f>
        <v/>
      </c>
      <c r="D227" s="13">
        <f>IF(AND('Calc_Avalanche'!$C$206=0,'Calc_Avalanche'!$D$206=0,'Calc_Avalanche'!$E$206=0),"",'Calc_Avalanche'!$E$206)</f>
        <v/>
      </c>
    </row>
    <row r="228" spans="1:4" x14ac:dyDescent="0.25">
      <c r="A228" s="14">
        <f>IF(AND('Calc_Avalanche'!$C$207=0,'Calc_Avalanche'!$D$207=0,'Calc_Avalanche'!$E$207=0),"",'Calc_Avalanche'!$B$207)</f>
        <v/>
      </c>
      <c r="B228" s="13">
        <f>IF(AND('Calc_Avalanche'!$C$207=0,'Calc_Avalanche'!$D$207=0,'Calc_Avalanche'!$E$207=0),"",'Calc_Avalanche'!$C$207)</f>
        <v/>
      </c>
      <c r="C228" s="13">
        <f>IF(AND('Calc_Avalanche'!$C$207=0,'Calc_Avalanche'!$D$207=0,'Calc_Avalanche'!$E$207=0),"",'Calc_Avalanche'!$D$207)</f>
        <v/>
      </c>
      <c r="D228" s="13">
        <f>IF(AND('Calc_Avalanche'!$C$207=0,'Calc_Avalanche'!$D$207=0,'Calc_Avalanche'!$E$207=0),"",'Calc_Avalanche'!$E$207)</f>
        <v/>
      </c>
    </row>
    <row r="229" spans="1:4" x14ac:dyDescent="0.25">
      <c r="A229" s="14">
        <f>IF(AND('Calc_Avalanche'!$C$208=0,'Calc_Avalanche'!$D$208=0,'Calc_Avalanche'!$E$208=0),"",'Calc_Avalanche'!$B$208)</f>
        <v/>
      </c>
      <c r="B229" s="13">
        <f>IF(AND('Calc_Avalanche'!$C$208=0,'Calc_Avalanche'!$D$208=0,'Calc_Avalanche'!$E$208=0),"",'Calc_Avalanche'!$C$208)</f>
        <v/>
      </c>
      <c r="C229" s="13">
        <f>IF(AND('Calc_Avalanche'!$C$208=0,'Calc_Avalanche'!$D$208=0,'Calc_Avalanche'!$E$208=0),"",'Calc_Avalanche'!$D$208)</f>
        <v/>
      </c>
      <c r="D229" s="13">
        <f>IF(AND('Calc_Avalanche'!$C$208=0,'Calc_Avalanche'!$D$208=0,'Calc_Avalanche'!$E$208=0),"",'Calc_Avalanche'!$E$208)</f>
        <v/>
      </c>
    </row>
    <row r="230" spans="1:4" x14ac:dyDescent="0.25">
      <c r="A230" s="14">
        <f>IF(AND('Calc_Avalanche'!$C$209=0,'Calc_Avalanche'!$D$209=0,'Calc_Avalanche'!$E$209=0),"",'Calc_Avalanche'!$B$209)</f>
        <v/>
      </c>
      <c r="B230" s="13">
        <f>IF(AND('Calc_Avalanche'!$C$209=0,'Calc_Avalanche'!$D$209=0,'Calc_Avalanche'!$E$209=0),"",'Calc_Avalanche'!$C$209)</f>
        <v/>
      </c>
      <c r="C230" s="13">
        <f>IF(AND('Calc_Avalanche'!$C$209=0,'Calc_Avalanche'!$D$209=0,'Calc_Avalanche'!$E$209=0),"",'Calc_Avalanche'!$D$209)</f>
        <v/>
      </c>
      <c r="D230" s="13">
        <f>IF(AND('Calc_Avalanche'!$C$209=0,'Calc_Avalanche'!$D$209=0,'Calc_Avalanche'!$E$209=0),"",'Calc_Avalanche'!$E$209)</f>
        <v/>
      </c>
    </row>
    <row r="231" spans="1:4" x14ac:dyDescent="0.25">
      <c r="A231" s="14">
        <f>IF(AND('Calc_Avalanche'!$C$210=0,'Calc_Avalanche'!$D$210=0,'Calc_Avalanche'!$E$210=0),"",'Calc_Avalanche'!$B$210)</f>
        <v/>
      </c>
      <c r="B231" s="13">
        <f>IF(AND('Calc_Avalanche'!$C$210=0,'Calc_Avalanche'!$D$210=0,'Calc_Avalanche'!$E$210=0),"",'Calc_Avalanche'!$C$210)</f>
        <v/>
      </c>
      <c r="C231" s="13">
        <f>IF(AND('Calc_Avalanche'!$C$210=0,'Calc_Avalanche'!$D$210=0,'Calc_Avalanche'!$E$210=0),"",'Calc_Avalanche'!$D$210)</f>
        <v/>
      </c>
      <c r="D231" s="13">
        <f>IF(AND('Calc_Avalanche'!$C$210=0,'Calc_Avalanche'!$D$210=0,'Calc_Avalanche'!$E$210=0),"",'Calc_Avalanche'!$E$210)</f>
        <v/>
      </c>
    </row>
    <row r="232" spans="1:4" x14ac:dyDescent="0.25">
      <c r="A232" s="14">
        <f>IF(AND('Calc_Avalanche'!$C$211=0,'Calc_Avalanche'!$D$211=0,'Calc_Avalanche'!$E$211=0),"",'Calc_Avalanche'!$B$211)</f>
        <v/>
      </c>
      <c r="B232" s="13">
        <f>IF(AND('Calc_Avalanche'!$C$211=0,'Calc_Avalanche'!$D$211=0,'Calc_Avalanche'!$E$211=0),"",'Calc_Avalanche'!$C$211)</f>
        <v/>
      </c>
      <c r="C232" s="13">
        <f>IF(AND('Calc_Avalanche'!$C$211=0,'Calc_Avalanche'!$D$211=0,'Calc_Avalanche'!$E$211=0),"",'Calc_Avalanche'!$D$211)</f>
        <v/>
      </c>
      <c r="D232" s="13">
        <f>IF(AND('Calc_Avalanche'!$C$211=0,'Calc_Avalanche'!$D$211=0,'Calc_Avalanche'!$E$211=0),"",'Calc_Avalanche'!$E$211)</f>
        <v/>
      </c>
    </row>
    <row r="233" spans="1:4" x14ac:dyDescent="0.25">
      <c r="A233" s="14">
        <f>IF(AND('Calc_Avalanche'!$C$212=0,'Calc_Avalanche'!$D$212=0,'Calc_Avalanche'!$E$212=0),"",'Calc_Avalanche'!$B$212)</f>
        <v/>
      </c>
      <c r="B233" s="13">
        <f>IF(AND('Calc_Avalanche'!$C$212=0,'Calc_Avalanche'!$D$212=0,'Calc_Avalanche'!$E$212=0),"",'Calc_Avalanche'!$C$212)</f>
        <v/>
      </c>
      <c r="C233" s="13">
        <f>IF(AND('Calc_Avalanche'!$C$212=0,'Calc_Avalanche'!$D$212=0,'Calc_Avalanche'!$E$212=0),"",'Calc_Avalanche'!$D$212)</f>
        <v/>
      </c>
      <c r="D233" s="13">
        <f>IF(AND('Calc_Avalanche'!$C$212=0,'Calc_Avalanche'!$D$212=0,'Calc_Avalanche'!$E$212=0),"",'Calc_Avalanche'!$E$212)</f>
        <v/>
      </c>
    </row>
    <row r="234" spans="1:4" x14ac:dyDescent="0.25">
      <c r="A234" s="14">
        <f>IF(AND('Calc_Avalanche'!$C$213=0,'Calc_Avalanche'!$D$213=0,'Calc_Avalanche'!$E$213=0),"",'Calc_Avalanche'!$B$213)</f>
        <v/>
      </c>
      <c r="B234" s="13">
        <f>IF(AND('Calc_Avalanche'!$C$213=0,'Calc_Avalanche'!$D$213=0,'Calc_Avalanche'!$E$213=0),"",'Calc_Avalanche'!$C$213)</f>
        <v/>
      </c>
      <c r="C234" s="13">
        <f>IF(AND('Calc_Avalanche'!$C$213=0,'Calc_Avalanche'!$D$213=0,'Calc_Avalanche'!$E$213=0),"",'Calc_Avalanche'!$D$213)</f>
        <v/>
      </c>
      <c r="D234" s="13">
        <f>IF(AND('Calc_Avalanche'!$C$213=0,'Calc_Avalanche'!$D$213=0,'Calc_Avalanche'!$E$213=0),"",'Calc_Avalanche'!$E$213)</f>
        <v/>
      </c>
    </row>
    <row r="235" spans="1:4" x14ac:dyDescent="0.25">
      <c r="A235" s="14">
        <f>IF(AND('Calc_Avalanche'!$C$214=0,'Calc_Avalanche'!$D$214=0,'Calc_Avalanche'!$E$214=0),"",'Calc_Avalanche'!$B$214)</f>
        <v/>
      </c>
      <c r="B235" s="13">
        <f>IF(AND('Calc_Avalanche'!$C$214=0,'Calc_Avalanche'!$D$214=0,'Calc_Avalanche'!$E$214=0),"",'Calc_Avalanche'!$C$214)</f>
        <v/>
      </c>
      <c r="C235" s="13">
        <f>IF(AND('Calc_Avalanche'!$C$214=0,'Calc_Avalanche'!$D$214=0,'Calc_Avalanche'!$E$214=0),"",'Calc_Avalanche'!$D$214)</f>
        <v/>
      </c>
      <c r="D235" s="13">
        <f>IF(AND('Calc_Avalanche'!$C$214=0,'Calc_Avalanche'!$D$214=0,'Calc_Avalanche'!$E$214=0),"",'Calc_Avalanche'!$E$214)</f>
        <v/>
      </c>
    </row>
    <row r="236" spans="1:4" x14ac:dyDescent="0.25">
      <c r="A236" s="14">
        <f>IF(AND('Calc_Avalanche'!$C$215=0,'Calc_Avalanche'!$D$215=0,'Calc_Avalanche'!$E$215=0),"",'Calc_Avalanche'!$B$215)</f>
        <v/>
      </c>
      <c r="B236" s="13">
        <f>IF(AND('Calc_Avalanche'!$C$215=0,'Calc_Avalanche'!$D$215=0,'Calc_Avalanche'!$E$215=0),"",'Calc_Avalanche'!$C$215)</f>
        <v/>
      </c>
      <c r="C236" s="13">
        <f>IF(AND('Calc_Avalanche'!$C$215=0,'Calc_Avalanche'!$D$215=0,'Calc_Avalanche'!$E$215=0),"",'Calc_Avalanche'!$D$215)</f>
        <v/>
      </c>
      <c r="D236" s="13">
        <f>IF(AND('Calc_Avalanche'!$C$215=0,'Calc_Avalanche'!$D$215=0,'Calc_Avalanche'!$E$215=0),"",'Calc_Avalanche'!$E$215)</f>
        <v/>
      </c>
    </row>
    <row r="237" spans="1:4" x14ac:dyDescent="0.25">
      <c r="A237" s="14">
        <f>IF(AND('Calc_Avalanche'!$C$216=0,'Calc_Avalanche'!$D$216=0,'Calc_Avalanche'!$E$216=0),"",'Calc_Avalanche'!$B$216)</f>
        <v/>
      </c>
      <c r="B237" s="13">
        <f>IF(AND('Calc_Avalanche'!$C$216=0,'Calc_Avalanche'!$D$216=0,'Calc_Avalanche'!$E$216=0),"",'Calc_Avalanche'!$C$216)</f>
        <v/>
      </c>
      <c r="C237" s="13">
        <f>IF(AND('Calc_Avalanche'!$C$216=0,'Calc_Avalanche'!$D$216=0,'Calc_Avalanche'!$E$216=0),"",'Calc_Avalanche'!$D$216)</f>
        <v/>
      </c>
      <c r="D237" s="13">
        <f>IF(AND('Calc_Avalanche'!$C$216=0,'Calc_Avalanche'!$D$216=0,'Calc_Avalanche'!$E$216=0),"",'Calc_Avalanche'!$E$216)</f>
        <v/>
      </c>
    </row>
    <row r="238" spans="1:4" x14ac:dyDescent="0.25">
      <c r="A238" s="14">
        <f>IF(AND('Calc_Avalanche'!$C$217=0,'Calc_Avalanche'!$D$217=0,'Calc_Avalanche'!$E$217=0),"",'Calc_Avalanche'!$B$217)</f>
        <v/>
      </c>
      <c r="B238" s="13">
        <f>IF(AND('Calc_Avalanche'!$C$217=0,'Calc_Avalanche'!$D$217=0,'Calc_Avalanche'!$E$217=0),"",'Calc_Avalanche'!$C$217)</f>
        <v/>
      </c>
      <c r="C238" s="13">
        <f>IF(AND('Calc_Avalanche'!$C$217=0,'Calc_Avalanche'!$D$217=0,'Calc_Avalanche'!$E$217=0),"",'Calc_Avalanche'!$D$217)</f>
        <v/>
      </c>
      <c r="D238" s="13">
        <f>IF(AND('Calc_Avalanche'!$C$217=0,'Calc_Avalanche'!$D$217=0,'Calc_Avalanche'!$E$217=0),"",'Calc_Avalanche'!$E$217)</f>
        <v/>
      </c>
    </row>
    <row r="239" spans="1:4" x14ac:dyDescent="0.25">
      <c r="A239" s="14">
        <f>IF(AND('Calc_Avalanche'!$C$218=0,'Calc_Avalanche'!$D$218=0,'Calc_Avalanche'!$E$218=0),"",'Calc_Avalanche'!$B$218)</f>
        <v/>
      </c>
      <c r="B239" s="13">
        <f>IF(AND('Calc_Avalanche'!$C$218=0,'Calc_Avalanche'!$D$218=0,'Calc_Avalanche'!$E$218=0),"",'Calc_Avalanche'!$C$218)</f>
        <v/>
      </c>
      <c r="C239" s="13">
        <f>IF(AND('Calc_Avalanche'!$C$218=0,'Calc_Avalanche'!$D$218=0,'Calc_Avalanche'!$E$218=0),"",'Calc_Avalanche'!$D$218)</f>
        <v/>
      </c>
      <c r="D239" s="13">
        <f>IF(AND('Calc_Avalanche'!$C$218=0,'Calc_Avalanche'!$D$218=0,'Calc_Avalanche'!$E$218=0),"",'Calc_Avalanche'!$E$218)</f>
        <v/>
      </c>
    </row>
    <row r="240" spans="1:4" x14ac:dyDescent="0.25">
      <c r="A240" s="14">
        <f>IF(AND('Calc_Avalanche'!$C$219=0,'Calc_Avalanche'!$D$219=0,'Calc_Avalanche'!$E$219=0),"",'Calc_Avalanche'!$B$219)</f>
        <v/>
      </c>
      <c r="B240" s="13">
        <f>IF(AND('Calc_Avalanche'!$C$219=0,'Calc_Avalanche'!$D$219=0,'Calc_Avalanche'!$E$219=0),"",'Calc_Avalanche'!$C$219)</f>
        <v/>
      </c>
      <c r="C240" s="13">
        <f>IF(AND('Calc_Avalanche'!$C$219=0,'Calc_Avalanche'!$D$219=0,'Calc_Avalanche'!$E$219=0),"",'Calc_Avalanche'!$D$219)</f>
        <v/>
      </c>
      <c r="D240" s="13">
        <f>IF(AND('Calc_Avalanche'!$C$219=0,'Calc_Avalanche'!$D$219=0,'Calc_Avalanche'!$E$219=0),"",'Calc_Avalanche'!$E$219)</f>
        <v/>
      </c>
    </row>
    <row r="241" spans="1:4" x14ac:dyDescent="0.25">
      <c r="A241" s="14">
        <f>IF(AND('Calc_Avalanche'!$C$220=0,'Calc_Avalanche'!$D$220=0,'Calc_Avalanche'!$E$220=0),"",'Calc_Avalanche'!$B$220)</f>
        <v/>
      </c>
      <c r="B241" s="13">
        <f>IF(AND('Calc_Avalanche'!$C$220=0,'Calc_Avalanche'!$D$220=0,'Calc_Avalanche'!$E$220=0),"",'Calc_Avalanche'!$C$220)</f>
        <v/>
      </c>
      <c r="C241" s="13">
        <f>IF(AND('Calc_Avalanche'!$C$220=0,'Calc_Avalanche'!$D$220=0,'Calc_Avalanche'!$E$220=0),"",'Calc_Avalanche'!$D$220)</f>
        <v/>
      </c>
      <c r="D241" s="13">
        <f>IF(AND('Calc_Avalanche'!$C$220=0,'Calc_Avalanche'!$D$220=0,'Calc_Avalanche'!$E$220=0),"",'Calc_Avalanche'!$E$220)</f>
        <v/>
      </c>
    </row>
    <row r="242" spans="1:4" x14ac:dyDescent="0.25">
      <c r="A242" s="14">
        <f>IF(AND('Calc_Avalanche'!$C$221=0,'Calc_Avalanche'!$D$221=0,'Calc_Avalanche'!$E$221=0),"",'Calc_Avalanche'!$B$221)</f>
        <v/>
      </c>
      <c r="B242" s="13">
        <f>IF(AND('Calc_Avalanche'!$C$221=0,'Calc_Avalanche'!$D$221=0,'Calc_Avalanche'!$E$221=0),"",'Calc_Avalanche'!$C$221)</f>
        <v/>
      </c>
      <c r="C242" s="13">
        <f>IF(AND('Calc_Avalanche'!$C$221=0,'Calc_Avalanche'!$D$221=0,'Calc_Avalanche'!$E$221=0),"",'Calc_Avalanche'!$D$221)</f>
        <v/>
      </c>
      <c r="D242" s="13">
        <f>IF(AND('Calc_Avalanche'!$C$221=0,'Calc_Avalanche'!$D$221=0,'Calc_Avalanche'!$E$221=0),"",'Calc_Avalanche'!$E$221)</f>
        <v/>
      </c>
    </row>
    <row r="243" spans="1:4" x14ac:dyDescent="0.25">
      <c r="A243" s="14">
        <f>IF(AND('Calc_Avalanche'!$C$222=0,'Calc_Avalanche'!$D$222=0,'Calc_Avalanche'!$E$222=0),"",'Calc_Avalanche'!$B$222)</f>
        <v/>
      </c>
      <c r="B243" s="13">
        <f>IF(AND('Calc_Avalanche'!$C$222=0,'Calc_Avalanche'!$D$222=0,'Calc_Avalanche'!$E$222=0),"",'Calc_Avalanche'!$C$222)</f>
        <v/>
      </c>
      <c r="C243" s="13">
        <f>IF(AND('Calc_Avalanche'!$C$222=0,'Calc_Avalanche'!$D$222=0,'Calc_Avalanche'!$E$222=0),"",'Calc_Avalanche'!$D$222)</f>
        <v/>
      </c>
      <c r="D243" s="13">
        <f>IF(AND('Calc_Avalanche'!$C$222=0,'Calc_Avalanche'!$D$222=0,'Calc_Avalanche'!$E$222=0),"",'Calc_Avalanche'!$E$222)</f>
        <v/>
      </c>
    </row>
    <row r="244" spans="1:4" x14ac:dyDescent="0.25">
      <c r="A244" s="14">
        <f>IF(AND('Calc_Avalanche'!$C$223=0,'Calc_Avalanche'!$D$223=0,'Calc_Avalanche'!$E$223=0),"",'Calc_Avalanche'!$B$223)</f>
        <v/>
      </c>
      <c r="B244" s="13">
        <f>IF(AND('Calc_Avalanche'!$C$223=0,'Calc_Avalanche'!$D$223=0,'Calc_Avalanche'!$E$223=0),"",'Calc_Avalanche'!$C$223)</f>
        <v/>
      </c>
      <c r="C244" s="13">
        <f>IF(AND('Calc_Avalanche'!$C$223=0,'Calc_Avalanche'!$D$223=0,'Calc_Avalanche'!$E$223=0),"",'Calc_Avalanche'!$D$223)</f>
        <v/>
      </c>
      <c r="D244" s="13">
        <f>IF(AND('Calc_Avalanche'!$C$223=0,'Calc_Avalanche'!$D$223=0,'Calc_Avalanche'!$E$223=0),"",'Calc_Avalanche'!$E$223)</f>
        <v/>
      </c>
    </row>
    <row r="245" spans="1:4" x14ac:dyDescent="0.25">
      <c r="A245" s="14">
        <f>IF(AND('Calc_Avalanche'!$C$224=0,'Calc_Avalanche'!$D$224=0,'Calc_Avalanche'!$E$224=0),"",'Calc_Avalanche'!$B$224)</f>
        <v/>
      </c>
      <c r="B245" s="13">
        <f>IF(AND('Calc_Avalanche'!$C$224=0,'Calc_Avalanche'!$D$224=0,'Calc_Avalanche'!$E$224=0),"",'Calc_Avalanche'!$C$224)</f>
        <v/>
      </c>
      <c r="C245" s="13">
        <f>IF(AND('Calc_Avalanche'!$C$224=0,'Calc_Avalanche'!$D$224=0,'Calc_Avalanche'!$E$224=0),"",'Calc_Avalanche'!$D$224)</f>
        <v/>
      </c>
      <c r="D245" s="13">
        <f>IF(AND('Calc_Avalanche'!$C$224=0,'Calc_Avalanche'!$D$224=0,'Calc_Avalanche'!$E$224=0),"",'Calc_Avalanche'!$E$224)</f>
        <v/>
      </c>
    </row>
    <row r="246" spans="1:4" x14ac:dyDescent="0.25">
      <c r="A246" s="14">
        <f>IF(AND('Calc_Avalanche'!$C$225=0,'Calc_Avalanche'!$D$225=0,'Calc_Avalanche'!$E$225=0),"",'Calc_Avalanche'!$B$225)</f>
        <v/>
      </c>
      <c r="B246" s="13">
        <f>IF(AND('Calc_Avalanche'!$C$225=0,'Calc_Avalanche'!$D$225=0,'Calc_Avalanche'!$E$225=0),"",'Calc_Avalanche'!$C$225)</f>
        <v/>
      </c>
      <c r="C246" s="13">
        <f>IF(AND('Calc_Avalanche'!$C$225=0,'Calc_Avalanche'!$D$225=0,'Calc_Avalanche'!$E$225=0),"",'Calc_Avalanche'!$D$225)</f>
        <v/>
      </c>
      <c r="D246" s="13">
        <f>IF(AND('Calc_Avalanche'!$C$225=0,'Calc_Avalanche'!$D$225=0,'Calc_Avalanche'!$E$225=0),"",'Calc_Avalanche'!$E$225)</f>
        <v/>
      </c>
    </row>
    <row r="247" spans="1:4" x14ac:dyDescent="0.25">
      <c r="A247" s="14">
        <f>IF(AND('Calc_Avalanche'!$C$226=0,'Calc_Avalanche'!$D$226=0,'Calc_Avalanche'!$E$226=0),"",'Calc_Avalanche'!$B$226)</f>
        <v/>
      </c>
      <c r="B247" s="13">
        <f>IF(AND('Calc_Avalanche'!$C$226=0,'Calc_Avalanche'!$D$226=0,'Calc_Avalanche'!$E$226=0),"",'Calc_Avalanche'!$C$226)</f>
        <v/>
      </c>
      <c r="C247" s="13">
        <f>IF(AND('Calc_Avalanche'!$C$226=0,'Calc_Avalanche'!$D$226=0,'Calc_Avalanche'!$E$226=0),"",'Calc_Avalanche'!$D$226)</f>
        <v/>
      </c>
      <c r="D247" s="13">
        <f>IF(AND('Calc_Avalanche'!$C$226=0,'Calc_Avalanche'!$D$226=0,'Calc_Avalanche'!$E$226=0),"",'Calc_Avalanche'!$E$226)</f>
        <v/>
      </c>
    </row>
    <row r="248" spans="1:4" x14ac:dyDescent="0.25">
      <c r="A248" s="14">
        <f>IF(AND('Calc_Avalanche'!$C$227=0,'Calc_Avalanche'!$D$227=0,'Calc_Avalanche'!$E$227=0),"",'Calc_Avalanche'!$B$227)</f>
        <v/>
      </c>
      <c r="B248" s="13">
        <f>IF(AND('Calc_Avalanche'!$C$227=0,'Calc_Avalanche'!$D$227=0,'Calc_Avalanche'!$E$227=0),"",'Calc_Avalanche'!$C$227)</f>
        <v/>
      </c>
      <c r="C248" s="13">
        <f>IF(AND('Calc_Avalanche'!$C$227=0,'Calc_Avalanche'!$D$227=0,'Calc_Avalanche'!$E$227=0),"",'Calc_Avalanche'!$D$227)</f>
        <v/>
      </c>
      <c r="D248" s="13">
        <f>IF(AND('Calc_Avalanche'!$C$227=0,'Calc_Avalanche'!$D$227=0,'Calc_Avalanche'!$E$227=0),"",'Calc_Avalanche'!$E$227)</f>
        <v/>
      </c>
    </row>
    <row r="249" spans="1:4" x14ac:dyDescent="0.25">
      <c r="A249" s="14">
        <f>IF(AND('Calc_Avalanche'!$C$228=0,'Calc_Avalanche'!$D$228=0,'Calc_Avalanche'!$E$228=0),"",'Calc_Avalanche'!$B$228)</f>
        <v/>
      </c>
      <c r="B249" s="13">
        <f>IF(AND('Calc_Avalanche'!$C$228=0,'Calc_Avalanche'!$D$228=0,'Calc_Avalanche'!$E$228=0),"",'Calc_Avalanche'!$C$228)</f>
        <v/>
      </c>
      <c r="C249" s="13">
        <f>IF(AND('Calc_Avalanche'!$C$228=0,'Calc_Avalanche'!$D$228=0,'Calc_Avalanche'!$E$228=0),"",'Calc_Avalanche'!$D$228)</f>
        <v/>
      </c>
      <c r="D249" s="13">
        <f>IF(AND('Calc_Avalanche'!$C$228=0,'Calc_Avalanche'!$D$228=0,'Calc_Avalanche'!$E$228=0),"",'Calc_Avalanche'!$E$228)</f>
        <v/>
      </c>
    </row>
    <row r="250" spans="1:4" x14ac:dyDescent="0.25">
      <c r="A250" s="14">
        <f>IF(AND('Calc_Avalanche'!$C$229=0,'Calc_Avalanche'!$D$229=0,'Calc_Avalanche'!$E$229=0),"",'Calc_Avalanche'!$B$229)</f>
        <v/>
      </c>
      <c r="B250" s="13">
        <f>IF(AND('Calc_Avalanche'!$C$229=0,'Calc_Avalanche'!$D$229=0,'Calc_Avalanche'!$E$229=0),"",'Calc_Avalanche'!$C$229)</f>
        <v/>
      </c>
      <c r="C250" s="13">
        <f>IF(AND('Calc_Avalanche'!$C$229=0,'Calc_Avalanche'!$D$229=0,'Calc_Avalanche'!$E$229=0),"",'Calc_Avalanche'!$D$229)</f>
        <v/>
      </c>
      <c r="D250" s="13">
        <f>IF(AND('Calc_Avalanche'!$C$229=0,'Calc_Avalanche'!$D$229=0,'Calc_Avalanche'!$E$229=0),"",'Calc_Avalanche'!$E$229)</f>
        <v/>
      </c>
    </row>
    <row r="251" spans="1:4" x14ac:dyDescent="0.25">
      <c r="A251" s="14">
        <f>IF(AND('Calc_Avalanche'!$C$230=0,'Calc_Avalanche'!$D$230=0,'Calc_Avalanche'!$E$230=0),"",'Calc_Avalanche'!$B$230)</f>
        <v/>
      </c>
      <c r="B251" s="13">
        <f>IF(AND('Calc_Avalanche'!$C$230=0,'Calc_Avalanche'!$D$230=0,'Calc_Avalanche'!$E$230=0),"",'Calc_Avalanche'!$C$230)</f>
        <v/>
      </c>
      <c r="C251" s="13">
        <f>IF(AND('Calc_Avalanche'!$C$230=0,'Calc_Avalanche'!$D$230=0,'Calc_Avalanche'!$E$230=0),"",'Calc_Avalanche'!$D$230)</f>
        <v/>
      </c>
      <c r="D251" s="13">
        <f>IF(AND('Calc_Avalanche'!$C$230=0,'Calc_Avalanche'!$D$230=0,'Calc_Avalanche'!$E$230=0),"",'Calc_Avalanche'!$E$230)</f>
        <v/>
      </c>
    </row>
    <row r="252" spans="1:4" x14ac:dyDescent="0.25">
      <c r="A252" s="14">
        <f>IF(AND('Calc_Avalanche'!$C$231=0,'Calc_Avalanche'!$D$231=0,'Calc_Avalanche'!$E$231=0),"",'Calc_Avalanche'!$B$231)</f>
        <v/>
      </c>
      <c r="B252" s="13">
        <f>IF(AND('Calc_Avalanche'!$C$231=0,'Calc_Avalanche'!$D$231=0,'Calc_Avalanche'!$E$231=0),"",'Calc_Avalanche'!$C$231)</f>
        <v/>
      </c>
      <c r="C252" s="13">
        <f>IF(AND('Calc_Avalanche'!$C$231=0,'Calc_Avalanche'!$D$231=0,'Calc_Avalanche'!$E$231=0),"",'Calc_Avalanche'!$D$231)</f>
        <v/>
      </c>
      <c r="D252" s="13">
        <f>IF(AND('Calc_Avalanche'!$C$231=0,'Calc_Avalanche'!$D$231=0,'Calc_Avalanche'!$E$231=0),"",'Calc_Avalanche'!$E$231)</f>
        <v/>
      </c>
    </row>
    <row r="253" spans="1:4" x14ac:dyDescent="0.25">
      <c r="A253" s="14">
        <f>IF(AND('Calc_Avalanche'!$C$232=0,'Calc_Avalanche'!$D$232=0,'Calc_Avalanche'!$E$232=0),"",'Calc_Avalanche'!$B$232)</f>
        <v/>
      </c>
      <c r="B253" s="13">
        <f>IF(AND('Calc_Avalanche'!$C$232=0,'Calc_Avalanche'!$D$232=0,'Calc_Avalanche'!$E$232=0),"",'Calc_Avalanche'!$C$232)</f>
        <v/>
      </c>
      <c r="C253" s="13">
        <f>IF(AND('Calc_Avalanche'!$C$232=0,'Calc_Avalanche'!$D$232=0,'Calc_Avalanche'!$E$232=0),"",'Calc_Avalanche'!$D$232)</f>
        <v/>
      </c>
      <c r="D253" s="13">
        <f>IF(AND('Calc_Avalanche'!$C$232=0,'Calc_Avalanche'!$D$232=0,'Calc_Avalanche'!$E$232=0),"",'Calc_Avalanche'!$E$232)</f>
        <v/>
      </c>
    </row>
    <row r="254" spans="1:4" x14ac:dyDescent="0.25">
      <c r="A254" s="14">
        <f>IF(AND('Calc_Avalanche'!$C$233=0,'Calc_Avalanche'!$D$233=0,'Calc_Avalanche'!$E$233=0),"",'Calc_Avalanche'!$B$233)</f>
        <v/>
      </c>
      <c r="B254" s="13">
        <f>IF(AND('Calc_Avalanche'!$C$233=0,'Calc_Avalanche'!$D$233=0,'Calc_Avalanche'!$E$233=0),"",'Calc_Avalanche'!$C$233)</f>
        <v/>
      </c>
      <c r="C254" s="13">
        <f>IF(AND('Calc_Avalanche'!$C$233=0,'Calc_Avalanche'!$D$233=0,'Calc_Avalanche'!$E$233=0),"",'Calc_Avalanche'!$D$233)</f>
        <v/>
      </c>
      <c r="D254" s="13">
        <f>IF(AND('Calc_Avalanche'!$C$233=0,'Calc_Avalanche'!$D$233=0,'Calc_Avalanche'!$E$233=0),"",'Calc_Avalanche'!$E$233)</f>
        <v/>
      </c>
    </row>
    <row r="255" spans="1:4" x14ac:dyDescent="0.25">
      <c r="A255" s="14">
        <f>IF(AND('Calc_Avalanche'!$C$234=0,'Calc_Avalanche'!$D$234=0,'Calc_Avalanche'!$E$234=0),"",'Calc_Avalanche'!$B$234)</f>
        <v/>
      </c>
      <c r="B255" s="13">
        <f>IF(AND('Calc_Avalanche'!$C$234=0,'Calc_Avalanche'!$D$234=0,'Calc_Avalanche'!$E$234=0),"",'Calc_Avalanche'!$C$234)</f>
        <v/>
      </c>
      <c r="C255" s="13">
        <f>IF(AND('Calc_Avalanche'!$C$234=0,'Calc_Avalanche'!$D$234=0,'Calc_Avalanche'!$E$234=0),"",'Calc_Avalanche'!$D$234)</f>
        <v/>
      </c>
      <c r="D255" s="13">
        <f>IF(AND('Calc_Avalanche'!$C$234=0,'Calc_Avalanche'!$D$234=0,'Calc_Avalanche'!$E$234=0),"",'Calc_Avalanche'!$E$234)</f>
        <v/>
      </c>
    </row>
    <row r="256" spans="1:4" x14ac:dyDescent="0.25">
      <c r="A256" s="14">
        <f>IF(AND('Calc_Avalanche'!$C$235=0,'Calc_Avalanche'!$D$235=0,'Calc_Avalanche'!$E$235=0),"",'Calc_Avalanche'!$B$235)</f>
        <v/>
      </c>
      <c r="B256" s="13">
        <f>IF(AND('Calc_Avalanche'!$C$235=0,'Calc_Avalanche'!$D$235=0,'Calc_Avalanche'!$E$235=0),"",'Calc_Avalanche'!$C$235)</f>
        <v/>
      </c>
      <c r="C256" s="13">
        <f>IF(AND('Calc_Avalanche'!$C$235=0,'Calc_Avalanche'!$D$235=0,'Calc_Avalanche'!$E$235=0),"",'Calc_Avalanche'!$D$235)</f>
        <v/>
      </c>
      <c r="D256" s="13">
        <f>IF(AND('Calc_Avalanche'!$C$235=0,'Calc_Avalanche'!$D$235=0,'Calc_Avalanche'!$E$235=0),"",'Calc_Avalanche'!$E$235)</f>
        <v/>
      </c>
    </row>
    <row r="257" spans="1:4" x14ac:dyDescent="0.25">
      <c r="A257" s="14">
        <f>IF(AND('Calc_Avalanche'!$C$236=0,'Calc_Avalanche'!$D$236=0,'Calc_Avalanche'!$E$236=0),"",'Calc_Avalanche'!$B$236)</f>
        <v/>
      </c>
      <c r="B257" s="13">
        <f>IF(AND('Calc_Avalanche'!$C$236=0,'Calc_Avalanche'!$D$236=0,'Calc_Avalanche'!$E$236=0),"",'Calc_Avalanche'!$C$236)</f>
        <v/>
      </c>
      <c r="C257" s="13">
        <f>IF(AND('Calc_Avalanche'!$C$236=0,'Calc_Avalanche'!$D$236=0,'Calc_Avalanche'!$E$236=0),"",'Calc_Avalanche'!$D$236)</f>
        <v/>
      </c>
      <c r="D257" s="13">
        <f>IF(AND('Calc_Avalanche'!$C$236=0,'Calc_Avalanche'!$D$236=0,'Calc_Avalanche'!$E$236=0),"",'Calc_Avalanche'!$E$236)</f>
        <v/>
      </c>
    </row>
    <row r="258" spans="1:4" x14ac:dyDescent="0.25">
      <c r="A258" s="14">
        <f>IF(AND('Calc_Avalanche'!$C$237=0,'Calc_Avalanche'!$D$237=0,'Calc_Avalanche'!$E$237=0),"",'Calc_Avalanche'!$B$237)</f>
        <v/>
      </c>
      <c r="B258" s="13">
        <f>IF(AND('Calc_Avalanche'!$C$237=0,'Calc_Avalanche'!$D$237=0,'Calc_Avalanche'!$E$237=0),"",'Calc_Avalanche'!$C$237)</f>
        <v/>
      </c>
      <c r="C258" s="13">
        <f>IF(AND('Calc_Avalanche'!$C$237=0,'Calc_Avalanche'!$D$237=0,'Calc_Avalanche'!$E$237=0),"",'Calc_Avalanche'!$D$237)</f>
        <v/>
      </c>
      <c r="D258" s="13">
        <f>IF(AND('Calc_Avalanche'!$C$237=0,'Calc_Avalanche'!$D$237=0,'Calc_Avalanche'!$E$237=0),"",'Calc_Avalanche'!$E$237)</f>
        <v/>
      </c>
    </row>
    <row r="259" spans="1:4" x14ac:dyDescent="0.25">
      <c r="A259" s="14">
        <f>IF(AND('Calc_Avalanche'!$C$238=0,'Calc_Avalanche'!$D$238=0,'Calc_Avalanche'!$E$238=0),"",'Calc_Avalanche'!$B$238)</f>
        <v/>
      </c>
      <c r="B259" s="13">
        <f>IF(AND('Calc_Avalanche'!$C$238=0,'Calc_Avalanche'!$D$238=0,'Calc_Avalanche'!$E$238=0),"",'Calc_Avalanche'!$C$238)</f>
        <v/>
      </c>
      <c r="C259" s="13">
        <f>IF(AND('Calc_Avalanche'!$C$238=0,'Calc_Avalanche'!$D$238=0,'Calc_Avalanche'!$E$238=0),"",'Calc_Avalanche'!$D$238)</f>
        <v/>
      </c>
      <c r="D259" s="13">
        <f>IF(AND('Calc_Avalanche'!$C$238=0,'Calc_Avalanche'!$D$238=0,'Calc_Avalanche'!$E$238=0),"",'Calc_Avalanche'!$E$238)</f>
        <v/>
      </c>
    </row>
    <row r="260" spans="1:4" x14ac:dyDescent="0.25">
      <c r="A260" s="14">
        <f>IF(AND('Calc_Avalanche'!$C$239=0,'Calc_Avalanche'!$D$239=0,'Calc_Avalanche'!$E$239=0),"",'Calc_Avalanche'!$B$239)</f>
        <v/>
      </c>
      <c r="B260" s="13">
        <f>IF(AND('Calc_Avalanche'!$C$239=0,'Calc_Avalanche'!$D$239=0,'Calc_Avalanche'!$E$239=0),"",'Calc_Avalanche'!$C$239)</f>
        <v/>
      </c>
      <c r="C260" s="13">
        <f>IF(AND('Calc_Avalanche'!$C$239=0,'Calc_Avalanche'!$D$239=0,'Calc_Avalanche'!$E$239=0),"",'Calc_Avalanche'!$D$239)</f>
        <v/>
      </c>
      <c r="D260" s="13">
        <f>IF(AND('Calc_Avalanche'!$C$239=0,'Calc_Avalanche'!$D$239=0,'Calc_Avalanche'!$E$239=0),"",'Calc_Avalanche'!$E$239)</f>
        <v/>
      </c>
    </row>
    <row r="261" spans="1:4" x14ac:dyDescent="0.25">
      <c r="A261" s="14">
        <f>IF(AND('Calc_Avalanche'!$C$240=0,'Calc_Avalanche'!$D$240=0,'Calc_Avalanche'!$E$240=0),"",'Calc_Avalanche'!$B$240)</f>
        <v/>
      </c>
      <c r="B261" s="13">
        <f>IF(AND('Calc_Avalanche'!$C$240=0,'Calc_Avalanche'!$D$240=0,'Calc_Avalanche'!$E$240=0),"",'Calc_Avalanche'!$C$240)</f>
        <v/>
      </c>
      <c r="C261" s="13">
        <f>IF(AND('Calc_Avalanche'!$C$240=0,'Calc_Avalanche'!$D$240=0,'Calc_Avalanche'!$E$240=0),"",'Calc_Avalanche'!$D$240)</f>
        <v/>
      </c>
      <c r="D261" s="13">
        <f>IF(AND('Calc_Avalanche'!$C$240=0,'Calc_Avalanche'!$D$240=0,'Calc_Avalanche'!$E$240=0),"",'Calc_Avalanche'!$E$240)</f>
        <v/>
      </c>
    </row>
    <row r="262" spans="1:4" x14ac:dyDescent="0.25">
      <c r="A262" s="14">
        <f>IF(AND('Calc_Avalanche'!$C$241=0,'Calc_Avalanche'!$D$241=0,'Calc_Avalanche'!$E$241=0),"",'Calc_Avalanche'!$B$241)</f>
        <v/>
      </c>
      <c r="B262" s="13">
        <f>IF(AND('Calc_Avalanche'!$C$241=0,'Calc_Avalanche'!$D$241=0,'Calc_Avalanche'!$E$241=0),"",'Calc_Avalanche'!$C$241)</f>
        <v/>
      </c>
      <c r="C262" s="13">
        <f>IF(AND('Calc_Avalanche'!$C$241=0,'Calc_Avalanche'!$D$241=0,'Calc_Avalanche'!$E$241=0),"",'Calc_Avalanche'!$D$241)</f>
        <v/>
      </c>
      <c r="D262" s="13">
        <f>IF(AND('Calc_Avalanche'!$C$241=0,'Calc_Avalanche'!$D$241=0,'Calc_Avalanche'!$E$241=0),"",'Calc_Avalanche'!$E$241)</f>
        <v/>
      </c>
    </row>
    <row r="263" spans="1:4" x14ac:dyDescent="0.25">
      <c r="A263" s="14">
        <f>IF(AND('Calc_Avalanche'!$C$242=0,'Calc_Avalanche'!$D$242=0,'Calc_Avalanche'!$E$242=0),"",'Calc_Avalanche'!$B$242)</f>
        <v/>
      </c>
      <c r="B263" s="13">
        <f>IF(AND('Calc_Avalanche'!$C$242=0,'Calc_Avalanche'!$D$242=0,'Calc_Avalanche'!$E$242=0),"",'Calc_Avalanche'!$C$242)</f>
        <v/>
      </c>
      <c r="C263" s="13">
        <f>IF(AND('Calc_Avalanche'!$C$242=0,'Calc_Avalanche'!$D$242=0,'Calc_Avalanche'!$E$242=0),"",'Calc_Avalanche'!$D$242)</f>
        <v/>
      </c>
      <c r="D263" s="13">
        <f>IF(AND('Calc_Avalanche'!$C$242=0,'Calc_Avalanche'!$D$242=0,'Calc_Avalanche'!$E$242=0),"",'Calc_Avalanche'!$E$242)</f>
        <v/>
      </c>
    </row>
    <row r="264" spans="1:4" x14ac:dyDescent="0.25">
      <c r="A264" s="14">
        <f>IF(AND('Calc_Avalanche'!$C$243=0,'Calc_Avalanche'!$D$243=0,'Calc_Avalanche'!$E$243=0),"",'Calc_Avalanche'!$B$243)</f>
        <v/>
      </c>
      <c r="B264" s="13">
        <f>IF(AND('Calc_Avalanche'!$C$243=0,'Calc_Avalanche'!$D$243=0,'Calc_Avalanche'!$E$243=0),"",'Calc_Avalanche'!$C$243)</f>
        <v/>
      </c>
      <c r="C264" s="13">
        <f>IF(AND('Calc_Avalanche'!$C$243=0,'Calc_Avalanche'!$D$243=0,'Calc_Avalanche'!$E$243=0),"",'Calc_Avalanche'!$D$243)</f>
        <v/>
      </c>
      <c r="D264" s="13">
        <f>IF(AND('Calc_Avalanche'!$C$243=0,'Calc_Avalanche'!$D$243=0,'Calc_Avalanche'!$E$243=0),"",'Calc_Avalanche'!$E$243)</f>
        <v/>
      </c>
    </row>
    <row r="265" spans="1:4" x14ac:dyDescent="0.25">
      <c r="A265" s="14">
        <f>IF(AND('Calc_Avalanche'!$C$244=0,'Calc_Avalanche'!$D$244=0,'Calc_Avalanche'!$E$244=0),"",'Calc_Avalanche'!$B$244)</f>
        <v/>
      </c>
      <c r="B265" s="13">
        <f>IF(AND('Calc_Avalanche'!$C$244=0,'Calc_Avalanche'!$D$244=0,'Calc_Avalanche'!$E$244=0),"",'Calc_Avalanche'!$C$244)</f>
        <v/>
      </c>
      <c r="C265" s="13">
        <f>IF(AND('Calc_Avalanche'!$C$244=0,'Calc_Avalanche'!$D$244=0,'Calc_Avalanche'!$E$244=0),"",'Calc_Avalanche'!$D$244)</f>
        <v/>
      </c>
      <c r="D265" s="13">
        <f>IF(AND('Calc_Avalanche'!$C$244=0,'Calc_Avalanche'!$D$244=0,'Calc_Avalanche'!$E$244=0),"",'Calc_Avalanche'!$E$244)</f>
        <v/>
      </c>
    </row>
    <row r="266" spans="1:4" x14ac:dyDescent="0.25">
      <c r="A266" s="14">
        <f>IF(AND('Calc_Avalanche'!$C$245=0,'Calc_Avalanche'!$D$245=0,'Calc_Avalanche'!$E$245=0),"",'Calc_Avalanche'!$B$245)</f>
        <v/>
      </c>
      <c r="B266" s="13">
        <f>IF(AND('Calc_Avalanche'!$C$245=0,'Calc_Avalanche'!$D$245=0,'Calc_Avalanche'!$E$245=0),"",'Calc_Avalanche'!$C$245)</f>
        <v/>
      </c>
      <c r="C266" s="13">
        <f>IF(AND('Calc_Avalanche'!$C$245=0,'Calc_Avalanche'!$D$245=0,'Calc_Avalanche'!$E$245=0),"",'Calc_Avalanche'!$D$245)</f>
        <v/>
      </c>
      <c r="D266" s="13">
        <f>IF(AND('Calc_Avalanche'!$C$245=0,'Calc_Avalanche'!$D$245=0,'Calc_Avalanche'!$E$245=0),"",'Calc_Avalanche'!$E$245)</f>
        <v/>
      </c>
    </row>
    <row r="267" spans="1:4" x14ac:dyDescent="0.25">
      <c r="A267" s="14">
        <f>IF(AND('Calc_Avalanche'!$C$246=0,'Calc_Avalanche'!$D$246=0,'Calc_Avalanche'!$E$246=0),"",'Calc_Avalanche'!$B$246)</f>
        <v/>
      </c>
      <c r="B267" s="13">
        <f>IF(AND('Calc_Avalanche'!$C$246=0,'Calc_Avalanche'!$D$246=0,'Calc_Avalanche'!$E$246=0),"",'Calc_Avalanche'!$C$246)</f>
        <v/>
      </c>
      <c r="C267" s="13">
        <f>IF(AND('Calc_Avalanche'!$C$246=0,'Calc_Avalanche'!$D$246=0,'Calc_Avalanche'!$E$246=0),"",'Calc_Avalanche'!$D$246)</f>
        <v/>
      </c>
      <c r="D267" s="13">
        <f>IF(AND('Calc_Avalanche'!$C$246=0,'Calc_Avalanche'!$D$246=0,'Calc_Avalanche'!$E$246=0),"",'Calc_Avalanche'!$E$246)</f>
        <v/>
      </c>
    </row>
    <row r="268" spans="1:4" x14ac:dyDescent="0.25">
      <c r="A268" s="14">
        <f>IF(AND('Calc_Avalanche'!$C$247=0,'Calc_Avalanche'!$D$247=0,'Calc_Avalanche'!$E$247=0),"",'Calc_Avalanche'!$B$247)</f>
        <v/>
      </c>
      <c r="B268" s="13">
        <f>IF(AND('Calc_Avalanche'!$C$247=0,'Calc_Avalanche'!$D$247=0,'Calc_Avalanche'!$E$247=0),"",'Calc_Avalanche'!$C$247)</f>
        <v/>
      </c>
      <c r="C268" s="13">
        <f>IF(AND('Calc_Avalanche'!$C$247=0,'Calc_Avalanche'!$D$247=0,'Calc_Avalanche'!$E$247=0),"",'Calc_Avalanche'!$D$247)</f>
        <v/>
      </c>
      <c r="D268" s="13">
        <f>IF(AND('Calc_Avalanche'!$C$247=0,'Calc_Avalanche'!$D$247=0,'Calc_Avalanche'!$E$247=0),"",'Calc_Avalanche'!$E$247)</f>
        <v/>
      </c>
    </row>
    <row r="269" spans="1:4" x14ac:dyDescent="0.25">
      <c r="A269" s="14">
        <f>IF(AND('Calc_Avalanche'!$C$248=0,'Calc_Avalanche'!$D$248=0,'Calc_Avalanche'!$E$248=0),"",'Calc_Avalanche'!$B$248)</f>
        <v/>
      </c>
      <c r="B269" s="13">
        <f>IF(AND('Calc_Avalanche'!$C$248=0,'Calc_Avalanche'!$D$248=0,'Calc_Avalanche'!$E$248=0),"",'Calc_Avalanche'!$C$248)</f>
        <v/>
      </c>
      <c r="C269" s="13">
        <f>IF(AND('Calc_Avalanche'!$C$248=0,'Calc_Avalanche'!$D$248=0,'Calc_Avalanche'!$E$248=0),"",'Calc_Avalanche'!$D$248)</f>
        <v/>
      </c>
      <c r="D269" s="13">
        <f>IF(AND('Calc_Avalanche'!$C$248=0,'Calc_Avalanche'!$D$248=0,'Calc_Avalanche'!$E$248=0),"",'Calc_Avalanche'!$E$248)</f>
        <v/>
      </c>
    </row>
    <row r="270" spans="1:4" x14ac:dyDescent="0.25">
      <c r="A270" s="14">
        <f>IF(AND('Calc_Avalanche'!$C$249=0,'Calc_Avalanche'!$D$249=0,'Calc_Avalanche'!$E$249=0),"",'Calc_Avalanche'!$B$249)</f>
        <v/>
      </c>
      <c r="B270" s="13">
        <f>IF(AND('Calc_Avalanche'!$C$249=0,'Calc_Avalanche'!$D$249=0,'Calc_Avalanche'!$E$249=0),"",'Calc_Avalanche'!$C$249)</f>
        <v/>
      </c>
      <c r="C270" s="13">
        <f>IF(AND('Calc_Avalanche'!$C$249=0,'Calc_Avalanche'!$D$249=0,'Calc_Avalanche'!$E$249=0),"",'Calc_Avalanche'!$D$249)</f>
        <v/>
      </c>
      <c r="D270" s="13">
        <f>IF(AND('Calc_Avalanche'!$C$249=0,'Calc_Avalanche'!$D$249=0,'Calc_Avalanche'!$E$249=0),"",'Calc_Avalanche'!$E$249)</f>
        <v/>
      </c>
    </row>
    <row r="271" spans="1:4" x14ac:dyDescent="0.25">
      <c r="A271" s="14">
        <f>IF(AND('Calc_Avalanche'!$C$250=0,'Calc_Avalanche'!$D$250=0,'Calc_Avalanche'!$E$250=0),"",'Calc_Avalanche'!$B$250)</f>
        <v/>
      </c>
      <c r="B271" s="13">
        <f>IF(AND('Calc_Avalanche'!$C$250=0,'Calc_Avalanche'!$D$250=0,'Calc_Avalanche'!$E$250=0),"",'Calc_Avalanche'!$C$250)</f>
        <v/>
      </c>
      <c r="C271" s="13">
        <f>IF(AND('Calc_Avalanche'!$C$250=0,'Calc_Avalanche'!$D$250=0,'Calc_Avalanche'!$E$250=0),"",'Calc_Avalanche'!$D$250)</f>
        <v/>
      </c>
      <c r="D271" s="13">
        <f>IF(AND('Calc_Avalanche'!$C$250=0,'Calc_Avalanche'!$D$250=0,'Calc_Avalanche'!$E$250=0),"",'Calc_Avalanche'!$E$250)</f>
        <v/>
      </c>
    </row>
    <row r="272" spans="1:4" x14ac:dyDescent="0.25">
      <c r="A272" s="14">
        <f>IF(AND('Calc_Avalanche'!$C$251=0,'Calc_Avalanche'!$D$251=0,'Calc_Avalanche'!$E$251=0),"",'Calc_Avalanche'!$B$251)</f>
        <v/>
      </c>
      <c r="B272" s="13">
        <f>IF(AND('Calc_Avalanche'!$C$251=0,'Calc_Avalanche'!$D$251=0,'Calc_Avalanche'!$E$251=0),"",'Calc_Avalanche'!$C$251)</f>
        <v/>
      </c>
      <c r="C272" s="13">
        <f>IF(AND('Calc_Avalanche'!$C$251=0,'Calc_Avalanche'!$D$251=0,'Calc_Avalanche'!$E$251=0),"",'Calc_Avalanche'!$D$251)</f>
        <v/>
      </c>
      <c r="D272" s="13">
        <f>IF(AND('Calc_Avalanche'!$C$251=0,'Calc_Avalanche'!$D$251=0,'Calc_Avalanche'!$E$251=0),"",'Calc_Avalanche'!$E$251)</f>
        <v/>
      </c>
    </row>
    <row r="273" spans="1:4" x14ac:dyDescent="0.25">
      <c r="A273" s="14">
        <f>IF(AND('Calc_Avalanche'!$C$252=0,'Calc_Avalanche'!$D$252=0,'Calc_Avalanche'!$E$252=0),"",'Calc_Avalanche'!$B$252)</f>
        <v/>
      </c>
      <c r="B273" s="13">
        <f>IF(AND('Calc_Avalanche'!$C$252=0,'Calc_Avalanche'!$D$252=0,'Calc_Avalanche'!$E$252=0),"",'Calc_Avalanche'!$C$252)</f>
        <v/>
      </c>
      <c r="C273" s="13">
        <f>IF(AND('Calc_Avalanche'!$C$252=0,'Calc_Avalanche'!$D$252=0,'Calc_Avalanche'!$E$252=0),"",'Calc_Avalanche'!$D$252)</f>
        <v/>
      </c>
      <c r="D273" s="13">
        <f>IF(AND('Calc_Avalanche'!$C$252=0,'Calc_Avalanche'!$D$252=0,'Calc_Avalanche'!$E$252=0),"",'Calc_Avalanche'!$E$252)</f>
        <v/>
      </c>
    </row>
    <row r="274" spans="1:4" x14ac:dyDescent="0.25">
      <c r="A274" s="14">
        <f>IF(AND('Calc_Avalanche'!$C$253=0,'Calc_Avalanche'!$D$253=0,'Calc_Avalanche'!$E$253=0),"",'Calc_Avalanche'!$B$253)</f>
        <v/>
      </c>
      <c r="B274" s="13">
        <f>IF(AND('Calc_Avalanche'!$C$253=0,'Calc_Avalanche'!$D$253=0,'Calc_Avalanche'!$E$253=0),"",'Calc_Avalanche'!$C$253)</f>
        <v/>
      </c>
      <c r="C274" s="13">
        <f>IF(AND('Calc_Avalanche'!$C$253=0,'Calc_Avalanche'!$D$253=0,'Calc_Avalanche'!$E$253=0),"",'Calc_Avalanche'!$D$253)</f>
        <v/>
      </c>
      <c r="D274" s="13">
        <f>IF(AND('Calc_Avalanche'!$C$253=0,'Calc_Avalanche'!$D$253=0,'Calc_Avalanche'!$E$253=0),"",'Calc_Avalanche'!$E$253)</f>
        <v/>
      </c>
    </row>
    <row r="275" spans="1:4" x14ac:dyDescent="0.25">
      <c r="A275" s="14">
        <f>IF(AND('Calc_Avalanche'!$C$254=0,'Calc_Avalanche'!$D$254=0,'Calc_Avalanche'!$E$254=0),"",'Calc_Avalanche'!$B$254)</f>
        <v/>
      </c>
      <c r="B275" s="13">
        <f>IF(AND('Calc_Avalanche'!$C$254=0,'Calc_Avalanche'!$D$254=0,'Calc_Avalanche'!$E$254=0),"",'Calc_Avalanche'!$C$254)</f>
        <v/>
      </c>
      <c r="C275" s="13">
        <f>IF(AND('Calc_Avalanche'!$C$254=0,'Calc_Avalanche'!$D$254=0,'Calc_Avalanche'!$E$254=0),"",'Calc_Avalanche'!$D$254)</f>
        <v/>
      </c>
      <c r="D275" s="13">
        <f>IF(AND('Calc_Avalanche'!$C$254=0,'Calc_Avalanche'!$D$254=0,'Calc_Avalanche'!$E$254=0),"",'Calc_Avalanche'!$E$254)</f>
        <v/>
      </c>
    </row>
    <row r="276" spans="1:4" x14ac:dyDescent="0.25">
      <c r="A276" s="14">
        <f>IF(AND('Calc_Avalanche'!$C$255=0,'Calc_Avalanche'!$D$255=0,'Calc_Avalanche'!$E$255=0),"",'Calc_Avalanche'!$B$255)</f>
        <v/>
      </c>
      <c r="B276" s="13">
        <f>IF(AND('Calc_Avalanche'!$C$255=0,'Calc_Avalanche'!$D$255=0,'Calc_Avalanche'!$E$255=0),"",'Calc_Avalanche'!$C$255)</f>
        <v/>
      </c>
      <c r="C276" s="13">
        <f>IF(AND('Calc_Avalanche'!$C$255=0,'Calc_Avalanche'!$D$255=0,'Calc_Avalanche'!$E$255=0),"",'Calc_Avalanche'!$D$255)</f>
        <v/>
      </c>
      <c r="D276" s="13">
        <f>IF(AND('Calc_Avalanche'!$C$255=0,'Calc_Avalanche'!$D$255=0,'Calc_Avalanche'!$E$255=0),"",'Calc_Avalanche'!$E$255)</f>
        <v/>
      </c>
    </row>
    <row r="277" spans="1:4" x14ac:dyDescent="0.25">
      <c r="A277" s="14">
        <f>IF(AND('Calc_Avalanche'!$C$256=0,'Calc_Avalanche'!$D$256=0,'Calc_Avalanche'!$E$256=0),"",'Calc_Avalanche'!$B$256)</f>
        <v/>
      </c>
      <c r="B277" s="13">
        <f>IF(AND('Calc_Avalanche'!$C$256=0,'Calc_Avalanche'!$D$256=0,'Calc_Avalanche'!$E$256=0),"",'Calc_Avalanche'!$C$256)</f>
        <v/>
      </c>
      <c r="C277" s="13">
        <f>IF(AND('Calc_Avalanche'!$C$256=0,'Calc_Avalanche'!$D$256=0,'Calc_Avalanche'!$E$256=0),"",'Calc_Avalanche'!$D$256)</f>
        <v/>
      </c>
      <c r="D277" s="13">
        <f>IF(AND('Calc_Avalanche'!$C$256=0,'Calc_Avalanche'!$D$256=0,'Calc_Avalanche'!$E$256=0),"",'Calc_Avalanche'!$E$256)</f>
        <v/>
      </c>
    </row>
    <row r="278" spans="1:4" x14ac:dyDescent="0.25">
      <c r="A278" s="14">
        <f>IF(AND('Calc_Avalanche'!$C$257=0,'Calc_Avalanche'!$D$257=0,'Calc_Avalanche'!$E$257=0),"",'Calc_Avalanche'!$B$257)</f>
        <v/>
      </c>
      <c r="B278" s="13">
        <f>IF(AND('Calc_Avalanche'!$C$257=0,'Calc_Avalanche'!$D$257=0,'Calc_Avalanche'!$E$257=0),"",'Calc_Avalanche'!$C$257)</f>
        <v/>
      </c>
      <c r="C278" s="13">
        <f>IF(AND('Calc_Avalanche'!$C$257=0,'Calc_Avalanche'!$D$257=0,'Calc_Avalanche'!$E$257=0),"",'Calc_Avalanche'!$D$257)</f>
        <v/>
      </c>
      <c r="D278" s="13">
        <f>IF(AND('Calc_Avalanche'!$C$257=0,'Calc_Avalanche'!$D$257=0,'Calc_Avalanche'!$E$257=0),"",'Calc_Avalanche'!$E$257)</f>
        <v/>
      </c>
    </row>
    <row r="279" spans="1:4" x14ac:dyDescent="0.25">
      <c r="A279" s="14">
        <f>IF(AND('Calc_Avalanche'!$C$258=0,'Calc_Avalanche'!$D$258=0,'Calc_Avalanche'!$E$258=0),"",'Calc_Avalanche'!$B$258)</f>
        <v/>
      </c>
      <c r="B279" s="13">
        <f>IF(AND('Calc_Avalanche'!$C$258=0,'Calc_Avalanche'!$D$258=0,'Calc_Avalanche'!$E$258=0),"",'Calc_Avalanche'!$C$258)</f>
        <v/>
      </c>
      <c r="C279" s="13">
        <f>IF(AND('Calc_Avalanche'!$C$258=0,'Calc_Avalanche'!$D$258=0,'Calc_Avalanche'!$E$258=0),"",'Calc_Avalanche'!$D$258)</f>
        <v/>
      </c>
      <c r="D279" s="13">
        <f>IF(AND('Calc_Avalanche'!$C$258=0,'Calc_Avalanche'!$D$258=0,'Calc_Avalanche'!$E$258=0),"",'Calc_Avalanche'!$E$258)</f>
        <v/>
      </c>
    </row>
    <row r="280" spans="1:4" x14ac:dyDescent="0.25">
      <c r="A280" s="14">
        <f>IF(AND('Calc_Avalanche'!$C$259=0,'Calc_Avalanche'!$D$259=0,'Calc_Avalanche'!$E$259=0),"",'Calc_Avalanche'!$B$259)</f>
        <v/>
      </c>
      <c r="B280" s="13">
        <f>IF(AND('Calc_Avalanche'!$C$259=0,'Calc_Avalanche'!$D$259=0,'Calc_Avalanche'!$E$259=0),"",'Calc_Avalanche'!$C$259)</f>
        <v/>
      </c>
      <c r="C280" s="13">
        <f>IF(AND('Calc_Avalanche'!$C$259=0,'Calc_Avalanche'!$D$259=0,'Calc_Avalanche'!$E$259=0),"",'Calc_Avalanche'!$D$259)</f>
        <v/>
      </c>
      <c r="D280" s="13">
        <f>IF(AND('Calc_Avalanche'!$C$259=0,'Calc_Avalanche'!$D$259=0,'Calc_Avalanche'!$E$259=0),"",'Calc_Avalanche'!$E$259)</f>
        <v/>
      </c>
    </row>
    <row r="281" spans="1:4" x14ac:dyDescent="0.25">
      <c r="A281" s="14">
        <f>IF(AND('Calc_Avalanche'!$C$260=0,'Calc_Avalanche'!$D$260=0,'Calc_Avalanche'!$E$260=0),"",'Calc_Avalanche'!$B$260)</f>
        <v/>
      </c>
      <c r="B281" s="13">
        <f>IF(AND('Calc_Avalanche'!$C$260=0,'Calc_Avalanche'!$D$260=0,'Calc_Avalanche'!$E$260=0),"",'Calc_Avalanche'!$C$260)</f>
        <v/>
      </c>
      <c r="C281" s="13">
        <f>IF(AND('Calc_Avalanche'!$C$260=0,'Calc_Avalanche'!$D$260=0,'Calc_Avalanche'!$E$260=0),"",'Calc_Avalanche'!$D$260)</f>
        <v/>
      </c>
      <c r="D281" s="13">
        <f>IF(AND('Calc_Avalanche'!$C$260=0,'Calc_Avalanche'!$D$260=0,'Calc_Avalanche'!$E$260=0),"",'Calc_Avalanche'!$E$260)</f>
        <v/>
      </c>
    </row>
    <row r="282" spans="1:4" x14ac:dyDescent="0.25">
      <c r="A282" s="14">
        <f>IF(AND('Calc_Avalanche'!$C$261=0,'Calc_Avalanche'!$D$261=0,'Calc_Avalanche'!$E$261=0),"",'Calc_Avalanche'!$B$261)</f>
        <v/>
      </c>
      <c r="B282" s="13">
        <f>IF(AND('Calc_Avalanche'!$C$261=0,'Calc_Avalanche'!$D$261=0,'Calc_Avalanche'!$E$261=0),"",'Calc_Avalanche'!$C$261)</f>
        <v/>
      </c>
      <c r="C282" s="13">
        <f>IF(AND('Calc_Avalanche'!$C$261=0,'Calc_Avalanche'!$D$261=0,'Calc_Avalanche'!$E$261=0),"",'Calc_Avalanche'!$D$261)</f>
        <v/>
      </c>
      <c r="D282" s="13">
        <f>IF(AND('Calc_Avalanche'!$C$261=0,'Calc_Avalanche'!$D$261=0,'Calc_Avalanche'!$E$261=0),"",'Calc_Avalanche'!$E$261)</f>
        <v/>
      </c>
    </row>
    <row r="283" spans="1:4" x14ac:dyDescent="0.25">
      <c r="A283" s="14">
        <f>IF(AND('Calc_Avalanche'!$C$262=0,'Calc_Avalanche'!$D$262=0,'Calc_Avalanche'!$E$262=0),"",'Calc_Avalanche'!$B$262)</f>
        <v/>
      </c>
      <c r="B283" s="13">
        <f>IF(AND('Calc_Avalanche'!$C$262=0,'Calc_Avalanche'!$D$262=0,'Calc_Avalanche'!$E$262=0),"",'Calc_Avalanche'!$C$262)</f>
        <v/>
      </c>
      <c r="C283" s="13">
        <f>IF(AND('Calc_Avalanche'!$C$262=0,'Calc_Avalanche'!$D$262=0,'Calc_Avalanche'!$E$262=0),"",'Calc_Avalanche'!$D$262)</f>
        <v/>
      </c>
      <c r="D283" s="13">
        <f>IF(AND('Calc_Avalanche'!$C$262=0,'Calc_Avalanche'!$D$262=0,'Calc_Avalanche'!$E$262=0),"",'Calc_Avalanche'!$E$262)</f>
        <v/>
      </c>
    </row>
    <row r="284" spans="1:4" x14ac:dyDescent="0.25">
      <c r="A284" s="14">
        <f>IF(AND('Calc_Avalanche'!$C$263=0,'Calc_Avalanche'!$D$263=0,'Calc_Avalanche'!$E$263=0),"",'Calc_Avalanche'!$B$263)</f>
        <v/>
      </c>
      <c r="B284" s="13">
        <f>IF(AND('Calc_Avalanche'!$C$263=0,'Calc_Avalanche'!$D$263=0,'Calc_Avalanche'!$E$263=0),"",'Calc_Avalanche'!$C$263)</f>
        <v/>
      </c>
      <c r="C284" s="13">
        <f>IF(AND('Calc_Avalanche'!$C$263=0,'Calc_Avalanche'!$D$263=0,'Calc_Avalanche'!$E$263=0),"",'Calc_Avalanche'!$D$263)</f>
        <v/>
      </c>
      <c r="D284" s="13">
        <f>IF(AND('Calc_Avalanche'!$C$263=0,'Calc_Avalanche'!$D$263=0,'Calc_Avalanche'!$E$263=0),"",'Calc_Avalanche'!$E$263)</f>
        <v/>
      </c>
    </row>
    <row r="285" spans="1:4" x14ac:dyDescent="0.25">
      <c r="A285" s="14">
        <f>IF(AND('Calc_Avalanche'!$C$264=0,'Calc_Avalanche'!$D$264=0,'Calc_Avalanche'!$E$264=0),"",'Calc_Avalanche'!$B$264)</f>
        <v/>
      </c>
      <c r="B285" s="13">
        <f>IF(AND('Calc_Avalanche'!$C$264=0,'Calc_Avalanche'!$D$264=0,'Calc_Avalanche'!$E$264=0),"",'Calc_Avalanche'!$C$264)</f>
        <v/>
      </c>
      <c r="C285" s="13">
        <f>IF(AND('Calc_Avalanche'!$C$264=0,'Calc_Avalanche'!$D$264=0,'Calc_Avalanche'!$E$264=0),"",'Calc_Avalanche'!$D$264)</f>
        <v/>
      </c>
      <c r="D285" s="13">
        <f>IF(AND('Calc_Avalanche'!$C$264=0,'Calc_Avalanche'!$D$264=0,'Calc_Avalanche'!$E$264=0),"",'Calc_Avalanche'!$E$264)</f>
        <v/>
      </c>
    </row>
    <row r="286" spans="1:4" x14ac:dyDescent="0.25">
      <c r="A286" s="14">
        <f>IF(AND('Calc_Avalanche'!$C$265=0,'Calc_Avalanche'!$D$265=0,'Calc_Avalanche'!$E$265=0),"",'Calc_Avalanche'!$B$265)</f>
        <v/>
      </c>
      <c r="B286" s="13">
        <f>IF(AND('Calc_Avalanche'!$C$265=0,'Calc_Avalanche'!$D$265=0,'Calc_Avalanche'!$E$265=0),"",'Calc_Avalanche'!$C$265)</f>
        <v/>
      </c>
      <c r="C286" s="13">
        <f>IF(AND('Calc_Avalanche'!$C$265=0,'Calc_Avalanche'!$D$265=0,'Calc_Avalanche'!$E$265=0),"",'Calc_Avalanche'!$D$265)</f>
        <v/>
      </c>
      <c r="D286" s="13">
        <f>IF(AND('Calc_Avalanche'!$C$265=0,'Calc_Avalanche'!$D$265=0,'Calc_Avalanche'!$E$265=0),"",'Calc_Avalanche'!$E$265)</f>
        <v/>
      </c>
    </row>
    <row r="287" spans="1:4" x14ac:dyDescent="0.25">
      <c r="A287" s="14">
        <f>IF(AND('Calc_Avalanche'!$C$266=0,'Calc_Avalanche'!$D$266=0,'Calc_Avalanche'!$E$266=0),"",'Calc_Avalanche'!$B$266)</f>
        <v/>
      </c>
      <c r="B287" s="13">
        <f>IF(AND('Calc_Avalanche'!$C$266=0,'Calc_Avalanche'!$D$266=0,'Calc_Avalanche'!$E$266=0),"",'Calc_Avalanche'!$C$266)</f>
        <v/>
      </c>
      <c r="C287" s="13">
        <f>IF(AND('Calc_Avalanche'!$C$266=0,'Calc_Avalanche'!$D$266=0,'Calc_Avalanche'!$E$266=0),"",'Calc_Avalanche'!$D$266)</f>
        <v/>
      </c>
      <c r="D287" s="13">
        <f>IF(AND('Calc_Avalanche'!$C$266=0,'Calc_Avalanche'!$D$266=0,'Calc_Avalanche'!$E$266=0),"",'Calc_Avalanche'!$E$266)</f>
        <v/>
      </c>
    </row>
    <row r="288" spans="1:4" x14ac:dyDescent="0.25">
      <c r="A288" s="14">
        <f>IF(AND('Calc_Avalanche'!$C$267=0,'Calc_Avalanche'!$D$267=0,'Calc_Avalanche'!$E$267=0),"",'Calc_Avalanche'!$B$267)</f>
        <v/>
      </c>
      <c r="B288" s="13">
        <f>IF(AND('Calc_Avalanche'!$C$267=0,'Calc_Avalanche'!$D$267=0,'Calc_Avalanche'!$E$267=0),"",'Calc_Avalanche'!$C$267)</f>
        <v/>
      </c>
      <c r="C288" s="13">
        <f>IF(AND('Calc_Avalanche'!$C$267=0,'Calc_Avalanche'!$D$267=0,'Calc_Avalanche'!$E$267=0),"",'Calc_Avalanche'!$D$267)</f>
        <v/>
      </c>
      <c r="D288" s="13">
        <f>IF(AND('Calc_Avalanche'!$C$267=0,'Calc_Avalanche'!$D$267=0,'Calc_Avalanche'!$E$267=0),"",'Calc_Avalanche'!$E$267)</f>
        <v/>
      </c>
    </row>
    <row r="289" spans="1:4" x14ac:dyDescent="0.25">
      <c r="A289" s="14">
        <f>IF(AND('Calc_Avalanche'!$C$268=0,'Calc_Avalanche'!$D$268=0,'Calc_Avalanche'!$E$268=0),"",'Calc_Avalanche'!$B$268)</f>
        <v/>
      </c>
      <c r="B289" s="13">
        <f>IF(AND('Calc_Avalanche'!$C$268=0,'Calc_Avalanche'!$D$268=0,'Calc_Avalanche'!$E$268=0),"",'Calc_Avalanche'!$C$268)</f>
        <v/>
      </c>
      <c r="C289" s="13">
        <f>IF(AND('Calc_Avalanche'!$C$268=0,'Calc_Avalanche'!$D$268=0,'Calc_Avalanche'!$E$268=0),"",'Calc_Avalanche'!$D$268)</f>
        <v/>
      </c>
      <c r="D289" s="13">
        <f>IF(AND('Calc_Avalanche'!$C$268=0,'Calc_Avalanche'!$D$268=0,'Calc_Avalanche'!$E$268=0),"",'Calc_Avalanche'!$E$268)</f>
        <v/>
      </c>
    </row>
    <row r="290" spans="1:4" x14ac:dyDescent="0.25">
      <c r="A290" s="14">
        <f>IF(AND('Calc_Avalanche'!$C$269=0,'Calc_Avalanche'!$D$269=0,'Calc_Avalanche'!$E$269=0),"",'Calc_Avalanche'!$B$269)</f>
        <v/>
      </c>
      <c r="B290" s="13">
        <f>IF(AND('Calc_Avalanche'!$C$269=0,'Calc_Avalanche'!$D$269=0,'Calc_Avalanche'!$E$269=0),"",'Calc_Avalanche'!$C$269)</f>
        <v/>
      </c>
      <c r="C290" s="13">
        <f>IF(AND('Calc_Avalanche'!$C$269=0,'Calc_Avalanche'!$D$269=0,'Calc_Avalanche'!$E$269=0),"",'Calc_Avalanche'!$D$269)</f>
        <v/>
      </c>
      <c r="D290" s="13">
        <f>IF(AND('Calc_Avalanche'!$C$269=0,'Calc_Avalanche'!$D$269=0,'Calc_Avalanche'!$E$269=0),"",'Calc_Avalanche'!$E$269)</f>
        <v/>
      </c>
    </row>
    <row r="291" spans="1:4" x14ac:dyDescent="0.25">
      <c r="A291" s="14">
        <f>IF(AND('Calc_Avalanche'!$C$270=0,'Calc_Avalanche'!$D$270=0,'Calc_Avalanche'!$E$270=0),"",'Calc_Avalanche'!$B$270)</f>
        <v/>
      </c>
      <c r="B291" s="13">
        <f>IF(AND('Calc_Avalanche'!$C$270=0,'Calc_Avalanche'!$D$270=0,'Calc_Avalanche'!$E$270=0),"",'Calc_Avalanche'!$C$270)</f>
        <v/>
      </c>
      <c r="C291" s="13">
        <f>IF(AND('Calc_Avalanche'!$C$270=0,'Calc_Avalanche'!$D$270=0,'Calc_Avalanche'!$E$270=0),"",'Calc_Avalanche'!$D$270)</f>
        <v/>
      </c>
      <c r="D291" s="13">
        <f>IF(AND('Calc_Avalanche'!$C$270=0,'Calc_Avalanche'!$D$270=0,'Calc_Avalanche'!$E$270=0),"",'Calc_Avalanche'!$E$270)</f>
        <v/>
      </c>
    </row>
    <row r="292" spans="1:4" x14ac:dyDescent="0.25">
      <c r="A292" s="14">
        <f>IF(AND('Calc_Avalanche'!$C$271=0,'Calc_Avalanche'!$D$271=0,'Calc_Avalanche'!$E$271=0),"",'Calc_Avalanche'!$B$271)</f>
        <v/>
      </c>
      <c r="B292" s="13">
        <f>IF(AND('Calc_Avalanche'!$C$271=0,'Calc_Avalanche'!$D$271=0,'Calc_Avalanche'!$E$271=0),"",'Calc_Avalanche'!$C$271)</f>
        <v/>
      </c>
      <c r="C292" s="13">
        <f>IF(AND('Calc_Avalanche'!$C$271=0,'Calc_Avalanche'!$D$271=0,'Calc_Avalanche'!$E$271=0),"",'Calc_Avalanche'!$D$271)</f>
        <v/>
      </c>
      <c r="D292" s="13">
        <f>IF(AND('Calc_Avalanche'!$C$271=0,'Calc_Avalanche'!$D$271=0,'Calc_Avalanche'!$E$271=0),"",'Calc_Avalanche'!$E$271)</f>
        <v/>
      </c>
    </row>
    <row r="293" spans="1:4" x14ac:dyDescent="0.25">
      <c r="A293" s="14">
        <f>IF(AND('Calc_Avalanche'!$C$272=0,'Calc_Avalanche'!$D$272=0,'Calc_Avalanche'!$E$272=0),"",'Calc_Avalanche'!$B$272)</f>
        <v/>
      </c>
      <c r="B293" s="13">
        <f>IF(AND('Calc_Avalanche'!$C$272=0,'Calc_Avalanche'!$D$272=0,'Calc_Avalanche'!$E$272=0),"",'Calc_Avalanche'!$C$272)</f>
        <v/>
      </c>
      <c r="C293" s="13">
        <f>IF(AND('Calc_Avalanche'!$C$272=0,'Calc_Avalanche'!$D$272=0,'Calc_Avalanche'!$E$272=0),"",'Calc_Avalanche'!$D$272)</f>
        <v/>
      </c>
      <c r="D293" s="13">
        <f>IF(AND('Calc_Avalanche'!$C$272=0,'Calc_Avalanche'!$D$272=0,'Calc_Avalanche'!$E$272=0),"",'Calc_Avalanche'!$E$272)</f>
        <v/>
      </c>
    </row>
    <row r="294" spans="1:4" x14ac:dyDescent="0.25">
      <c r="A294" s="14">
        <f>IF(AND('Calc_Avalanche'!$C$273=0,'Calc_Avalanche'!$D$273=0,'Calc_Avalanche'!$E$273=0),"",'Calc_Avalanche'!$B$273)</f>
        <v/>
      </c>
      <c r="B294" s="13">
        <f>IF(AND('Calc_Avalanche'!$C$273=0,'Calc_Avalanche'!$D$273=0,'Calc_Avalanche'!$E$273=0),"",'Calc_Avalanche'!$C$273)</f>
        <v/>
      </c>
      <c r="C294" s="13">
        <f>IF(AND('Calc_Avalanche'!$C$273=0,'Calc_Avalanche'!$D$273=0,'Calc_Avalanche'!$E$273=0),"",'Calc_Avalanche'!$D$273)</f>
        <v/>
      </c>
      <c r="D294" s="13">
        <f>IF(AND('Calc_Avalanche'!$C$273=0,'Calc_Avalanche'!$D$273=0,'Calc_Avalanche'!$E$273=0),"",'Calc_Avalanche'!$E$273)</f>
        <v/>
      </c>
    </row>
    <row r="295" spans="1:4" x14ac:dyDescent="0.25">
      <c r="A295" s="14">
        <f>IF(AND('Calc_Avalanche'!$C$274=0,'Calc_Avalanche'!$D$274=0,'Calc_Avalanche'!$E$274=0),"",'Calc_Avalanche'!$B$274)</f>
        <v/>
      </c>
      <c r="B295" s="13">
        <f>IF(AND('Calc_Avalanche'!$C$274=0,'Calc_Avalanche'!$D$274=0,'Calc_Avalanche'!$E$274=0),"",'Calc_Avalanche'!$C$274)</f>
        <v/>
      </c>
      <c r="C295" s="13">
        <f>IF(AND('Calc_Avalanche'!$C$274=0,'Calc_Avalanche'!$D$274=0,'Calc_Avalanche'!$E$274=0),"",'Calc_Avalanche'!$D$274)</f>
        <v/>
      </c>
      <c r="D295" s="13">
        <f>IF(AND('Calc_Avalanche'!$C$274=0,'Calc_Avalanche'!$D$274=0,'Calc_Avalanche'!$E$274=0),"",'Calc_Avalanche'!$E$274)</f>
        <v/>
      </c>
    </row>
    <row r="296" spans="1:4" x14ac:dyDescent="0.25">
      <c r="A296" s="14">
        <f>IF(AND('Calc_Avalanche'!$C$275=0,'Calc_Avalanche'!$D$275=0,'Calc_Avalanche'!$E$275=0),"",'Calc_Avalanche'!$B$275)</f>
        <v/>
      </c>
      <c r="B296" s="13">
        <f>IF(AND('Calc_Avalanche'!$C$275=0,'Calc_Avalanche'!$D$275=0,'Calc_Avalanche'!$E$275=0),"",'Calc_Avalanche'!$C$275)</f>
        <v/>
      </c>
      <c r="C296" s="13">
        <f>IF(AND('Calc_Avalanche'!$C$275=0,'Calc_Avalanche'!$D$275=0,'Calc_Avalanche'!$E$275=0),"",'Calc_Avalanche'!$D$275)</f>
        <v/>
      </c>
      <c r="D296" s="13">
        <f>IF(AND('Calc_Avalanche'!$C$275=0,'Calc_Avalanche'!$D$275=0,'Calc_Avalanche'!$E$275=0),"",'Calc_Avalanche'!$E$275)</f>
        <v/>
      </c>
    </row>
    <row r="297" spans="1:4" x14ac:dyDescent="0.25">
      <c r="A297" s="14">
        <f>IF(AND('Calc_Avalanche'!$C$276=0,'Calc_Avalanche'!$D$276=0,'Calc_Avalanche'!$E$276=0),"",'Calc_Avalanche'!$B$276)</f>
        <v/>
      </c>
      <c r="B297" s="13">
        <f>IF(AND('Calc_Avalanche'!$C$276=0,'Calc_Avalanche'!$D$276=0,'Calc_Avalanche'!$E$276=0),"",'Calc_Avalanche'!$C$276)</f>
        <v/>
      </c>
      <c r="C297" s="13">
        <f>IF(AND('Calc_Avalanche'!$C$276=0,'Calc_Avalanche'!$D$276=0,'Calc_Avalanche'!$E$276=0),"",'Calc_Avalanche'!$D$276)</f>
        <v/>
      </c>
      <c r="D297" s="13">
        <f>IF(AND('Calc_Avalanche'!$C$276=0,'Calc_Avalanche'!$D$276=0,'Calc_Avalanche'!$E$276=0),"",'Calc_Avalanche'!$E$276)</f>
        <v/>
      </c>
    </row>
    <row r="298" spans="1:4" x14ac:dyDescent="0.25">
      <c r="A298" s="14">
        <f>IF(AND('Calc_Avalanche'!$C$277=0,'Calc_Avalanche'!$D$277=0,'Calc_Avalanche'!$E$277=0),"",'Calc_Avalanche'!$B$277)</f>
        <v/>
      </c>
      <c r="B298" s="13">
        <f>IF(AND('Calc_Avalanche'!$C$277=0,'Calc_Avalanche'!$D$277=0,'Calc_Avalanche'!$E$277=0),"",'Calc_Avalanche'!$C$277)</f>
        <v/>
      </c>
      <c r="C298" s="13">
        <f>IF(AND('Calc_Avalanche'!$C$277=0,'Calc_Avalanche'!$D$277=0,'Calc_Avalanche'!$E$277=0),"",'Calc_Avalanche'!$D$277)</f>
        <v/>
      </c>
      <c r="D298" s="13">
        <f>IF(AND('Calc_Avalanche'!$C$277=0,'Calc_Avalanche'!$D$277=0,'Calc_Avalanche'!$E$277=0),"",'Calc_Avalanche'!$E$277)</f>
        <v/>
      </c>
    </row>
    <row r="299" spans="1:4" x14ac:dyDescent="0.25">
      <c r="A299" s="14">
        <f>IF(AND('Calc_Avalanche'!$C$278=0,'Calc_Avalanche'!$D$278=0,'Calc_Avalanche'!$E$278=0),"",'Calc_Avalanche'!$B$278)</f>
        <v/>
      </c>
      <c r="B299" s="13">
        <f>IF(AND('Calc_Avalanche'!$C$278=0,'Calc_Avalanche'!$D$278=0,'Calc_Avalanche'!$E$278=0),"",'Calc_Avalanche'!$C$278)</f>
        <v/>
      </c>
      <c r="C299" s="13">
        <f>IF(AND('Calc_Avalanche'!$C$278=0,'Calc_Avalanche'!$D$278=0,'Calc_Avalanche'!$E$278=0),"",'Calc_Avalanche'!$D$278)</f>
        <v/>
      </c>
      <c r="D299" s="13">
        <f>IF(AND('Calc_Avalanche'!$C$278=0,'Calc_Avalanche'!$D$278=0,'Calc_Avalanche'!$E$278=0),"",'Calc_Avalanche'!$E$278)</f>
        <v/>
      </c>
    </row>
    <row r="300" spans="1:4" x14ac:dyDescent="0.25">
      <c r="A300" s="14">
        <f>IF(AND('Calc_Avalanche'!$C$279=0,'Calc_Avalanche'!$D$279=0,'Calc_Avalanche'!$E$279=0),"",'Calc_Avalanche'!$B$279)</f>
        <v/>
      </c>
      <c r="B300" s="13">
        <f>IF(AND('Calc_Avalanche'!$C$279=0,'Calc_Avalanche'!$D$279=0,'Calc_Avalanche'!$E$279=0),"",'Calc_Avalanche'!$C$279)</f>
        <v/>
      </c>
      <c r="C300" s="13">
        <f>IF(AND('Calc_Avalanche'!$C$279=0,'Calc_Avalanche'!$D$279=0,'Calc_Avalanche'!$E$279=0),"",'Calc_Avalanche'!$D$279)</f>
        <v/>
      </c>
      <c r="D300" s="13">
        <f>IF(AND('Calc_Avalanche'!$C$279=0,'Calc_Avalanche'!$D$279=0,'Calc_Avalanche'!$E$279=0),"",'Calc_Avalanche'!$E$279)</f>
        <v/>
      </c>
    </row>
    <row r="301" spans="1:4" x14ac:dyDescent="0.25">
      <c r="A301" s="14">
        <f>IF(AND('Calc_Avalanche'!$C$280=0,'Calc_Avalanche'!$D$280=0,'Calc_Avalanche'!$E$280=0),"",'Calc_Avalanche'!$B$280)</f>
        <v/>
      </c>
      <c r="B301" s="13">
        <f>IF(AND('Calc_Avalanche'!$C$280=0,'Calc_Avalanche'!$D$280=0,'Calc_Avalanche'!$E$280=0),"",'Calc_Avalanche'!$C$280)</f>
        <v/>
      </c>
      <c r="C301" s="13">
        <f>IF(AND('Calc_Avalanche'!$C$280=0,'Calc_Avalanche'!$D$280=0,'Calc_Avalanche'!$E$280=0),"",'Calc_Avalanche'!$D$280)</f>
        <v/>
      </c>
      <c r="D301" s="13">
        <f>IF(AND('Calc_Avalanche'!$C$280=0,'Calc_Avalanche'!$D$280=0,'Calc_Avalanche'!$E$280=0),"",'Calc_Avalanche'!$E$280)</f>
        <v/>
      </c>
    </row>
    <row r="302" spans="1:4" x14ac:dyDescent="0.25">
      <c r="A302" s="14">
        <f>IF(AND('Calc_Avalanche'!$C$281=0,'Calc_Avalanche'!$D$281=0,'Calc_Avalanche'!$E$281=0),"",'Calc_Avalanche'!$B$281)</f>
        <v/>
      </c>
      <c r="B302" s="13">
        <f>IF(AND('Calc_Avalanche'!$C$281=0,'Calc_Avalanche'!$D$281=0,'Calc_Avalanche'!$E$281=0),"",'Calc_Avalanche'!$C$281)</f>
        <v/>
      </c>
      <c r="C302" s="13">
        <f>IF(AND('Calc_Avalanche'!$C$281=0,'Calc_Avalanche'!$D$281=0,'Calc_Avalanche'!$E$281=0),"",'Calc_Avalanche'!$D$281)</f>
        <v/>
      </c>
      <c r="D302" s="13">
        <f>IF(AND('Calc_Avalanche'!$C$281=0,'Calc_Avalanche'!$D$281=0,'Calc_Avalanche'!$E$281=0),"",'Calc_Avalanche'!$E$281)</f>
        <v/>
      </c>
    </row>
    <row r="303" spans="1:4" x14ac:dyDescent="0.25">
      <c r="A303" s="14">
        <f>IF(AND('Calc_Avalanche'!$C$282=0,'Calc_Avalanche'!$D$282=0,'Calc_Avalanche'!$E$282=0),"",'Calc_Avalanche'!$B$282)</f>
        <v/>
      </c>
      <c r="B303" s="13">
        <f>IF(AND('Calc_Avalanche'!$C$282=0,'Calc_Avalanche'!$D$282=0,'Calc_Avalanche'!$E$282=0),"",'Calc_Avalanche'!$C$282)</f>
        <v/>
      </c>
      <c r="C303" s="13">
        <f>IF(AND('Calc_Avalanche'!$C$282=0,'Calc_Avalanche'!$D$282=0,'Calc_Avalanche'!$E$282=0),"",'Calc_Avalanche'!$D$282)</f>
        <v/>
      </c>
      <c r="D303" s="13">
        <f>IF(AND('Calc_Avalanche'!$C$282=0,'Calc_Avalanche'!$D$282=0,'Calc_Avalanche'!$E$282=0),"",'Calc_Avalanche'!$E$282)</f>
        <v/>
      </c>
    </row>
    <row r="304" spans="1:4" x14ac:dyDescent="0.25">
      <c r="A304" s="14">
        <f>IF(AND('Calc_Avalanche'!$C$283=0,'Calc_Avalanche'!$D$283=0,'Calc_Avalanche'!$E$283=0),"",'Calc_Avalanche'!$B$283)</f>
        <v/>
      </c>
      <c r="B304" s="13">
        <f>IF(AND('Calc_Avalanche'!$C$283=0,'Calc_Avalanche'!$D$283=0,'Calc_Avalanche'!$E$283=0),"",'Calc_Avalanche'!$C$283)</f>
        <v/>
      </c>
      <c r="C304" s="13">
        <f>IF(AND('Calc_Avalanche'!$C$283=0,'Calc_Avalanche'!$D$283=0,'Calc_Avalanche'!$E$283=0),"",'Calc_Avalanche'!$D$283)</f>
        <v/>
      </c>
      <c r="D304" s="13">
        <f>IF(AND('Calc_Avalanche'!$C$283=0,'Calc_Avalanche'!$D$283=0,'Calc_Avalanche'!$E$283=0),"",'Calc_Avalanche'!$E$283)</f>
        <v/>
      </c>
    </row>
    <row r="305" spans="1:4" x14ac:dyDescent="0.25">
      <c r="A305" s="14">
        <f>IF(AND('Calc_Avalanche'!$C$284=0,'Calc_Avalanche'!$D$284=0,'Calc_Avalanche'!$E$284=0),"",'Calc_Avalanche'!$B$284)</f>
        <v/>
      </c>
      <c r="B305" s="13">
        <f>IF(AND('Calc_Avalanche'!$C$284=0,'Calc_Avalanche'!$D$284=0,'Calc_Avalanche'!$E$284=0),"",'Calc_Avalanche'!$C$284)</f>
        <v/>
      </c>
      <c r="C305" s="13">
        <f>IF(AND('Calc_Avalanche'!$C$284=0,'Calc_Avalanche'!$D$284=0,'Calc_Avalanche'!$E$284=0),"",'Calc_Avalanche'!$D$284)</f>
        <v/>
      </c>
      <c r="D305" s="13">
        <f>IF(AND('Calc_Avalanche'!$C$284=0,'Calc_Avalanche'!$D$284=0,'Calc_Avalanche'!$E$284=0),"",'Calc_Avalanche'!$E$284)</f>
        <v/>
      </c>
    </row>
    <row r="306" spans="1:4" x14ac:dyDescent="0.25">
      <c r="A306" s="14">
        <f>IF(AND('Calc_Avalanche'!$C$285=0,'Calc_Avalanche'!$D$285=0,'Calc_Avalanche'!$E$285=0),"",'Calc_Avalanche'!$B$285)</f>
        <v/>
      </c>
      <c r="B306" s="13">
        <f>IF(AND('Calc_Avalanche'!$C$285=0,'Calc_Avalanche'!$D$285=0,'Calc_Avalanche'!$E$285=0),"",'Calc_Avalanche'!$C$285)</f>
        <v/>
      </c>
      <c r="C306" s="13">
        <f>IF(AND('Calc_Avalanche'!$C$285=0,'Calc_Avalanche'!$D$285=0,'Calc_Avalanche'!$E$285=0),"",'Calc_Avalanche'!$D$285)</f>
        <v/>
      </c>
      <c r="D306" s="13">
        <f>IF(AND('Calc_Avalanche'!$C$285=0,'Calc_Avalanche'!$D$285=0,'Calc_Avalanche'!$E$285=0),"",'Calc_Avalanche'!$E$285)</f>
        <v/>
      </c>
    </row>
    <row r="307" spans="1:4" x14ac:dyDescent="0.25">
      <c r="A307" s="14">
        <f>IF(AND('Calc_Avalanche'!$C$286=0,'Calc_Avalanche'!$D$286=0,'Calc_Avalanche'!$E$286=0),"",'Calc_Avalanche'!$B$286)</f>
        <v/>
      </c>
      <c r="B307" s="13">
        <f>IF(AND('Calc_Avalanche'!$C$286=0,'Calc_Avalanche'!$D$286=0,'Calc_Avalanche'!$E$286=0),"",'Calc_Avalanche'!$C$286)</f>
        <v/>
      </c>
      <c r="C307" s="13">
        <f>IF(AND('Calc_Avalanche'!$C$286=0,'Calc_Avalanche'!$D$286=0,'Calc_Avalanche'!$E$286=0),"",'Calc_Avalanche'!$D$286)</f>
        <v/>
      </c>
      <c r="D307" s="13">
        <f>IF(AND('Calc_Avalanche'!$C$286=0,'Calc_Avalanche'!$D$286=0,'Calc_Avalanche'!$E$286=0),"",'Calc_Avalanche'!$E$286)</f>
        <v/>
      </c>
    </row>
    <row r="308" spans="1:4" x14ac:dyDescent="0.25">
      <c r="A308" s="14">
        <f>IF(AND('Calc_Avalanche'!$C$287=0,'Calc_Avalanche'!$D$287=0,'Calc_Avalanche'!$E$287=0),"",'Calc_Avalanche'!$B$287)</f>
        <v/>
      </c>
      <c r="B308" s="13">
        <f>IF(AND('Calc_Avalanche'!$C$287=0,'Calc_Avalanche'!$D$287=0,'Calc_Avalanche'!$E$287=0),"",'Calc_Avalanche'!$C$287)</f>
        <v/>
      </c>
      <c r="C308" s="13">
        <f>IF(AND('Calc_Avalanche'!$C$287=0,'Calc_Avalanche'!$D$287=0,'Calc_Avalanche'!$E$287=0),"",'Calc_Avalanche'!$D$287)</f>
        <v/>
      </c>
      <c r="D308" s="13">
        <f>IF(AND('Calc_Avalanche'!$C$287=0,'Calc_Avalanche'!$D$287=0,'Calc_Avalanche'!$E$287=0),"",'Calc_Avalanche'!$E$287)</f>
        <v/>
      </c>
    </row>
    <row r="309" spans="1:4" x14ac:dyDescent="0.25">
      <c r="A309" s="14">
        <f>IF(AND('Calc_Avalanche'!$C$288=0,'Calc_Avalanche'!$D$288=0,'Calc_Avalanche'!$E$288=0),"",'Calc_Avalanche'!$B$288)</f>
        <v/>
      </c>
      <c r="B309" s="13">
        <f>IF(AND('Calc_Avalanche'!$C$288=0,'Calc_Avalanche'!$D$288=0,'Calc_Avalanche'!$E$288=0),"",'Calc_Avalanche'!$C$288)</f>
        <v/>
      </c>
      <c r="C309" s="13">
        <f>IF(AND('Calc_Avalanche'!$C$288=0,'Calc_Avalanche'!$D$288=0,'Calc_Avalanche'!$E$288=0),"",'Calc_Avalanche'!$D$288)</f>
        <v/>
      </c>
      <c r="D309" s="13">
        <f>IF(AND('Calc_Avalanche'!$C$288=0,'Calc_Avalanche'!$D$288=0,'Calc_Avalanche'!$E$288=0),"",'Calc_Avalanche'!$E$288)</f>
        <v/>
      </c>
    </row>
    <row r="310" spans="1:4" x14ac:dyDescent="0.25">
      <c r="A310" s="14">
        <f>IF(AND('Calc_Avalanche'!$C$289=0,'Calc_Avalanche'!$D$289=0,'Calc_Avalanche'!$E$289=0),"",'Calc_Avalanche'!$B$289)</f>
        <v/>
      </c>
      <c r="B310" s="13">
        <f>IF(AND('Calc_Avalanche'!$C$289=0,'Calc_Avalanche'!$D$289=0,'Calc_Avalanche'!$E$289=0),"",'Calc_Avalanche'!$C$289)</f>
        <v/>
      </c>
      <c r="C310" s="13">
        <f>IF(AND('Calc_Avalanche'!$C$289=0,'Calc_Avalanche'!$D$289=0,'Calc_Avalanche'!$E$289=0),"",'Calc_Avalanche'!$D$289)</f>
        <v/>
      </c>
      <c r="D310" s="13">
        <f>IF(AND('Calc_Avalanche'!$C$289=0,'Calc_Avalanche'!$D$289=0,'Calc_Avalanche'!$E$289=0),"",'Calc_Avalanche'!$E$289)</f>
        <v/>
      </c>
    </row>
    <row r="311" spans="1:4" x14ac:dyDescent="0.25">
      <c r="A311" s="14">
        <f>IF(AND('Calc_Avalanche'!$C$290=0,'Calc_Avalanche'!$D$290=0,'Calc_Avalanche'!$E$290=0),"",'Calc_Avalanche'!$B$290)</f>
        <v/>
      </c>
      <c r="B311" s="13">
        <f>IF(AND('Calc_Avalanche'!$C$290=0,'Calc_Avalanche'!$D$290=0,'Calc_Avalanche'!$E$290=0),"",'Calc_Avalanche'!$C$290)</f>
        <v/>
      </c>
      <c r="C311" s="13">
        <f>IF(AND('Calc_Avalanche'!$C$290=0,'Calc_Avalanche'!$D$290=0,'Calc_Avalanche'!$E$290=0),"",'Calc_Avalanche'!$D$290)</f>
        <v/>
      </c>
      <c r="D311" s="13">
        <f>IF(AND('Calc_Avalanche'!$C$290=0,'Calc_Avalanche'!$D$290=0,'Calc_Avalanche'!$E$290=0),"",'Calc_Avalanche'!$E$290)</f>
        <v/>
      </c>
    </row>
    <row r="312" spans="1:4" x14ac:dyDescent="0.25">
      <c r="A312" s="14">
        <f>IF(AND('Calc_Avalanche'!$C$291=0,'Calc_Avalanche'!$D$291=0,'Calc_Avalanche'!$E$291=0),"",'Calc_Avalanche'!$B$291)</f>
        <v/>
      </c>
      <c r="B312" s="13">
        <f>IF(AND('Calc_Avalanche'!$C$291=0,'Calc_Avalanche'!$D$291=0,'Calc_Avalanche'!$E$291=0),"",'Calc_Avalanche'!$C$291)</f>
        <v/>
      </c>
      <c r="C312" s="13">
        <f>IF(AND('Calc_Avalanche'!$C$291=0,'Calc_Avalanche'!$D$291=0,'Calc_Avalanche'!$E$291=0),"",'Calc_Avalanche'!$D$291)</f>
        <v/>
      </c>
      <c r="D312" s="13">
        <f>IF(AND('Calc_Avalanche'!$C$291=0,'Calc_Avalanche'!$D$291=0,'Calc_Avalanche'!$E$291=0),"",'Calc_Avalanche'!$E$291)</f>
        <v/>
      </c>
    </row>
    <row r="313" spans="1:4" x14ac:dyDescent="0.25">
      <c r="A313" s="14">
        <f>IF(AND('Calc_Avalanche'!$C$292=0,'Calc_Avalanche'!$D$292=0,'Calc_Avalanche'!$E$292=0),"",'Calc_Avalanche'!$B$292)</f>
        <v/>
      </c>
      <c r="B313" s="13">
        <f>IF(AND('Calc_Avalanche'!$C$292=0,'Calc_Avalanche'!$D$292=0,'Calc_Avalanche'!$E$292=0),"",'Calc_Avalanche'!$C$292)</f>
        <v/>
      </c>
      <c r="C313" s="13">
        <f>IF(AND('Calc_Avalanche'!$C$292=0,'Calc_Avalanche'!$D$292=0,'Calc_Avalanche'!$E$292=0),"",'Calc_Avalanche'!$D$292)</f>
        <v/>
      </c>
      <c r="D313" s="13">
        <f>IF(AND('Calc_Avalanche'!$C$292=0,'Calc_Avalanche'!$D$292=0,'Calc_Avalanche'!$E$292=0),"",'Calc_Avalanche'!$E$292)</f>
        <v/>
      </c>
    </row>
    <row r="314" spans="1:4" x14ac:dyDescent="0.25">
      <c r="A314" s="14">
        <f>IF(AND('Calc_Avalanche'!$C$293=0,'Calc_Avalanche'!$D$293=0,'Calc_Avalanche'!$E$293=0),"",'Calc_Avalanche'!$B$293)</f>
        <v/>
      </c>
      <c r="B314" s="13">
        <f>IF(AND('Calc_Avalanche'!$C$293=0,'Calc_Avalanche'!$D$293=0,'Calc_Avalanche'!$E$293=0),"",'Calc_Avalanche'!$C$293)</f>
        <v/>
      </c>
      <c r="C314" s="13">
        <f>IF(AND('Calc_Avalanche'!$C$293=0,'Calc_Avalanche'!$D$293=0,'Calc_Avalanche'!$E$293=0),"",'Calc_Avalanche'!$D$293)</f>
        <v/>
      </c>
      <c r="D314" s="13">
        <f>IF(AND('Calc_Avalanche'!$C$293=0,'Calc_Avalanche'!$D$293=0,'Calc_Avalanche'!$E$293=0),"",'Calc_Avalanche'!$E$293)</f>
        <v/>
      </c>
    </row>
    <row r="315" spans="1:4" x14ac:dyDescent="0.25">
      <c r="A315" s="14">
        <f>IF(AND('Calc_Avalanche'!$C$294=0,'Calc_Avalanche'!$D$294=0,'Calc_Avalanche'!$E$294=0),"",'Calc_Avalanche'!$B$294)</f>
        <v/>
      </c>
      <c r="B315" s="13">
        <f>IF(AND('Calc_Avalanche'!$C$294=0,'Calc_Avalanche'!$D$294=0,'Calc_Avalanche'!$E$294=0),"",'Calc_Avalanche'!$C$294)</f>
        <v/>
      </c>
      <c r="C315" s="13">
        <f>IF(AND('Calc_Avalanche'!$C$294=0,'Calc_Avalanche'!$D$294=0,'Calc_Avalanche'!$E$294=0),"",'Calc_Avalanche'!$D$294)</f>
        <v/>
      </c>
      <c r="D315" s="13">
        <f>IF(AND('Calc_Avalanche'!$C$294=0,'Calc_Avalanche'!$D$294=0,'Calc_Avalanche'!$E$294=0),"",'Calc_Avalanche'!$E$294)</f>
        <v/>
      </c>
    </row>
    <row r="316" spans="1:4" x14ac:dyDescent="0.25">
      <c r="A316" s="14">
        <f>IF(AND('Calc_Avalanche'!$C$295=0,'Calc_Avalanche'!$D$295=0,'Calc_Avalanche'!$E$295=0),"",'Calc_Avalanche'!$B$295)</f>
        <v/>
      </c>
      <c r="B316" s="13">
        <f>IF(AND('Calc_Avalanche'!$C$295=0,'Calc_Avalanche'!$D$295=0,'Calc_Avalanche'!$E$295=0),"",'Calc_Avalanche'!$C$295)</f>
        <v/>
      </c>
      <c r="C316" s="13">
        <f>IF(AND('Calc_Avalanche'!$C$295=0,'Calc_Avalanche'!$D$295=0,'Calc_Avalanche'!$E$295=0),"",'Calc_Avalanche'!$D$295)</f>
        <v/>
      </c>
      <c r="D316" s="13">
        <f>IF(AND('Calc_Avalanche'!$C$295=0,'Calc_Avalanche'!$D$295=0,'Calc_Avalanche'!$E$295=0),"",'Calc_Avalanche'!$E$295)</f>
        <v/>
      </c>
    </row>
    <row r="317" spans="1:4" x14ac:dyDescent="0.25">
      <c r="A317" s="14">
        <f>IF(AND('Calc_Avalanche'!$C$296=0,'Calc_Avalanche'!$D$296=0,'Calc_Avalanche'!$E$296=0),"",'Calc_Avalanche'!$B$296)</f>
        <v/>
      </c>
      <c r="B317" s="13">
        <f>IF(AND('Calc_Avalanche'!$C$296=0,'Calc_Avalanche'!$D$296=0,'Calc_Avalanche'!$E$296=0),"",'Calc_Avalanche'!$C$296)</f>
        <v/>
      </c>
      <c r="C317" s="13">
        <f>IF(AND('Calc_Avalanche'!$C$296=0,'Calc_Avalanche'!$D$296=0,'Calc_Avalanche'!$E$296=0),"",'Calc_Avalanche'!$D$296)</f>
        <v/>
      </c>
      <c r="D317" s="13">
        <f>IF(AND('Calc_Avalanche'!$C$296=0,'Calc_Avalanche'!$D$296=0,'Calc_Avalanche'!$E$296=0),"",'Calc_Avalanche'!$E$296)</f>
        <v/>
      </c>
    </row>
    <row r="318" spans="1:4" x14ac:dyDescent="0.25">
      <c r="A318" s="14">
        <f>IF(AND('Calc_Avalanche'!$C$297=0,'Calc_Avalanche'!$D$297=0,'Calc_Avalanche'!$E$297=0),"",'Calc_Avalanche'!$B$297)</f>
        <v/>
      </c>
      <c r="B318" s="13">
        <f>IF(AND('Calc_Avalanche'!$C$297=0,'Calc_Avalanche'!$D$297=0,'Calc_Avalanche'!$E$297=0),"",'Calc_Avalanche'!$C$297)</f>
        <v/>
      </c>
      <c r="C318" s="13">
        <f>IF(AND('Calc_Avalanche'!$C$297=0,'Calc_Avalanche'!$D$297=0,'Calc_Avalanche'!$E$297=0),"",'Calc_Avalanche'!$D$297)</f>
        <v/>
      </c>
      <c r="D318" s="13">
        <f>IF(AND('Calc_Avalanche'!$C$297=0,'Calc_Avalanche'!$D$297=0,'Calc_Avalanche'!$E$297=0),"",'Calc_Avalanche'!$E$297)</f>
        <v/>
      </c>
    </row>
    <row r="319" spans="1:4" x14ac:dyDescent="0.25">
      <c r="A319" s="14">
        <f>IF(AND('Calc_Avalanche'!$C$298=0,'Calc_Avalanche'!$D$298=0,'Calc_Avalanche'!$E$298=0),"",'Calc_Avalanche'!$B$298)</f>
        <v/>
      </c>
      <c r="B319" s="13">
        <f>IF(AND('Calc_Avalanche'!$C$298=0,'Calc_Avalanche'!$D$298=0,'Calc_Avalanche'!$E$298=0),"",'Calc_Avalanche'!$C$298)</f>
        <v/>
      </c>
      <c r="C319" s="13">
        <f>IF(AND('Calc_Avalanche'!$C$298=0,'Calc_Avalanche'!$D$298=0,'Calc_Avalanche'!$E$298=0),"",'Calc_Avalanche'!$D$298)</f>
        <v/>
      </c>
      <c r="D319" s="13">
        <f>IF(AND('Calc_Avalanche'!$C$298=0,'Calc_Avalanche'!$D$298=0,'Calc_Avalanche'!$E$298=0),"",'Calc_Avalanche'!$E$298)</f>
        <v/>
      </c>
    </row>
    <row r="320" spans="1:4" x14ac:dyDescent="0.25">
      <c r="A320" s="14">
        <f>IF(AND('Calc_Avalanche'!$C$299=0,'Calc_Avalanche'!$D$299=0,'Calc_Avalanche'!$E$299=0),"",'Calc_Avalanche'!$B$299)</f>
        <v/>
      </c>
      <c r="B320" s="13">
        <f>IF(AND('Calc_Avalanche'!$C$299=0,'Calc_Avalanche'!$D$299=0,'Calc_Avalanche'!$E$299=0),"",'Calc_Avalanche'!$C$299)</f>
        <v/>
      </c>
      <c r="C320" s="13">
        <f>IF(AND('Calc_Avalanche'!$C$299=0,'Calc_Avalanche'!$D$299=0,'Calc_Avalanche'!$E$299=0),"",'Calc_Avalanche'!$D$299)</f>
        <v/>
      </c>
      <c r="D320" s="13">
        <f>IF(AND('Calc_Avalanche'!$C$299=0,'Calc_Avalanche'!$D$299=0,'Calc_Avalanche'!$E$299=0),"",'Calc_Avalanche'!$E$299)</f>
        <v/>
      </c>
    </row>
    <row r="321" spans="1:4" x14ac:dyDescent="0.25">
      <c r="A321" s="14">
        <f>IF(AND('Calc_Avalanche'!$C$300=0,'Calc_Avalanche'!$D$300=0,'Calc_Avalanche'!$E$300=0),"",'Calc_Avalanche'!$B$300)</f>
        <v/>
      </c>
      <c r="B321" s="13">
        <f>IF(AND('Calc_Avalanche'!$C$300=0,'Calc_Avalanche'!$D$300=0,'Calc_Avalanche'!$E$300=0),"",'Calc_Avalanche'!$C$300)</f>
        <v/>
      </c>
      <c r="C321" s="13">
        <f>IF(AND('Calc_Avalanche'!$C$300=0,'Calc_Avalanche'!$D$300=0,'Calc_Avalanche'!$E$300=0),"",'Calc_Avalanche'!$D$300)</f>
        <v/>
      </c>
      <c r="D321" s="13">
        <f>IF(AND('Calc_Avalanche'!$C$300=0,'Calc_Avalanche'!$D$300=0,'Calc_Avalanche'!$E$300=0),"",'Calc_Avalanche'!$E$300)</f>
        <v/>
      </c>
    </row>
    <row r="322" spans="1:4" x14ac:dyDescent="0.25">
      <c r="A322" s="14">
        <f>IF(AND('Calc_Avalanche'!$C$301=0,'Calc_Avalanche'!$D$301=0,'Calc_Avalanche'!$E$301=0),"",'Calc_Avalanche'!$B$301)</f>
        <v/>
      </c>
      <c r="B322" s="13">
        <f>IF(AND('Calc_Avalanche'!$C$301=0,'Calc_Avalanche'!$D$301=0,'Calc_Avalanche'!$E$301=0),"",'Calc_Avalanche'!$C$301)</f>
        <v/>
      </c>
      <c r="C322" s="13">
        <f>IF(AND('Calc_Avalanche'!$C$301=0,'Calc_Avalanche'!$D$301=0,'Calc_Avalanche'!$E$301=0),"",'Calc_Avalanche'!$D$301)</f>
        <v/>
      </c>
      <c r="D322" s="13">
        <f>IF(AND('Calc_Avalanche'!$C$301=0,'Calc_Avalanche'!$D$301=0,'Calc_Avalanche'!$E$301=0),"",'Calc_Avalanche'!$E$301)</f>
        <v/>
      </c>
    </row>
    <row r="323" spans="1:4" x14ac:dyDescent="0.25">
      <c r="A323" s="14">
        <f>IF(AND('Calc_Avalanche'!$C$302=0,'Calc_Avalanche'!$D$302=0,'Calc_Avalanche'!$E$302=0),"",'Calc_Avalanche'!$B$302)</f>
        <v/>
      </c>
      <c r="B323" s="13">
        <f>IF(AND('Calc_Avalanche'!$C$302=0,'Calc_Avalanche'!$D$302=0,'Calc_Avalanche'!$E$302=0),"",'Calc_Avalanche'!$C$302)</f>
        <v/>
      </c>
      <c r="C323" s="13">
        <f>IF(AND('Calc_Avalanche'!$C$302=0,'Calc_Avalanche'!$D$302=0,'Calc_Avalanche'!$E$302=0),"",'Calc_Avalanche'!$D$302)</f>
        <v/>
      </c>
      <c r="D323" s="13">
        <f>IF(AND('Calc_Avalanche'!$C$302=0,'Calc_Avalanche'!$D$302=0,'Calc_Avalanche'!$E$302=0),"",'Calc_Avalanche'!$E$302)</f>
        <v/>
      </c>
    </row>
    <row r="324" spans="1:4" x14ac:dyDescent="0.25">
      <c r="A324" s="14">
        <f>IF(AND('Calc_Avalanche'!$C$303=0,'Calc_Avalanche'!$D$303=0,'Calc_Avalanche'!$E$303=0),"",'Calc_Avalanche'!$B$303)</f>
        <v/>
      </c>
      <c r="B324" s="13">
        <f>IF(AND('Calc_Avalanche'!$C$303=0,'Calc_Avalanche'!$D$303=0,'Calc_Avalanche'!$E$303=0),"",'Calc_Avalanche'!$C$303)</f>
        <v/>
      </c>
      <c r="C324" s="13">
        <f>IF(AND('Calc_Avalanche'!$C$303=0,'Calc_Avalanche'!$D$303=0,'Calc_Avalanche'!$E$303=0),"",'Calc_Avalanche'!$D$303)</f>
        <v/>
      </c>
      <c r="D324" s="13">
        <f>IF(AND('Calc_Avalanche'!$C$303=0,'Calc_Avalanche'!$D$303=0,'Calc_Avalanche'!$E$303=0),"",'Calc_Avalanche'!$E$303)</f>
        <v/>
      </c>
    </row>
    <row r="325" spans="1:4" x14ac:dyDescent="0.25">
      <c r="A325" s="14">
        <f>IF(AND('Calc_Avalanche'!$C$304=0,'Calc_Avalanche'!$D$304=0,'Calc_Avalanche'!$E$304=0),"",'Calc_Avalanche'!$B$304)</f>
        <v/>
      </c>
      <c r="B325" s="13">
        <f>IF(AND('Calc_Avalanche'!$C$304=0,'Calc_Avalanche'!$D$304=0,'Calc_Avalanche'!$E$304=0),"",'Calc_Avalanche'!$C$304)</f>
        <v/>
      </c>
      <c r="C325" s="13">
        <f>IF(AND('Calc_Avalanche'!$C$304=0,'Calc_Avalanche'!$D$304=0,'Calc_Avalanche'!$E$304=0),"",'Calc_Avalanche'!$D$304)</f>
        <v/>
      </c>
      <c r="D325" s="13">
        <f>IF(AND('Calc_Avalanche'!$C$304=0,'Calc_Avalanche'!$D$304=0,'Calc_Avalanche'!$E$304=0),"",'Calc_Avalanche'!$E$304)</f>
        <v/>
      </c>
    </row>
    <row r="326" spans="1:4" x14ac:dyDescent="0.25">
      <c r="A326" s="14">
        <f>IF(AND('Calc_Avalanche'!$C$305=0,'Calc_Avalanche'!$D$305=0,'Calc_Avalanche'!$E$305=0),"",'Calc_Avalanche'!$B$305)</f>
        <v/>
      </c>
      <c r="B326" s="13">
        <f>IF(AND('Calc_Avalanche'!$C$305=0,'Calc_Avalanche'!$D$305=0,'Calc_Avalanche'!$E$305=0),"",'Calc_Avalanche'!$C$305)</f>
        <v/>
      </c>
      <c r="C326" s="13">
        <f>IF(AND('Calc_Avalanche'!$C$305=0,'Calc_Avalanche'!$D$305=0,'Calc_Avalanche'!$E$305=0),"",'Calc_Avalanche'!$D$305)</f>
        <v/>
      </c>
      <c r="D326" s="13">
        <f>IF(AND('Calc_Avalanche'!$C$305=0,'Calc_Avalanche'!$D$305=0,'Calc_Avalanche'!$E$305=0),"",'Calc_Avalanche'!$E$305)</f>
        <v/>
      </c>
    </row>
    <row r="327" spans="1:4" x14ac:dyDescent="0.25">
      <c r="A327" s="14">
        <f>IF(AND('Calc_Avalanche'!$C$306=0,'Calc_Avalanche'!$D$306=0,'Calc_Avalanche'!$E$306=0),"",'Calc_Avalanche'!$B$306)</f>
        <v/>
      </c>
      <c r="B327" s="13">
        <f>IF(AND('Calc_Avalanche'!$C$306=0,'Calc_Avalanche'!$D$306=0,'Calc_Avalanche'!$E$306=0),"",'Calc_Avalanche'!$C$306)</f>
        <v/>
      </c>
      <c r="C327" s="13">
        <f>IF(AND('Calc_Avalanche'!$C$306=0,'Calc_Avalanche'!$D$306=0,'Calc_Avalanche'!$E$306=0),"",'Calc_Avalanche'!$D$306)</f>
        <v/>
      </c>
      <c r="D327" s="13">
        <f>IF(AND('Calc_Avalanche'!$C$306=0,'Calc_Avalanche'!$D$306=0,'Calc_Avalanche'!$E$306=0),"",'Calc_Avalanche'!$E$306)</f>
        <v/>
      </c>
    </row>
    <row r="328" spans="1:4" x14ac:dyDescent="0.25">
      <c r="A328" s="14">
        <f>IF(AND('Calc_Avalanche'!$C$307=0,'Calc_Avalanche'!$D$307=0,'Calc_Avalanche'!$E$307=0),"",'Calc_Avalanche'!$B$307)</f>
        <v/>
      </c>
      <c r="B328" s="13">
        <f>IF(AND('Calc_Avalanche'!$C$307=0,'Calc_Avalanche'!$D$307=0,'Calc_Avalanche'!$E$307=0),"",'Calc_Avalanche'!$C$307)</f>
        <v/>
      </c>
      <c r="C328" s="13">
        <f>IF(AND('Calc_Avalanche'!$C$307=0,'Calc_Avalanche'!$D$307=0,'Calc_Avalanche'!$E$307=0),"",'Calc_Avalanche'!$D$307)</f>
        <v/>
      </c>
      <c r="D328" s="13">
        <f>IF(AND('Calc_Avalanche'!$C$307=0,'Calc_Avalanche'!$D$307=0,'Calc_Avalanche'!$E$307=0),"",'Calc_Avalanche'!$E$307)</f>
        <v/>
      </c>
    </row>
    <row r="329" spans="1:4" x14ac:dyDescent="0.25">
      <c r="A329" s="14">
        <f>IF(AND('Calc_Avalanche'!$C$308=0,'Calc_Avalanche'!$D$308=0,'Calc_Avalanche'!$E$308=0),"",'Calc_Avalanche'!$B$308)</f>
        <v/>
      </c>
      <c r="B329" s="13">
        <f>IF(AND('Calc_Avalanche'!$C$308=0,'Calc_Avalanche'!$D$308=0,'Calc_Avalanche'!$E$308=0),"",'Calc_Avalanche'!$C$308)</f>
        <v/>
      </c>
      <c r="C329" s="13">
        <f>IF(AND('Calc_Avalanche'!$C$308=0,'Calc_Avalanche'!$D$308=0,'Calc_Avalanche'!$E$308=0),"",'Calc_Avalanche'!$D$308)</f>
        <v/>
      </c>
      <c r="D329" s="13">
        <f>IF(AND('Calc_Avalanche'!$C$308=0,'Calc_Avalanche'!$D$308=0,'Calc_Avalanche'!$E$308=0),"",'Calc_Avalanche'!$E$308)</f>
        <v/>
      </c>
    </row>
    <row r="330" spans="1:4" x14ac:dyDescent="0.25">
      <c r="A330" s="14">
        <f>IF(AND('Calc_Avalanche'!$C$309=0,'Calc_Avalanche'!$D$309=0,'Calc_Avalanche'!$E$309=0),"",'Calc_Avalanche'!$B$309)</f>
        <v/>
      </c>
      <c r="B330" s="13">
        <f>IF(AND('Calc_Avalanche'!$C$309=0,'Calc_Avalanche'!$D$309=0,'Calc_Avalanche'!$E$309=0),"",'Calc_Avalanche'!$C$309)</f>
        <v/>
      </c>
      <c r="C330" s="13">
        <f>IF(AND('Calc_Avalanche'!$C$309=0,'Calc_Avalanche'!$D$309=0,'Calc_Avalanche'!$E$309=0),"",'Calc_Avalanche'!$D$309)</f>
        <v/>
      </c>
      <c r="D330" s="13">
        <f>IF(AND('Calc_Avalanche'!$C$309=0,'Calc_Avalanche'!$D$309=0,'Calc_Avalanche'!$E$309=0),"",'Calc_Avalanche'!$E$309)</f>
        <v/>
      </c>
    </row>
    <row r="331" spans="1:4" x14ac:dyDescent="0.25">
      <c r="A331" s="14">
        <f>IF(AND('Calc_Avalanche'!$C$310=0,'Calc_Avalanche'!$D$310=0,'Calc_Avalanche'!$E$310=0),"",'Calc_Avalanche'!$B$310)</f>
        <v/>
      </c>
      <c r="B331" s="13">
        <f>IF(AND('Calc_Avalanche'!$C$310=0,'Calc_Avalanche'!$D$310=0,'Calc_Avalanche'!$E$310=0),"",'Calc_Avalanche'!$C$310)</f>
        <v/>
      </c>
      <c r="C331" s="13">
        <f>IF(AND('Calc_Avalanche'!$C$310=0,'Calc_Avalanche'!$D$310=0,'Calc_Avalanche'!$E$310=0),"",'Calc_Avalanche'!$D$310)</f>
        <v/>
      </c>
      <c r="D331" s="13">
        <f>IF(AND('Calc_Avalanche'!$C$310=0,'Calc_Avalanche'!$D$310=0,'Calc_Avalanche'!$E$310=0),"",'Calc_Avalanche'!$E$310)</f>
        <v/>
      </c>
    </row>
    <row r="332" spans="1:4" x14ac:dyDescent="0.25">
      <c r="A332" s="14">
        <f>IF(AND('Calc_Avalanche'!$C$311=0,'Calc_Avalanche'!$D$311=0,'Calc_Avalanche'!$E$311=0),"",'Calc_Avalanche'!$B$311)</f>
        <v/>
      </c>
      <c r="B332" s="13">
        <f>IF(AND('Calc_Avalanche'!$C$311=0,'Calc_Avalanche'!$D$311=0,'Calc_Avalanche'!$E$311=0),"",'Calc_Avalanche'!$C$311)</f>
        <v/>
      </c>
      <c r="C332" s="13">
        <f>IF(AND('Calc_Avalanche'!$C$311=0,'Calc_Avalanche'!$D$311=0,'Calc_Avalanche'!$E$311=0),"",'Calc_Avalanche'!$D$311)</f>
        <v/>
      </c>
      <c r="D332" s="13">
        <f>IF(AND('Calc_Avalanche'!$C$311=0,'Calc_Avalanche'!$D$311=0,'Calc_Avalanche'!$E$311=0),"",'Calc_Avalanche'!$E$311)</f>
        <v/>
      </c>
    </row>
    <row r="333" spans="1:4" x14ac:dyDescent="0.25">
      <c r="A333" s="14">
        <f>IF(AND('Calc_Avalanche'!$C$312=0,'Calc_Avalanche'!$D$312=0,'Calc_Avalanche'!$E$312=0),"",'Calc_Avalanche'!$B$312)</f>
        <v/>
      </c>
      <c r="B333" s="13">
        <f>IF(AND('Calc_Avalanche'!$C$312=0,'Calc_Avalanche'!$D$312=0,'Calc_Avalanche'!$E$312=0),"",'Calc_Avalanche'!$C$312)</f>
        <v/>
      </c>
      <c r="C333" s="13">
        <f>IF(AND('Calc_Avalanche'!$C$312=0,'Calc_Avalanche'!$D$312=0,'Calc_Avalanche'!$E$312=0),"",'Calc_Avalanche'!$D$312)</f>
        <v/>
      </c>
      <c r="D333" s="13">
        <f>IF(AND('Calc_Avalanche'!$C$312=0,'Calc_Avalanche'!$D$312=0,'Calc_Avalanche'!$E$312=0),"",'Calc_Avalanche'!$E$312)</f>
        <v/>
      </c>
    </row>
    <row r="334" spans="1:4" x14ac:dyDescent="0.25">
      <c r="A334" s="14">
        <f>IF(AND('Calc_Avalanche'!$C$313=0,'Calc_Avalanche'!$D$313=0,'Calc_Avalanche'!$E$313=0),"",'Calc_Avalanche'!$B$313)</f>
        <v/>
      </c>
      <c r="B334" s="13">
        <f>IF(AND('Calc_Avalanche'!$C$313=0,'Calc_Avalanche'!$D$313=0,'Calc_Avalanche'!$E$313=0),"",'Calc_Avalanche'!$C$313)</f>
        <v/>
      </c>
      <c r="C334" s="13">
        <f>IF(AND('Calc_Avalanche'!$C$313=0,'Calc_Avalanche'!$D$313=0,'Calc_Avalanche'!$E$313=0),"",'Calc_Avalanche'!$D$313)</f>
        <v/>
      </c>
      <c r="D334" s="13">
        <f>IF(AND('Calc_Avalanche'!$C$313=0,'Calc_Avalanche'!$D$313=0,'Calc_Avalanche'!$E$313=0),"",'Calc_Avalanche'!$E$313)</f>
        <v/>
      </c>
    </row>
    <row r="335" spans="1:4" x14ac:dyDescent="0.25">
      <c r="A335" s="14">
        <f>IF(AND('Calc_Avalanche'!$C$314=0,'Calc_Avalanche'!$D$314=0,'Calc_Avalanche'!$E$314=0),"",'Calc_Avalanche'!$B$314)</f>
        <v/>
      </c>
      <c r="B335" s="13">
        <f>IF(AND('Calc_Avalanche'!$C$314=0,'Calc_Avalanche'!$D$314=0,'Calc_Avalanche'!$E$314=0),"",'Calc_Avalanche'!$C$314)</f>
        <v/>
      </c>
      <c r="C335" s="13">
        <f>IF(AND('Calc_Avalanche'!$C$314=0,'Calc_Avalanche'!$D$314=0,'Calc_Avalanche'!$E$314=0),"",'Calc_Avalanche'!$D$314)</f>
        <v/>
      </c>
      <c r="D335" s="13">
        <f>IF(AND('Calc_Avalanche'!$C$314=0,'Calc_Avalanche'!$D$314=0,'Calc_Avalanche'!$E$314=0),"",'Calc_Avalanche'!$E$314)</f>
        <v/>
      </c>
    </row>
    <row r="336" spans="1:4" x14ac:dyDescent="0.25">
      <c r="A336" s="14">
        <f>IF(AND('Calc_Avalanche'!$C$315=0,'Calc_Avalanche'!$D$315=0,'Calc_Avalanche'!$E$315=0),"",'Calc_Avalanche'!$B$315)</f>
        <v/>
      </c>
      <c r="B336" s="13">
        <f>IF(AND('Calc_Avalanche'!$C$315=0,'Calc_Avalanche'!$D$315=0,'Calc_Avalanche'!$E$315=0),"",'Calc_Avalanche'!$C$315)</f>
        <v/>
      </c>
      <c r="C336" s="13">
        <f>IF(AND('Calc_Avalanche'!$C$315=0,'Calc_Avalanche'!$D$315=0,'Calc_Avalanche'!$E$315=0),"",'Calc_Avalanche'!$D$315)</f>
        <v/>
      </c>
      <c r="D336" s="13">
        <f>IF(AND('Calc_Avalanche'!$C$315=0,'Calc_Avalanche'!$D$315=0,'Calc_Avalanche'!$E$315=0),"",'Calc_Avalanche'!$E$315)</f>
        <v/>
      </c>
    </row>
    <row r="337" spans="1:4" x14ac:dyDescent="0.25">
      <c r="A337" s="14">
        <f>IF(AND('Calc_Avalanche'!$C$316=0,'Calc_Avalanche'!$D$316=0,'Calc_Avalanche'!$E$316=0),"",'Calc_Avalanche'!$B$316)</f>
        <v/>
      </c>
      <c r="B337" s="13">
        <f>IF(AND('Calc_Avalanche'!$C$316=0,'Calc_Avalanche'!$D$316=0,'Calc_Avalanche'!$E$316=0),"",'Calc_Avalanche'!$C$316)</f>
        <v/>
      </c>
      <c r="C337" s="13">
        <f>IF(AND('Calc_Avalanche'!$C$316=0,'Calc_Avalanche'!$D$316=0,'Calc_Avalanche'!$E$316=0),"",'Calc_Avalanche'!$D$316)</f>
        <v/>
      </c>
      <c r="D337" s="13">
        <f>IF(AND('Calc_Avalanche'!$C$316=0,'Calc_Avalanche'!$D$316=0,'Calc_Avalanche'!$E$316=0),"",'Calc_Avalanche'!$E$316)</f>
        <v/>
      </c>
    </row>
    <row r="338" spans="1:4" x14ac:dyDescent="0.25">
      <c r="A338" s="14">
        <f>IF(AND('Calc_Avalanche'!$C$317=0,'Calc_Avalanche'!$D$317=0,'Calc_Avalanche'!$E$317=0),"",'Calc_Avalanche'!$B$317)</f>
        <v/>
      </c>
      <c r="B338" s="13">
        <f>IF(AND('Calc_Avalanche'!$C$317=0,'Calc_Avalanche'!$D$317=0,'Calc_Avalanche'!$E$317=0),"",'Calc_Avalanche'!$C$317)</f>
        <v/>
      </c>
      <c r="C338" s="13">
        <f>IF(AND('Calc_Avalanche'!$C$317=0,'Calc_Avalanche'!$D$317=0,'Calc_Avalanche'!$E$317=0),"",'Calc_Avalanche'!$D$317)</f>
        <v/>
      </c>
      <c r="D338" s="13">
        <f>IF(AND('Calc_Avalanche'!$C$317=0,'Calc_Avalanche'!$D$317=0,'Calc_Avalanche'!$E$317=0),"",'Calc_Avalanche'!$E$317)</f>
        <v/>
      </c>
    </row>
    <row r="339" spans="1:4" x14ac:dyDescent="0.25">
      <c r="A339" s="14">
        <f>IF(AND('Calc_Avalanche'!$C$318=0,'Calc_Avalanche'!$D$318=0,'Calc_Avalanche'!$E$318=0),"",'Calc_Avalanche'!$B$318)</f>
        <v/>
      </c>
      <c r="B339" s="13">
        <f>IF(AND('Calc_Avalanche'!$C$318=0,'Calc_Avalanche'!$D$318=0,'Calc_Avalanche'!$E$318=0),"",'Calc_Avalanche'!$C$318)</f>
        <v/>
      </c>
      <c r="C339" s="13">
        <f>IF(AND('Calc_Avalanche'!$C$318=0,'Calc_Avalanche'!$D$318=0,'Calc_Avalanche'!$E$318=0),"",'Calc_Avalanche'!$D$318)</f>
        <v/>
      </c>
      <c r="D339" s="13">
        <f>IF(AND('Calc_Avalanche'!$C$318=0,'Calc_Avalanche'!$D$318=0,'Calc_Avalanche'!$E$318=0),"",'Calc_Avalanche'!$E$318)</f>
        <v/>
      </c>
    </row>
    <row r="340" spans="1:4" x14ac:dyDescent="0.25">
      <c r="A340" s="14">
        <f>IF(AND('Calc_Avalanche'!$C$319=0,'Calc_Avalanche'!$D$319=0,'Calc_Avalanche'!$E$319=0),"",'Calc_Avalanche'!$B$319)</f>
        <v/>
      </c>
      <c r="B340" s="13">
        <f>IF(AND('Calc_Avalanche'!$C$319=0,'Calc_Avalanche'!$D$319=0,'Calc_Avalanche'!$E$319=0),"",'Calc_Avalanche'!$C$319)</f>
        <v/>
      </c>
      <c r="C340" s="13">
        <f>IF(AND('Calc_Avalanche'!$C$319=0,'Calc_Avalanche'!$D$319=0,'Calc_Avalanche'!$E$319=0),"",'Calc_Avalanche'!$D$319)</f>
        <v/>
      </c>
      <c r="D340" s="13">
        <f>IF(AND('Calc_Avalanche'!$C$319=0,'Calc_Avalanche'!$D$319=0,'Calc_Avalanche'!$E$319=0),"",'Calc_Avalanche'!$E$319)</f>
        <v/>
      </c>
    </row>
    <row r="341" spans="1:4" x14ac:dyDescent="0.25">
      <c r="A341" s="14">
        <f>IF(AND('Calc_Avalanche'!$C$320=0,'Calc_Avalanche'!$D$320=0,'Calc_Avalanche'!$E$320=0),"",'Calc_Avalanche'!$B$320)</f>
        <v/>
      </c>
      <c r="B341" s="13">
        <f>IF(AND('Calc_Avalanche'!$C$320=0,'Calc_Avalanche'!$D$320=0,'Calc_Avalanche'!$E$320=0),"",'Calc_Avalanche'!$C$320)</f>
        <v/>
      </c>
      <c r="C341" s="13">
        <f>IF(AND('Calc_Avalanche'!$C$320=0,'Calc_Avalanche'!$D$320=0,'Calc_Avalanche'!$E$320=0),"",'Calc_Avalanche'!$D$320)</f>
        <v/>
      </c>
      <c r="D341" s="13">
        <f>IF(AND('Calc_Avalanche'!$C$320=0,'Calc_Avalanche'!$D$320=0,'Calc_Avalanche'!$E$320=0),"",'Calc_Avalanche'!$E$320)</f>
        <v/>
      </c>
    </row>
    <row r="342" spans="1:4" x14ac:dyDescent="0.25">
      <c r="A342" s="14">
        <f>IF(AND('Calc_Avalanche'!$C$321=0,'Calc_Avalanche'!$D$321=0,'Calc_Avalanche'!$E$321=0),"",'Calc_Avalanche'!$B$321)</f>
        <v/>
      </c>
      <c r="B342" s="13">
        <f>IF(AND('Calc_Avalanche'!$C$321=0,'Calc_Avalanche'!$D$321=0,'Calc_Avalanche'!$E$321=0),"",'Calc_Avalanche'!$C$321)</f>
        <v/>
      </c>
      <c r="C342" s="13">
        <f>IF(AND('Calc_Avalanche'!$C$321=0,'Calc_Avalanche'!$D$321=0,'Calc_Avalanche'!$E$321=0),"",'Calc_Avalanche'!$D$321)</f>
        <v/>
      </c>
      <c r="D342" s="13">
        <f>IF(AND('Calc_Avalanche'!$C$321=0,'Calc_Avalanche'!$D$321=0,'Calc_Avalanche'!$E$321=0),"",'Calc_Avalanche'!$E$321)</f>
        <v/>
      </c>
    </row>
    <row r="343" spans="1:4" x14ac:dyDescent="0.25">
      <c r="A343" s="14">
        <f>IF(AND('Calc_Avalanche'!$C$322=0,'Calc_Avalanche'!$D$322=0,'Calc_Avalanche'!$E$322=0),"",'Calc_Avalanche'!$B$322)</f>
        <v/>
      </c>
      <c r="B343" s="13">
        <f>IF(AND('Calc_Avalanche'!$C$322=0,'Calc_Avalanche'!$D$322=0,'Calc_Avalanche'!$E$322=0),"",'Calc_Avalanche'!$C$322)</f>
        <v/>
      </c>
      <c r="C343" s="13">
        <f>IF(AND('Calc_Avalanche'!$C$322=0,'Calc_Avalanche'!$D$322=0,'Calc_Avalanche'!$E$322=0),"",'Calc_Avalanche'!$D$322)</f>
        <v/>
      </c>
      <c r="D343" s="13">
        <f>IF(AND('Calc_Avalanche'!$C$322=0,'Calc_Avalanche'!$D$322=0,'Calc_Avalanche'!$E$322=0),"",'Calc_Avalanche'!$E$322)</f>
        <v/>
      </c>
    </row>
    <row r="344" spans="1:4" x14ac:dyDescent="0.25">
      <c r="A344" s="14">
        <f>IF(AND('Calc_Avalanche'!$C$323=0,'Calc_Avalanche'!$D$323=0,'Calc_Avalanche'!$E$323=0),"",'Calc_Avalanche'!$B$323)</f>
        <v/>
      </c>
      <c r="B344" s="13">
        <f>IF(AND('Calc_Avalanche'!$C$323=0,'Calc_Avalanche'!$D$323=0,'Calc_Avalanche'!$E$323=0),"",'Calc_Avalanche'!$C$323)</f>
        <v/>
      </c>
      <c r="C344" s="13">
        <f>IF(AND('Calc_Avalanche'!$C$323=0,'Calc_Avalanche'!$D$323=0,'Calc_Avalanche'!$E$323=0),"",'Calc_Avalanche'!$D$323)</f>
        <v/>
      </c>
      <c r="D344" s="13">
        <f>IF(AND('Calc_Avalanche'!$C$323=0,'Calc_Avalanche'!$D$323=0,'Calc_Avalanche'!$E$323=0),"",'Calc_Avalanche'!$E$323)</f>
        <v/>
      </c>
    </row>
    <row r="345" spans="1:4" x14ac:dyDescent="0.25">
      <c r="A345" s="14">
        <f>IF(AND('Calc_Avalanche'!$C$324=0,'Calc_Avalanche'!$D$324=0,'Calc_Avalanche'!$E$324=0),"",'Calc_Avalanche'!$B$324)</f>
        <v/>
      </c>
      <c r="B345" s="13">
        <f>IF(AND('Calc_Avalanche'!$C$324=0,'Calc_Avalanche'!$D$324=0,'Calc_Avalanche'!$E$324=0),"",'Calc_Avalanche'!$C$324)</f>
        <v/>
      </c>
      <c r="C345" s="13">
        <f>IF(AND('Calc_Avalanche'!$C$324=0,'Calc_Avalanche'!$D$324=0,'Calc_Avalanche'!$E$324=0),"",'Calc_Avalanche'!$D$324)</f>
        <v/>
      </c>
      <c r="D345" s="13">
        <f>IF(AND('Calc_Avalanche'!$C$324=0,'Calc_Avalanche'!$D$324=0,'Calc_Avalanche'!$E$324=0),"",'Calc_Avalanche'!$E$324)</f>
        <v/>
      </c>
    </row>
    <row r="346" spans="1:4" x14ac:dyDescent="0.25">
      <c r="A346" s="14">
        <f>IF(AND('Calc_Avalanche'!$C$325=0,'Calc_Avalanche'!$D$325=0,'Calc_Avalanche'!$E$325=0),"",'Calc_Avalanche'!$B$325)</f>
        <v/>
      </c>
      <c r="B346" s="13">
        <f>IF(AND('Calc_Avalanche'!$C$325=0,'Calc_Avalanche'!$D$325=0,'Calc_Avalanche'!$E$325=0),"",'Calc_Avalanche'!$C$325)</f>
        <v/>
      </c>
      <c r="C346" s="13">
        <f>IF(AND('Calc_Avalanche'!$C$325=0,'Calc_Avalanche'!$D$325=0,'Calc_Avalanche'!$E$325=0),"",'Calc_Avalanche'!$D$325)</f>
        <v/>
      </c>
      <c r="D346" s="13">
        <f>IF(AND('Calc_Avalanche'!$C$325=0,'Calc_Avalanche'!$D$325=0,'Calc_Avalanche'!$E$325=0),"",'Calc_Avalanche'!$E$325)</f>
        <v/>
      </c>
    </row>
    <row r="347" spans="1:4" x14ac:dyDescent="0.25">
      <c r="A347" s="14">
        <f>IF(AND('Calc_Avalanche'!$C$326=0,'Calc_Avalanche'!$D$326=0,'Calc_Avalanche'!$E$326=0),"",'Calc_Avalanche'!$B$326)</f>
        <v/>
      </c>
      <c r="B347" s="13">
        <f>IF(AND('Calc_Avalanche'!$C$326=0,'Calc_Avalanche'!$D$326=0,'Calc_Avalanche'!$E$326=0),"",'Calc_Avalanche'!$C$326)</f>
        <v/>
      </c>
      <c r="C347" s="13">
        <f>IF(AND('Calc_Avalanche'!$C$326=0,'Calc_Avalanche'!$D$326=0,'Calc_Avalanche'!$E$326=0),"",'Calc_Avalanche'!$D$326)</f>
        <v/>
      </c>
      <c r="D347" s="13">
        <f>IF(AND('Calc_Avalanche'!$C$326=0,'Calc_Avalanche'!$D$326=0,'Calc_Avalanche'!$E$326=0),"",'Calc_Avalanche'!$E$326)</f>
        <v/>
      </c>
    </row>
    <row r="348" spans="1:4" x14ac:dyDescent="0.25">
      <c r="A348" s="14">
        <f>IF(AND('Calc_Avalanche'!$C$327=0,'Calc_Avalanche'!$D$327=0,'Calc_Avalanche'!$E$327=0),"",'Calc_Avalanche'!$B$327)</f>
        <v/>
      </c>
      <c r="B348" s="13">
        <f>IF(AND('Calc_Avalanche'!$C$327=0,'Calc_Avalanche'!$D$327=0,'Calc_Avalanche'!$E$327=0),"",'Calc_Avalanche'!$C$327)</f>
        <v/>
      </c>
      <c r="C348" s="13">
        <f>IF(AND('Calc_Avalanche'!$C$327=0,'Calc_Avalanche'!$D$327=0,'Calc_Avalanche'!$E$327=0),"",'Calc_Avalanche'!$D$327)</f>
        <v/>
      </c>
      <c r="D348" s="13">
        <f>IF(AND('Calc_Avalanche'!$C$327=0,'Calc_Avalanche'!$D$327=0,'Calc_Avalanche'!$E$327=0),"",'Calc_Avalanche'!$E$327)</f>
        <v/>
      </c>
    </row>
    <row r="349" spans="1:4" x14ac:dyDescent="0.25">
      <c r="A349" s="14">
        <f>IF(AND('Calc_Avalanche'!$C$328=0,'Calc_Avalanche'!$D$328=0,'Calc_Avalanche'!$E$328=0),"",'Calc_Avalanche'!$B$328)</f>
        <v/>
      </c>
      <c r="B349" s="13">
        <f>IF(AND('Calc_Avalanche'!$C$328=0,'Calc_Avalanche'!$D$328=0,'Calc_Avalanche'!$E$328=0),"",'Calc_Avalanche'!$C$328)</f>
        <v/>
      </c>
      <c r="C349" s="13">
        <f>IF(AND('Calc_Avalanche'!$C$328=0,'Calc_Avalanche'!$D$328=0,'Calc_Avalanche'!$E$328=0),"",'Calc_Avalanche'!$D$328)</f>
        <v/>
      </c>
      <c r="D349" s="13">
        <f>IF(AND('Calc_Avalanche'!$C$328=0,'Calc_Avalanche'!$D$328=0,'Calc_Avalanche'!$E$328=0),"",'Calc_Avalanche'!$E$328)</f>
        <v/>
      </c>
    </row>
    <row r="350" spans="1:4" x14ac:dyDescent="0.25">
      <c r="A350" s="14">
        <f>IF(AND('Calc_Avalanche'!$C$329=0,'Calc_Avalanche'!$D$329=0,'Calc_Avalanche'!$E$329=0),"",'Calc_Avalanche'!$B$329)</f>
        <v/>
      </c>
      <c r="B350" s="13">
        <f>IF(AND('Calc_Avalanche'!$C$329=0,'Calc_Avalanche'!$D$329=0,'Calc_Avalanche'!$E$329=0),"",'Calc_Avalanche'!$C$329)</f>
        <v/>
      </c>
      <c r="C350" s="13">
        <f>IF(AND('Calc_Avalanche'!$C$329=0,'Calc_Avalanche'!$D$329=0,'Calc_Avalanche'!$E$329=0),"",'Calc_Avalanche'!$D$329)</f>
        <v/>
      </c>
      <c r="D350" s="13">
        <f>IF(AND('Calc_Avalanche'!$C$329=0,'Calc_Avalanche'!$D$329=0,'Calc_Avalanche'!$E$329=0),"",'Calc_Avalanche'!$E$329)</f>
        <v/>
      </c>
    </row>
    <row r="351" spans="1:4" x14ac:dyDescent="0.25">
      <c r="A351" s="14">
        <f>IF(AND('Calc_Avalanche'!$C$330=0,'Calc_Avalanche'!$D$330=0,'Calc_Avalanche'!$E$330=0),"",'Calc_Avalanche'!$B$330)</f>
        <v/>
      </c>
      <c r="B351" s="13">
        <f>IF(AND('Calc_Avalanche'!$C$330=0,'Calc_Avalanche'!$D$330=0,'Calc_Avalanche'!$E$330=0),"",'Calc_Avalanche'!$C$330)</f>
        <v/>
      </c>
      <c r="C351" s="13">
        <f>IF(AND('Calc_Avalanche'!$C$330=0,'Calc_Avalanche'!$D$330=0,'Calc_Avalanche'!$E$330=0),"",'Calc_Avalanche'!$D$330)</f>
        <v/>
      </c>
      <c r="D351" s="13">
        <f>IF(AND('Calc_Avalanche'!$C$330=0,'Calc_Avalanche'!$D$330=0,'Calc_Avalanche'!$E$330=0),"",'Calc_Avalanche'!$E$330)</f>
        <v/>
      </c>
    </row>
    <row r="352" spans="1:4" x14ac:dyDescent="0.25">
      <c r="A352" s="14">
        <f>IF(AND('Calc_Avalanche'!$C$331=0,'Calc_Avalanche'!$D$331=0,'Calc_Avalanche'!$E$331=0),"",'Calc_Avalanche'!$B$331)</f>
        <v/>
      </c>
      <c r="B352" s="13">
        <f>IF(AND('Calc_Avalanche'!$C$331=0,'Calc_Avalanche'!$D$331=0,'Calc_Avalanche'!$E$331=0),"",'Calc_Avalanche'!$C$331)</f>
        <v/>
      </c>
      <c r="C352" s="13">
        <f>IF(AND('Calc_Avalanche'!$C$331=0,'Calc_Avalanche'!$D$331=0,'Calc_Avalanche'!$E$331=0),"",'Calc_Avalanche'!$D$331)</f>
        <v/>
      </c>
      <c r="D352" s="13">
        <f>IF(AND('Calc_Avalanche'!$C$331=0,'Calc_Avalanche'!$D$331=0,'Calc_Avalanche'!$E$331=0),"",'Calc_Avalanche'!$E$331)</f>
        <v/>
      </c>
    </row>
    <row r="353" spans="1:4" x14ac:dyDescent="0.25">
      <c r="A353" s="14">
        <f>IF(AND('Calc_Avalanche'!$C$332=0,'Calc_Avalanche'!$D$332=0,'Calc_Avalanche'!$E$332=0),"",'Calc_Avalanche'!$B$332)</f>
        <v/>
      </c>
      <c r="B353" s="13">
        <f>IF(AND('Calc_Avalanche'!$C$332=0,'Calc_Avalanche'!$D$332=0,'Calc_Avalanche'!$E$332=0),"",'Calc_Avalanche'!$C$332)</f>
        <v/>
      </c>
      <c r="C353" s="13">
        <f>IF(AND('Calc_Avalanche'!$C$332=0,'Calc_Avalanche'!$D$332=0,'Calc_Avalanche'!$E$332=0),"",'Calc_Avalanche'!$D$332)</f>
        <v/>
      </c>
      <c r="D353" s="13">
        <f>IF(AND('Calc_Avalanche'!$C$332=0,'Calc_Avalanche'!$D$332=0,'Calc_Avalanche'!$E$332=0),"",'Calc_Avalanche'!$E$332)</f>
        <v/>
      </c>
    </row>
    <row r="354" spans="1:4" x14ac:dyDescent="0.25">
      <c r="A354" s="14">
        <f>IF(AND('Calc_Avalanche'!$C$333=0,'Calc_Avalanche'!$D$333=0,'Calc_Avalanche'!$E$333=0),"",'Calc_Avalanche'!$B$333)</f>
        <v/>
      </c>
      <c r="B354" s="13">
        <f>IF(AND('Calc_Avalanche'!$C$333=0,'Calc_Avalanche'!$D$333=0,'Calc_Avalanche'!$E$333=0),"",'Calc_Avalanche'!$C$333)</f>
        <v/>
      </c>
      <c r="C354" s="13">
        <f>IF(AND('Calc_Avalanche'!$C$333=0,'Calc_Avalanche'!$D$333=0,'Calc_Avalanche'!$E$333=0),"",'Calc_Avalanche'!$D$333)</f>
        <v/>
      </c>
      <c r="D354" s="13">
        <f>IF(AND('Calc_Avalanche'!$C$333=0,'Calc_Avalanche'!$D$333=0,'Calc_Avalanche'!$E$333=0),"",'Calc_Avalanche'!$E$333)</f>
        <v/>
      </c>
    </row>
    <row r="355" spans="1:4" x14ac:dyDescent="0.25">
      <c r="A355" s="14">
        <f>IF(AND('Calc_Avalanche'!$C$334=0,'Calc_Avalanche'!$D$334=0,'Calc_Avalanche'!$E$334=0),"",'Calc_Avalanche'!$B$334)</f>
        <v/>
      </c>
      <c r="B355" s="13">
        <f>IF(AND('Calc_Avalanche'!$C$334=0,'Calc_Avalanche'!$D$334=0,'Calc_Avalanche'!$E$334=0),"",'Calc_Avalanche'!$C$334)</f>
        <v/>
      </c>
      <c r="C355" s="13">
        <f>IF(AND('Calc_Avalanche'!$C$334=0,'Calc_Avalanche'!$D$334=0,'Calc_Avalanche'!$E$334=0),"",'Calc_Avalanche'!$D$334)</f>
        <v/>
      </c>
      <c r="D355" s="13">
        <f>IF(AND('Calc_Avalanche'!$C$334=0,'Calc_Avalanche'!$D$334=0,'Calc_Avalanche'!$E$334=0),"",'Calc_Avalanche'!$E$334)</f>
        <v/>
      </c>
    </row>
    <row r="356" spans="1:4" x14ac:dyDescent="0.25">
      <c r="A356" s="14">
        <f>IF(AND('Calc_Avalanche'!$C$335=0,'Calc_Avalanche'!$D$335=0,'Calc_Avalanche'!$E$335=0),"",'Calc_Avalanche'!$B$335)</f>
        <v/>
      </c>
      <c r="B356" s="13">
        <f>IF(AND('Calc_Avalanche'!$C$335=0,'Calc_Avalanche'!$D$335=0,'Calc_Avalanche'!$E$335=0),"",'Calc_Avalanche'!$C$335)</f>
        <v/>
      </c>
      <c r="C356" s="13">
        <f>IF(AND('Calc_Avalanche'!$C$335=0,'Calc_Avalanche'!$D$335=0,'Calc_Avalanche'!$E$335=0),"",'Calc_Avalanche'!$D$335)</f>
        <v/>
      </c>
      <c r="D356" s="13">
        <f>IF(AND('Calc_Avalanche'!$C$335=0,'Calc_Avalanche'!$D$335=0,'Calc_Avalanche'!$E$335=0),"",'Calc_Avalanche'!$E$335)</f>
        <v/>
      </c>
    </row>
    <row r="357" spans="1:4" x14ac:dyDescent="0.25">
      <c r="A357" s="14">
        <f>IF(AND('Calc_Avalanche'!$C$336=0,'Calc_Avalanche'!$D$336=0,'Calc_Avalanche'!$E$336=0),"",'Calc_Avalanche'!$B$336)</f>
        <v/>
      </c>
      <c r="B357" s="13">
        <f>IF(AND('Calc_Avalanche'!$C$336=0,'Calc_Avalanche'!$D$336=0,'Calc_Avalanche'!$E$336=0),"",'Calc_Avalanche'!$C$336)</f>
        <v/>
      </c>
      <c r="C357" s="13">
        <f>IF(AND('Calc_Avalanche'!$C$336=0,'Calc_Avalanche'!$D$336=0,'Calc_Avalanche'!$E$336=0),"",'Calc_Avalanche'!$D$336)</f>
        <v/>
      </c>
      <c r="D357" s="13">
        <f>IF(AND('Calc_Avalanche'!$C$336=0,'Calc_Avalanche'!$D$336=0,'Calc_Avalanche'!$E$336=0),"",'Calc_Avalanche'!$E$336)</f>
        <v/>
      </c>
    </row>
    <row r="358" spans="1:4" x14ac:dyDescent="0.25">
      <c r="A358" s="14">
        <f>IF(AND('Calc_Avalanche'!$C$337=0,'Calc_Avalanche'!$D$337=0,'Calc_Avalanche'!$E$337=0),"",'Calc_Avalanche'!$B$337)</f>
        <v/>
      </c>
      <c r="B358" s="13">
        <f>IF(AND('Calc_Avalanche'!$C$337=0,'Calc_Avalanche'!$D$337=0,'Calc_Avalanche'!$E$337=0),"",'Calc_Avalanche'!$C$337)</f>
        <v/>
      </c>
      <c r="C358" s="13">
        <f>IF(AND('Calc_Avalanche'!$C$337=0,'Calc_Avalanche'!$D$337=0,'Calc_Avalanche'!$E$337=0),"",'Calc_Avalanche'!$D$337)</f>
        <v/>
      </c>
      <c r="D358" s="13">
        <f>IF(AND('Calc_Avalanche'!$C$337=0,'Calc_Avalanche'!$D$337=0,'Calc_Avalanche'!$E$337=0),"",'Calc_Avalanche'!$E$337)</f>
        <v/>
      </c>
    </row>
    <row r="359" spans="1:4" x14ac:dyDescent="0.25">
      <c r="A359" s="14">
        <f>IF(AND('Calc_Avalanche'!$C$338=0,'Calc_Avalanche'!$D$338=0,'Calc_Avalanche'!$E$338=0),"",'Calc_Avalanche'!$B$338)</f>
        <v/>
      </c>
      <c r="B359" s="13">
        <f>IF(AND('Calc_Avalanche'!$C$338=0,'Calc_Avalanche'!$D$338=0,'Calc_Avalanche'!$E$338=0),"",'Calc_Avalanche'!$C$338)</f>
        <v/>
      </c>
      <c r="C359" s="13">
        <f>IF(AND('Calc_Avalanche'!$C$338=0,'Calc_Avalanche'!$D$338=0,'Calc_Avalanche'!$E$338=0),"",'Calc_Avalanche'!$D$338)</f>
        <v/>
      </c>
      <c r="D359" s="13">
        <f>IF(AND('Calc_Avalanche'!$C$338=0,'Calc_Avalanche'!$D$338=0,'Calc_Avalanche'!$E$338=0),"",'Calc_Avalanche'!$E$338)</f>
        <v/>
      </c>
    </row>
    <row r="360" spans="1:4" x14ac:dyDescent="0.25">
      <c r="A360" s="14">
        <f>IF(AND('Calc_Avalanche'!$C$339=0,'Calc_Avalanche'!$D$339=0,'Calc_Avalanche'!$E$339=0),"",'Calc_Avalanche'!$B$339)</f>
        <v/>
      </c>
      <c r="B360" s="13">
        <f>IF(AND('Calc_Avalanche'!$C$339=0,'Calc_Avalanche'!$D$339=0,'Calc_Avalanche'!$E$339=0),"",'Calc_Avalanche'!$C$339)</f>
        <v/>
      </c>
      <c r="C360" s="13">
        <f>IF(AND('Calc_Avalanche'!$C$339=0,'Calc_Avalanche'!$D$339=0,'Calc_Avalanche'!$E$339=0),"",'Calc_Avalanche'!$D$339)</f>
        <v/>
      </c>
      <c r="D360" s="13">
        <f>IF(AND('Calc_Avalanche'!$C$339=0,'Calc_Avalanche'!$D$339=0,'Calc_Avalanche'!$E$339=0),"",'Calc_Avalanche'!$E$339)</f>
        <v/>
      </c>
    </row>
    <row r="361" spans="1:4" x14ac:dyDescent="0.25">
      <c r="A361" s="14">
        <f>IF(AND('Calc_Avalanche'!$C$340=0,'Calc_Avalanche'!$D$340=0,'Calc_Avalanche'!$E$340=0),"",'Calc_Avalanche'!$B$340)</f>
        <v/>
      </c>
      <c r="B361" s="13">
        <f>IF(AND('Calc_Avalanche'!$C$340=0,'Calc_Avalanche'!$D$340=0,'Calc_Avalanche'!$E$340=0),"",'Calc_Avalanche'!$C$340)</f>
        <v/>
      </c>
      <c r="C361" s="13">
        <f>IF(AND('Calc_Avalanche'!$C$340=0,'Calc_Avalanche'!$D$340=0,'Calc_Avalanche'!$E$340=0),"",'Calc_Avalanche'!$D$340)</f>
        <v/>
      </c>
      <c r="D361" s="13">
        <f>IF(AND('Calc_Avalanche'!$C$340=0,'Calc_Avalanche'!$D$340=0,'Calc_Avalanche'!$E$340=0),"",'Calc_Avalanche'!$E$340)</f>
        <v/>
      </c>
    </row>
    <row r="362" spans="1:4" x14ac:dyDescent="0.25">
      <c r="A362" s="14">
        <f>IF(AND('Calc_Avalanche'!$C$341=0,'Calc_Avalanche'!$D$341=0,'Calc_Avalanche'!$E$341=0),"",'Calc_Avalanche'!$B$341)</f>
        <v/>
      </c>
      <c r="B362" s="13">
        <f>IF(AND('Calc_Avalanche'!$C$341=0,'Calc_Avalanche'!$D$341=0,'Calc_Avalanche'!$E$341=0),"",'Calc_Avalanche'!$C$341)</f>
        <v/>
      </c>
      <c r="C362" s="13">
        <f>IF(AND('Calc_Avalanche'!$C$341=0,'Calc_Avalanche'!$D$341=0,'Calc_Avalanche'!$E$341=0),"",'Calc_Avalanche'!$D$341)</f>
        <v/>
      </c>
      <c r="D362" s="13">
        <f>IF(AND('Calc_Avalanche'!$C$341=0,'Calc_Avalanche'!$D$341=0,'Calc_Avalanche'!$E$341=0),"",'Calc_Avalanche'!$E$341)</f>
        <v/>
      </c>
    </row>
    <row r="363" spans="1:4" x14ac:dyDescent="0.25">
      <c r="A363" s="14">
        <f>IF(AND('Calc_Avalanche'!$C$342=0,'Calc_Avalanche'!$D$342=0,'Calc_Avalanche'!$E$342=0),"",'Calc_Avalanche'!$B$342)</f>
        <v/>
      </c>
      <c r="B363" s="13">
        <f>IF(AND('Calc_Avalanche'!$C$342=0,'Calc_Avalanche'!$D$342=0,'Calc_Avalanche'!$E$342=0),"",'Calc_Avalanche'!$C$342)</f>
        <v/>
      </c>
      <c r="C363" s="13">
        <f>IF(AND('Calc_Avalanche'!$C$342=0,'Calc_Avalanche'!$D$342=0,'Calc_Avalanche'!$E$342=0),"",'Calc_Avalanche'!$D$342)</f>
        <v/>
      </c>
      <c r="D363" s="13">
        <f>IF(AND('Calc_Avalanche'!$C$342=0,'Calc_Avalanche'!$D$342=0,'Calc_Avalanche'!$E$342=0),"",'Calc_Avalanche'!$E$342)</f>
        <v/>
      </c>
    </row>
    <row r="364" spans="1:4" x14ac:dyDescent="0.25">
      <c r="A364" s="14">
        <f>IF(AND('Calc_Avalanche'!$C$343=0,'Calc_Avalanche'!$D$343=0,'Calc_Avalanche'!$E$343=0),"",'Calc_Avalanche'!$B$343)</f>
        <v/>
      </c>
      <c r="B364" s="13">
        <f>IF(AND('Calc_Avalanche'!$C$343=0,'Calc_Avalanche'!$D$343=0,'Calc_Avalanche'!$E$343=0),"",'Calc_Avalanche'!$C$343)</f>
        <v/>
      </c>
      <c r="C364" s="13">
        <f>IF(AND('Calc_Avalanche'!$C$343=0,'Calc_Avalanche'!$D$343=0,'Calc_Avalanche'!$E$343=0),"",'Calc_Avalanche'!$D$343)</f>
        <v/>
      </c>
      <c r="D364" s="13">
        <f>IF(AND('Calc_Avalanche'!$C$343=0,'Calc_Avalanche'!$D$343=0,'Calc_Avalanche'!$E$343=0),"",'Calc_Avalanche'!$E$343)</f>
        <v/>
      </c>
    </row>
    <row r="365" spans="1:4" x14ac:dyDescent="0.25">
      <c r="A365" s="14">
        <f>IF(AND('Calc_Avalanche'!$C$344=0,'Calc_Avalanche'!$D$344=0,'Calc_Avalanche'!$E$344=0),"",'Calc_Avalanche'!$B$344)</f>
        <v/>
      </c>
      <c r="B365" s="13">
        <f>IF(AND('Calc_Avalanche'!$C$344=0,'Calc_Avalanche'!$D$344=0,'Calc_Avalanche'!$E$344=0),"",'Calc_Avalanche'!$C$344)</f>
        <v/>
      </c>
      <c r="C365" s="13">
        <f>IF(AND('Calc_Avalanche'!$C$344=0,'Calc_Avalanche'!$D$344=0,'Calc_Avalanche'!$E$344=0),"",'Calc_Avalanche'!$D$344)</f>
        <v/>
      </c>
      <c r="D365" s="13">
        <f>IF(AND('Calc_Avalanche'!$C$344=0,'Calc_Avalanche'!$D$344=0,'Calc_Avalanche'!$E$344=0),"",'Calc_Avalanche'!$E$344)</f>
        <v/>
      </c>
    </row>
    <row r="366" spans="1:4" x14ac:dyDescent="0.25">
      <c r="A366" s="14">
        <f>IF(AND('Calc_Avalanche'!$C$345=0,'Calc_Avalanche'!$D$345=0,'Calc_Avalanche'!$E$345=0),"",'Calc_Avalanche'!$B$345)</f>
        <v/>
      </c>
      <c r="B366" s="13">
        <f>IF(AND('Calc_Avalanche'!$C$345=0,'Calc_Avalanche'!$D$345=0,'Calc_Avalanche'!$E$345=0),"",'Calc_Avalanche'!$C$345)</f>
        <v/>
      </c>
      <c r="C366" s="13">
        <f>IF(AND('Calc_Avalanche'!$C$345=0,'Calc_Avalanche'!$D$345=0,'Calc_Avalanche'!$E$345=0),"",'Calc_Avalanche'!$D$345)</f>
        <v/>
      </c>
      <c r="D366" s="13">
        <f>IF(AND('Calc_Avalanche'!$C$345=0,'Calc_Avalanche'!$D$345=0,'Calc_Avalanche'!$E$345=0),"",'Calc_Avalanche'!$E$345)</f>
        <v/>
      </c>
    </row>
    <row r="367" spans="1:4" x14ac:dyDescent="0.25">
      <c r="A367" s="14">
        <f>IF(AND('Calc_Avalanche'!$C$346=0,'Calc_Avalanche'!$D$346=0,'Calc_Avalanche'!$E$346=0),"",'Calc_Avalanche'!$B$346)</f>
        <v/>
      </c>
      <c r="B367" s="13">
        <f>IF(AND('Calc_Avalanche'!$C$346=0,'Calc_Avalanche'!$D$346=0,'Calc_Avalanche'!$E$346=0),"",'Calc_Avalanche'!$C$346)</f>
        <v/>
      </c>
      <c r="C367" s="13">
        <f>IF(AND('Calc_Avalanche'!$C$346=0,'Calc_Avalanche'!$D$346=0,'Calc_Avalanche'!$E$346=0),"",'Calc_Avalanche'!$D$346)</f>
        <v/>
      </c>
      <c r="D367" s="13">
        <f>IF(AND('Calc_Avalanche'!$C$346=0,'Calc_Avalanche'!$D$346=0,'Calc_Avalanche'!$E$346=0),"",'Calc_Avalanche'!$E$346)</f>
        <v/>
      </c>
    </row>
    <row r="368" spans="1:4" x14ac:dyDescent="0.25">
      <c r="A368" s="14">
        <f>IF(AND('Calc_Avalanche'!$C$347=0,'Calc_Avalanche'!$D$347=0,'Calc_Avalanche'!$E$347=0),"",'Calc_Avalanche'!$B$347)</f>
        <v/>
      </c>
      <c r="B368" s="13">
        <f>IF(AND('Calc_Avalanche'!$C$347=0,'Calc_Avalanche'!$D$347=0,'Calc_Avalanche'!$E$347=0),"",'Calc_Avalanche'!$C$347)</f>
        <v/>
      </c>
      <c r="C368" s="13">
        <f>IF(AND('Calc_Avalanche'!$C$347=0,'Calc_Avalanche'!$D$347=0,'Calc_Avalanche'!$E$347=0),"",'Calc_Avalanche'!$D$347)</f>
        <v/>
      </c>
      <c r="D368" s="13">
        <f>IF(AND('Calc_Avalanche'!$C$347=0,'Calc_Avalanche'!$D$347=0,'Calc_Avalanche'!$E$347=0),"",'Calc_Avalanche'!$E$347)</f>
        <v/>
      </c>
    </row>
    <row r="369" spans="1:4" x14ac:dyDescent="0.25">
      <c r="A369" s="14">
        <f>IF(AND('Calc_Avalanche'!$C$348=0,'Calc_Avalanche'!$D$348=0,'Calc_Avalanche'!$E$348=0),"",'Calc_Avalanche'!$B$348)</f>
        <v/>
      </c>
      <c r="B369" s="13">
        <f>IF(AND('Calc_Avalanche'!$C$348=0,'Calc_Avalanche'!$D$348=0,'Calc_Avalanche'!$E$348=0),"",'Calc_Avalanche'!$C$348)</f>
        <v/>
      </c>
      <c r="C369" s="13">
        <f>IF(AND('Calc_Avalanche'!$C$348=0,'Calc_Avalanche'!$D$348=0,'Calc_Avalanche'!$E$348=0),"",'Calc_Avalanche'!$D$348)</f>
        <v/>
      </c>
      <c r="D369" s="13">
        <f>IF(AND('Calc_Avalanche'!$C$348=0,'Calc_Avalanche'!$D$348=0,'Calc_Avalanche'!$E$348=0),"",'Calc_Avalanche'!$E$348)</f>
        <v/>
      </c>
    </row>
    <row r="370" spans="1:4" x14ac:dyDescent="0.25">
      <c r="A370" s="14">
        <f>IF(AND('Calc_Avalanche'!$C$349=0,'Calc_Avalanche'!$D$349=0,'Calc_Avalanche'!$E$349=0),"",'Calc_Avalanche'!$B$349)</f>
        <v/>
      </c>
      <c r="B370" s="13">
        <f>IF(AND('Calc_Avalanche'!$C$349=0,'Calc_Avalanche'!$D$349=0,'Calc_Avalanche'!$E$349=0),"",'Calc_Avalanche'!$C$349)</f>
        <v/>
      </c>
      <c r="C370" s="13">
        <f>IF(AND('Calc_Avalanche'!$C$349=0,'Calc_Avalanche'!$D$349=0,'Calc_Avalanche'!$E$349=0),"",'Calc_Avalanche'!$D$349)</f>
        <v/>
      </c>
      <c r="D370" s="13">
        <f>IF(AND('Calc_Avalanche'!$C$349=0,'Calc_Avalanche'!$D$349=0,'Calc_Avalanche'!$E$349=0),"",'Calc_Avalanche'!$E$349)</f>
        <v/>
      </c>
    </row>
    <row r="371" spans="1:4" x14ac:dyDescent="0.25">
      <c r="A371" s="14">
        <f>IF(AND('Calc_Avalanche'!$C$350=0,'Calc_Avalanche'!$D$350=0,'Calc_Avalanche'!$E$350=0),"",'Calc_Avalanche'!$B$350)</f>
        <v/>
      </c>
      <c r="B371" s="13">
        <f>IF(AND('Calc_Avalanche'!$C$350=0,'Calc_Avalanche'!$D$350=0,'Calc_Avalanche'!$E$350=0),"",'Calc_Avalanche'!$C$350)</f>
        <v/>
      </c>
      <c r="C371" s="13">
        <f>IF(AND('Calc_Avalanche'!$C$350=0,'Calc_Avalanche'!$D$350=0,'Calc_Avalanche'!$E$350=0),"",'Calc_Avalanche'!$D$350)</f>
        <v/>
      </c>
      <c r="D371" s="13">
        <f>IF(AND('Calc_Avalanche'!$C$350=0,'Calc_Avalanche'!$D$350=0,'Calc_Avalanche'!$E$350=0),"",'Calc_Avalanche'!$E$350)</f>
        <v/>
      </c>
    </row>
    <row r="372" spans="1:4" x14ac:dyDescent="0.25">
      <c r="A372" s="14">
        <f>IF(AND('Calc_Avalanche'!$C$351=0,'Calc_Avalanche'!$D$351=0,'Calc_Avalanche'!$E$351=0),"",'Calc_Avalanche'!$B$351)</f>
        <v/>
      </c>
      <c r="B372" s="13">
        <f>IF(AND('Calc_Avalanche'!$C$351=0,'Calc_Avalanche'!$D$351=0,'Calc_Avalanche'!$E$351=0),"",'Calc_Avalanche'!$C$351)</f>
        <v/>
      </c>
      <c r="C372" s="13">
        <f>IF(AND('Calc_Avalanche'!$C$351=0,'Calc_Avalanche'!$D$351=0,'Calc_Avalanche'!$E$351=0),"",'Calc_Avalanche'!$D$351)</f>
        <v/>
      </c>
      <c r="D372" s="13">
        <f>IF(AND('Calc_Avalanche'!$C$351=0,'Calc_Avalanche'!$D$351=0,'Calc_Avalanche'!$E$351=0),"",'Calc_Avalanche'!$E$351)</f>
        <v/>
      </c>
    </row>
    <row r="373" spans="1:4" x14ac:dyDescent="0.25">
      <c r="A373" s="14">
        <f>IF(AND('Calc_Avalanche'!$C$352=0,'Calc_Avalanche'!$D$352=0,'Calc_Avalanche'!$E$352=0),"",'Calc_Avalanche'!$B$352)</f>
        <v/>
      </c>
      <c r="B373" s="13">
        <f>IF(AND('Calc_Avalanche'!$C$352=0,'Calc_Avalanche'!$D$352=0,'Calc_Avalanche'!$E$352=0),"",'Calc_Avalanche'!$C$352)</f>
        <v/>
      </c>
      <c r="C373" s="13">
        <f>IF(AND('Calc_Avalanche'!$C$352=0,'Calc_Avalanche'!$D$352=0,'Calc_Avalanche'!$E$352=0),"",'Calc_Avalanche'!$D$352)</f>
        <v/>
      </c>
      <c r="D373" s="13">
        <f>IF(AND('Calc_Avalanche'!$C$352=0,'Calc_Avalanche'!$D$352=0,'Calc_Avalanche'!$E$352=0),"",'Calc_Avalanche'!$E$352)</f>
        <v/>
      </c>
    </row>
    <row r="374" spans="1:4" x14ac:dyDescent="0.25">
      <c r="A374" s="14">
        <f>IF(AND('Calc_Avalanche'!$C$353=0,'Calc_Avalanche'!$D$353=0,'Calc_Avalanche'!$E$353=0),"",'Calc_Avalanche'!$B$353)</f>
        <v/>
      </c>
      <c r="B374" s="13">
        <f>IF(AND('Calc_Avalanche'!$C$353=0,'Calc_Avalanche'!$D$353=0,'Calc_Avalanche'!$E$353=0),"",'Calc_Avalanche'!$C$353)</f>
        <v/>
      </c>
      <c r="C374" s="13">
        <f>IF(AND('Calc_Avalanche'!$C$353=0,'Calc_Avalanche'!$D$353=0,'Calc_Avalanche'!$E$353=0),"",'Calc_Avalanche'!$D$353)</f>
        <v/>
      </c>
      <c r="D374" s="13">
        <f>IF(AND('Calc_Avalanche'!$C$353=0,'Calc_Avalanche'!$D$353=0,'Calc_Avalanche'!$E$353=0),"",'Calc_Avalanche'!$E$353)</f>
        <v/>
      </c>
    </row>
    <row r="375" spans="1:4" x14ac:dyDescent="0.25">
      <c r="A375" s="14">
        <f>IF(AND('Calc_Avalanche'!$C$354=0,'Calc_Avalanche'!$D$354=0,'Calc_Avalanche'!$E$354=0),"",'Calc_Avalanche'!$B$354)</f>
        <v/>
      </c>
      <c r="B375" s="13">
        <f>IF(AND('Calc_Avalanche'!$C$354=0,'Calc_Avalanche'!$D$354=0,'Calc_Avalanche'!$E$354=0),"",'Calc_Avalanche'!$C$354)</f>
        <v/>
      </c>
      <c r="C375" s="13">
        <f>IF(AND('Calc_Avalanche'!$C$354=0,'Calc_Avalanche'!$D$354=0,'Calc_Avalanche'!$E$354=0),"",'Calc_Avalanche'!$D$354)</f>
        <v/>
      </c>
      <c r="D375" s="13">
        <f>IF(AND('Calc_Avalanche'!$C$354=0,'Calc_Avalanche'!$D$354=0,'Calc_Avalanche'!$E$354=0),"",'Calc_Avalanche'!$E$354)</f>
        <v/>
      </c>
    </row>
    <row r="376" spans="1:4" x14ac:dyDescent="0.25">
      <c r="A376" s="14">
        <f>IF(AND('Calc_Avalanche'!$C$355=0,'Calc_Avalanche'!$D$355=0,'Calc_Avalanche'!$E$355=0),"",'Calc_Avalanche'!$B$355)</f>
        <v/>
      </c>
      <c r="B376" s="13">
        <f>IF(AND('Calc_Avalanche'!$C$355=0,'Calc_Avalanche'!$D$355=0,'Calc_Avalanche'!$E$355=0),"",'Calc_Avalanche'!$C$355)</f>
        <v/>
      </c>
      <c r="C376" s="13">
        <f>IF(AND('Calc_Avalanche'!$C$355=0,'Calc_Avalanche'!$D$355=0,'Calc_Avalanche'!$E$355=0),"",'Calc_Avalanche'!$D$355)</f>
        <v/>
      </c>
      <c r="D376" s="13">
        <f>IF(AND('Calc_Avalanche'!$C$355=0,'Calc_Avalanche'!$D$355=0,'Calc_Avalanche'!$E$355=0),"",'Calc_Avalanche'!$E$355)</f>
        <v/>
      </c>
    </row>
    <row r="377" spans="1:4" x14ac:dyDescent="0.25">
      <c r="A377" s="14">
        <f>IF(AND('Calc_Avalanche'!$C$356=0,'Calc_Avalanche'!$D$356=0,'Calc_Avalanche'!$E$356=0),"",'Calc_Avalanche'!$B$356)</f>
        <v/>
      </c>
      <c r="B377" s="13">
        <f>IF(AND('Calc_Avalanche'!$C$356=0,'Calc_Avalanche'!$D$356=0,'Calc_Avalanche'!$E$356=0),"",'Calc_Avalanche'!$C$356)</f>
        <v/>
      </c>
      <c r="C377" s="13">
        <f>IF(AND('Calc_Avalanche'!$C$356=0,'Calc_Avalanche'!$D$356=0,'Calc_Avalanche'!$E$356=0),"",'Calc_Avalanche'!$D$356)</f>
        <v/>
      </c>
      <c r="D377" s="13">
        <f>IF(AND('Calc_Avalanche'!$C$356=0,'Calc_Avalanche'!$D$356=0,'Calc_Avalanche'!$E$356=0),"",'Calc_Avalanche'!$E$356)</f>
        <v/>
      </c>
    </row>
    <row r="378" spans="1:4" x14ac:dyDescent="0.25">
      <c r="A378" s="14">
        <f>IF(AND('Calc_Avalanche'!$C$357=0,'Calc_Avalanche'!$D$357=0,'Calc_Avalanche'!$E$357=0),"",'Calc_Avalanche'!$B$357)</f>
        <v/>
      </c>
      <c r="B378" s="13">
        <f>IF(AND('Calc_Avalanche'!$C$357=0,'Calc_Avalanche'!$D$357=0,'Calc_Avalanche'!$E$357=0),"",'Calc_Avalanche'!$C$357)</f>
        <v/>
      </c>
      <c r="C378" s="13">
        <f>IF(AND('Calc_Avalanche'!$C$357=0,'Calc_Avalanche'!$D$357=0,'Calc_Avalanche'!$E$357=0),"",'Calc_Avalanche'!$D$357)</f>
        <v/>
      </c>
      <c r="D378" s="13">
        <f>IF(AND('Calc_Avalanche'!$C$357=0,'Calc_Avalanche'!$D$357=0,'Calc_Avalanche'!$E$357=0),"",'Calc_Avalanche'!$E$357)</f>
        <v/>
      </c>
    </row>
    <row r="379" spans="1:4" x14ac:dyDescent="0.25">
      <c r="A379" s="14">
        <f>IF(AND('Calc_Avalanche'!$C$358=0,'Calc_Avalanche'!$D$358=0,'Calc_Avalanche'!$E$358=0),"",'Calc_Avalanche'!$B$358)</f>
        <v/>
      </c>
      <c r="B379" s="13">
        <f>IF(AND('Calc_Avalanche'!$C$358=0,'Calc_Avalanche'!$D$358=0,'Calc_Avalanche'!$E$358=0),"",'Calc_Avalanche'!$C$358)</f>
        <v/>
      </c>
      <c r="C379" s="13">
        <f>IF(AND('Calc_Avalanche'!$C$358=0,'Calc_Avalanche'!$D$358=0,'Calc_Avalanche'!$E$358=0),"",'Calc_Avalanche'!$D$358)</f>
        <v/>
      </c>
      <c r="D379" s="13">
        <f>IF(AND('Calc_Avalanche'!$C$358=0,'Calc_Avalanche'!$D$358=0,'Calc_Avalanche'!$E$358=0),"",'Calc_Avalanche'!$E$358)</f>
        <v/>
      </c>
    </row>
    <row r="380" spans="1:4" x14ac:dyDescent="0.25">
      <c r="A380" s="14">
        <f>IF(AND('Calc_Avalanche'!$C$359=0,'Calc_Avalanche'!$D$359=0,'Calc_Avalanche'!$E$359=0),"",'Calc_Avalanche'!$B$359)</f>
        <v/>
      </c>
      <c r="B380" s="13">
        <f>IF(AND('Calc_Avalanche'!$C$359=0,'Calc_Avalanche'!$D$359=0,'Calc_Avalanche'!$E$359=0),"",'Calc_Avalanche'!$C$359)</f>
        <v/>
      </c>
      <c r="C380" s="13">
        <f>IF(AND('Calc_Avalanche'!$C$359=0,'Calc_Avalanche'!$D$359=0,'Calc_Avalanche'!$E$359=0),"",'Calc_Avalanche'!$D$359)</f>
        <v/>
      </c>
      <c r="D380" s="13">
        <f>IF(AND('Calc_Avalanche'!$C$359=0,'Calc_Avalanche'!$D$359=0,'Calc_Avalanche'!$E$359=0),"",'Calc_Avalanche'!$E$359)</f>
        <v/>
      </c>
    </row>
    <row r="381" spans="1:4" x14ac:dyDescent="0.25">
      <c r="A381" s="14">
        <f>IF(AND('Calc_Avalanche'!$C$360=0,'Calc_Avalanche'!$D$360=0,'Calc_Avalanche'!$E$360=0),"",'Calc_Avalanche'!$B$360)</f>
        <v/>
      </c>
      <c r="B381" s="13">
        <f>IF(AND('Calc_Avalanche'!$C$360=0,'Calc_Avalanche'!$D$360=0,'Calc_Avalanche'!$E$360=0),"",'Calc_Avalanche'!$C$360)</f>
        <v/>
      </c>
      <c r="C381" s="13">
        <f>IF(AND('Calc_Avalanche'!$C$360=0,'Calc_Avalanche'!$D$360=0,'Calc_Avalanche'!$E$360=0),"",'Calc_Avalanche'!$D$360)</f>
        <v/>
      </c>
      <c r="D381" s="13">
        <f>IF(AND('Calc_Avalanche'!$C$360=0,'Calc_Avalanche'!$D$360=0,'Calc_Avalanche'!$E$360=0),"",'Calc_Avalanche'!$E$360)</f>
        <v/>
      </c>
    </row>
    <row r="382" spans="1:4" x14ac:dyDescent="0.25">
      <c r="A382" s="14">
        <f>IF(AND('Calc_Avalanche'!$C$361=0,'Calc_Avalanche'!$D$361=0,'Calc_Avalanche'!$E$361=0),"",'Calc_Avalanche'!$B$361)</f>
        <v/>
      </c>
      <c r="B382" s="13">
        <f>IF(AND('Calc_Avalanche'!$C$361=0,'Calc_Avalanche'!$D$361=0,'Calc_Avalanche'!$E$361=0),"",'Calc_Avalanche'!$C$361)</f>
        <v/>
      </c>
      <c r="C382" s="13">
        <f>IF(AND('Calc_Avalanche'!$C$361=0,'Calc_Avalanche'!$D$361=0,'Calc_Avalanche'!$E$361=0),"",'Calc_Avalanche'!$D$361)</f>
        <v/>
      </c>
      <c r="D382" s="13">
        <f>IF(AND('Calc_Avalanche'!$C$361=0,'Calc_Avalanche'!$D$361=0,'Calc_Avalanche'!$E$361=0),"",'Calc_Avalanche'!$E$361)</f>
        <v/>
      </c>
    </row>
    <row r="383" spans="1:4" x14ac:dyDescent="0.25">
      <c r="A383" s="14">
        <f>IF(AND('Calc_Avalanche'!$C$362=0,'Calc_Avalanche'!$D$362=0,'Calc_Avalanche'!$E$362=0),"",'Calc_Avalanche'!$B$362)</f>
        <v/>
      </c>
      <c r="B383" s="13">
        <f>IF(AND('Calc_Avalanche'!$C$362=0,'Calc_Avalanche'!$D$362=0,'Calc_Avalanche'!$E$362=0),"",'Calc_Avalanche'!$C$362)</f>
        <v/>
      </c>
      <c r="C383" s="13">
        <f>IF(AND('Calc_Avalanche'!$C$362=0,'Calc_Avalanche'!$D$362=0,'Calc_Avalanche'!$E$362=0),"",'Calc_Avalanche'!$D$362)</f>
        <v/>
      </c>
      <c r="D383" s="13">
        <f>IF(AND('Calc_Avalanche'!$C$362=0,'Calc_Avalanche'!$D$362=0,'Calc_Avalanche'!$E$362=0),"",'Calc_Avalanche'!$E$362)</f>
        <v/>
      </c>
    </row>
    <row r="384" spans="1:4" x14ac:dyDescent="0.25">
      <c r="A384" s="14">
        <f>IF(AND('Calc_Avalanche'!$C$363=0,'Calc_Avalanche'!$D$363=0,'Calc_Avalanche'!$E$363=0),"",'Calc_Avalanche'!$B$363)</f>
        <v/>
      </c>
      <c r="B384" s="13">
        <f>IF(AND('Calc_Avalanche'!$C$363=0,'Calc_Avalanche'!$D$363=0,'Calc_Avalanche'!$E$363=0),"",'Calc_Avalanche'!$C$363)</f>
        <v/>
      </c>
      <c r="C384" s="13">
        <f>IF(AND('Calc_Avalanche'!$C$363=0,'Calc_Avalanche'!$D$363=0,'Calc_Avalanche'!$E$363=0),"",'Calc_Avalanche'!$D$363)</f>
        <v/>
      </c>
      <c r="D384" s="13">
        <f>IF(AND('Calc_Avalanche'!$C$363=0,'Calc_Avalanche'!$D$363=0,'Calc_Avalanche'!$E$363=0),"",'Calc_Avalanche'!$E$363)</f>
        <v/>
      </c>
    </row>
    <row r="385" spans="1:4" x14ac:dyDescent="0.25">
      <c r="A385" s="14">
        <f>IF(AND('Calc_Avalanche'!$C$364=0,'Calc_Avalanche'!$D$364=0,'Calc_Avalanche'!$E$364=0),"",'Calc_Avalanche'!$B$364)</f>
        <v/>
      </c>
      <c r="B385" s="13">
        <f>IF(AND('Calc_Avalanche'!$C$364=0,'Calc_Avalanche'!$D$364=0,'Calc_Avalanche'!$E$364=0),"",'Calc_Avalanche'!$C$364)</f>
        <v/>
      </c>
      <c r="C385" s="13">
        <f>IF(AND('Calc_Avalanche'!$C$364=0,'Calc_Avalanche'!$D$364=0,'Calc_Avalanche'!$E$364=0),"",'Calc_Avalanche'!$D$364)</f>
        <v/>
      </c>
      <c r="D385" s="13">
        <f>IF(AND('Calc_Avalanche'!$C$364=0,'Calc_Avalanche'!$D$364=0,'Calc_Avalanche'!$E$364=0),"",'Calc_Avalanche'!$E$364)</f>
        <v/>
      </c>
    </row>
    <row r="386" spans="1:4" x14ac:dyDescent="0.25">
      <c r="A386" s="14">
        <f>IF(AND('Calc_Avalanche'!$C$365=0,'Calc_Avalanche'!$D$365=0,'Calc_Avalanche'!$E$365=0),"",'Calc_Avalanche'!$B$365)</f>
        <v/>
      </c>
      <c r="B386" s="13">
        <f>IF(AND('Calc_Avalanche'!$C$365=0,'Calc_Avalanche'!$D$365=0,'Calc_Avalanche'!$E$365=0),"",'Calc_Avalanche'!$C$365)</f>
        <v/>
      </c>
      <c r="C386" s="13">
        <f>IF(AND('Calc_Avalanche'!$C$365=0,'Calc_Avalanche'!$D$365=0,'Calc_Avalanche'!$E$365=0),"",'Calc_Avalanche'!$D$365)</f>
        <v/>
      </c>
      <c r="D386" s="13">
        <f>IF(AND('Calc_Avalanche'!$C$365=0,'Calc_Avalanche'!$D$365=0,'Calc_Avalanche'!$E$365=0),"",'Calc_Avalanche'!$E$365)</f>
        <v/>
      </c>
    </row>
    <row r="387" spans="1:4" x14ac:dyDescent="0.25">
      <c r="A387" s="14">
        <f>IF(AND('Calc_Avalanche'!$C$366=0,'Calc_Avalanche'!$D$366=0,'Calc_Avalanche'!$E$366=0),"",'Calc_Avalanche'!$B$366)</f>
        <v/>
      </c>
      <c r="B387" s="13">
        <f>IF(AND('Calc_Avalanche'!$C$366=0,'Calc_Avalanche'!$D$366=0,'Calc_Avalanche'!$E$366=0),"",'Calc_Avalanche'!$C$366)</f>
        <v/>
      </c>
      <c r="C387" s="13">
        <f>IF(AND('Calc_Avalanche'!$C$366=0,'Calc_Avalanche'!$D$366=0,'Calc_Avalanche'!$E$366=0),"",'Calc_Avalanche'!$D$366)</f>
        <v/>
      </c>
      <c r="D387" s="13">
        <f>IF(AND('Calc_Avalanche'!$C$366=0,'Calc_Avalanche'!$D$366=0,'Calc_Avalanche'!$E$366=0),"",'Calc_Avalanche'!$E$366)</f>
        <v/>
      </c>
    </row>
    <row r="388" spans="1:4" x14ac:dyDescent="0.25">
      <c r="A388" s="14">
        <f>IF(AND('Calc_Avalanche'!$C$367=0,'Calc_Avalanche'!$D$367=0,'Calc_Avalanche'!$E$367=0),"",'Calc_Avalanche'!$B$367)</f>
        <v/>
      </c>
      <c r="B388" s="13">
        <f>IF(AND('Calc_Avalanche'!$C$367=0,'Calc_Avalanche'!$D$367=0,'Calc_Avalanche'!$E$367=0),"",'Calc_Avalanche'!$C$367)</f>
        <v/>
      </c>
      <c r="C388" s="13">
        <f>IF(AND('Calc_Avalanche'!$C$367=0,'Calc_Avalanche'!$D$367=0,'Calc_Avalanche'!$E$367=0),"",'Calc_Avalanche'!$D$367)</f>
        <v/>
      </c>
      <c r="D388" s="13">
        <f>IF(AND('Calc_Avalanche'!$C$367=0,'Calc_Avalanche'!$D$367=0,'Calc_Avalanche'!$E$367=0),"",'Calc_Avalanche'!$E$367)</f>
        <v/>
      </c>
    </row>
  </sheetData>
  <mergeCells count="7">
    <mergeCell ref="A1:F1"/>
    <mergeCell ref="A3:F3"/>
    <mergeCell ref="A4:F4"/>
    <mergeCell ref="A6:F6"/>
    <mergeCell ref="A11:F11"/>
    <mergeCell ref="A13:F13"/>
    <mergeCell ref="A27:D27"/>
  </mergeCells>
  <conditionalFormatting sqref="D29:D388">
    <cfRule type="dataBar" priority="1">
      <dataBar>
        <cfvo type="num" val="0"/>
        <cfvo type="max"/>
        <color rgb="FF6EBD72"/>
      </dataBar>
      <extLst>
        <ext xmlns:x14="http://schemas.microsoft.com/office/spreadsheetml/2009/9/main" uri="{B025F937-C7B1-47D3-B67F-A62EFF666E3E}">
          <x14:id>{DA7ABA51-AAAA-BBBB-0005-000000000001}</x14:id>
        </ext>
      </extLst>
    </cfRule>
  </conditionalFormatting>
  <pageMargins left="0.7" right="0.7" top="0.75" bottom="0.75" header="0.3" footer="0.3"/>
  <headerFooter>
    <oddFooter>&amp;LDebt Payoff Spreadsheet&amp;CDebtPayoffSpreadsheet.org&amp;R2.1</oddFooter>
  </headerFooter>
  <extLst>
    <ext xmlns:x14="http://schemas.microsoft.com/office/spreadsheetml/2009/9/main" uri="{78C0D931-6437-407d-A8EE-F0AAD7539E65}">
      <x14:conditionalFormattings>
        <x14:conditionalFormatting xmlns:xm="http://schemas.microsoft.com/office/excel/2006/main">
          <x14:cfRule type="dataBar" id="{DA7ABA51-AAAA-BBBB-0005-000000000001}">
            <x14:dataBar minLength="0" maxLength="100" gradient="0" axisPosition="none">
              <x14:cfvo type="num">
                <xm:f>0</xm:f>
              </x14:cfvo>
              <x14:cfvo type="max"/>
              <x14:negativeFillColor rgb="FFFF0000"/>
            </x14:dataBar>
          </x14:cfRule>
          <xm:sqref>D29:D388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F00"/>
  </sheetPr>
  <dimension ref="A1:F388"/>
  <sheetViews>
    <sheetView workbookViewId="0">
      <pane ySplit="28" topLeftCell="A29" activePane="bottomLeft" state="frozen"/>
      <selection pane="bottomLeft"/>
    </sheetView>
  </sheetViews>
  <sheetFormatPr defaultRowHeight="15" x14ac:dyDescent="0.25"/>
  <cols>
    <col min="1" max="1" width="24.7109375" customWidth="1"/>
    <col min="2" max="2" width="16.7109375" customWidth="1"/>
    <col min="3" max="3" width="12.7109375" customWidth="1"/>
    <col min="4" max="4" width="16.7109375" customWidth="1"/>
    <col min="5" max="5" width="14.7109375" customWidth="1"/>
    <col min="6" max="6" width="16.7109375" customWidth="1"/>
  </cols>
  <sheetData>
    <row r="1" spans="1:6" ht="16" customHeight="1" x14ac:dyDescent="0.25">
      <c r="A1" s="1" t="s">
        <v>0</v>
      </c>
      <c r="B1" s="1"/>
      <c r="C1" s="1"/>
      <c r="D1" s="1"/>
      <c r="E1" s="1"/>
      <c r="F1" s="1"/>
    </row>
    <row r="3" spans="1:6" x14ac:dyDescent="0.25">
      <c r="A3" s="3" t="s">
        <v>79</v>
      </c>
      <c r="B3" s="3"/>
      <c r="C3" s="3"/>
      <c r="D3" s="3"/>
      <c r="E3" s="3"/>
      <c r="F3" s="3"/>
    </row>
    <row r="4" spans="1:6" ht="24" customHeight="1" x14ac:dyDescent="0.25">
      <c r="A4" s="4" t="s">
        <v>80</v>
      </c>
      <c r="B4" s="4"/>
      <c r="C4" s="4"/>
      <c r="D4" s="4"/>
      <c r="E4" s="4"/>
      <c r="F4" s="4"/>
    </row>
    <row r="6" spans="1:6" x14ac:dyDescent="0.25">
      <c r="A6" s="3" t="s">
        <v>64</v>
      </c>
      <c r="B6" s="3"/>
      <c r="C6" s="3"/>
      <c r="D6" s="3"/>
      <c r="E6" s="3"/>
      <c r="F6" s="3"/>
    </row>
    <row r="7" spans="1:6" x14ac:dyDescent="0.25">
      <c r="A7" s="11" t="s">
        <v>65</v>
      </c>
      <c r="B7" s="14">
        <f>IF(E7="","",EDATE(StartDate,E7-1))</f>
        <v>47150</v>
      </c>
      <c r="D7" s="11" t="s">
        <v>66</v>
      </c>
      <c r="E7" s="10">
        <f>IF(TotalDebt&lt;=0,"",IFERROR(MATCH(0,'Calc_Snowball'!$E$8:$E$367,0),""))</f>
        <v>35</v>
      </c>
    </row>
    <row r="8" spans="1:6" x14ac:dyDescent="0.25">
      <c r="A8" s="11" t="s">
        <v>67</v>
      </c>
      <c r="B8" s="13">
        <f>TotalDebt</f>
        <v>47730.0</v>
      </c>
      <c r="D8" s="11" t="s">
        <v>68</v>
      </c>
      <c r="E8" s="13">
        <f>IF(E7="","",SUM('Calc_Snowball'!$D$8:$D$367))</f>
        <v>8620.57</v>
      </c>
    </row>
    <row r="9" spans="1:6" x14ac:dyDescent="0.25">
      <c r="A9" s="11" t="s">
        <v>69</v>
      </c>
      <c r="B9" s="13">
        <f>IF(E7="","",TotalDebt+E8)</f>
        <v>56350.57</v>
      </c>
      <c r="D9" s="11" t="s">
        <v>70</v>
      </c>
      <c r="E9" s="5" t="str">
        <f>IF(TotalDebt&lt;=0,"",INDEX(InputNames,MATCH(1,SnowballRanks,0)))</f>
        <v>Medical Bill</v>
      </c>
    </row>
    <row r="11" spans="1:6" ht="22" customHeight="1" x14ac:dyDescent="0.25">
      <c r="A11" s="4" t="s">
        <v>71</v>
      </c>
      <c r="B11" s="4"/>
      <c r="C11" s="4"/>
      <c r="D11" s="4"/>
      <c r="E11" s="4"/>
      <c r="F11" s="4"/>
    </row>
    <row r="13" spans="1:6" x14ac:dyDescent="0.25">
      <c r="A13" s="3" t="s">
        <v>72</v>
      </c>
      <c r="B13" s="3"/>
      <c r="C13" s="3"/>
      <c r="D13" s="3"/>
      <c r="E13" s="3"/>
      <c r="F13" s="3"/>
    </row>
    <row r="14" spans="1:6" x14ac:dyDescent="0.25">
      <c r="A14" s="15" t="s">
        <v>28</v>
      </c>
      <c r="B14" s="15" t="s">
        <v>29</v>
      </c>
      <c r="C14" s="15" t="s">
        <v>30</v>
      </c>
      <c r="D14" s="15" t="s">
        <v>31</v>
      </c>
      <c r="E14" s="15" t="s">
        <v>73</v>
      </c>
      <c r="F14" s="15" t="s">
        <v>74</v>
      </c>
    </row>
    <row r="15" spans="1:6" x14ac:dyDescent="0.25">
      <c r="A15" s="5" t="str">
        <f>'Inputs'!A7</f>
        <v>Medical Bill</v>
      </c>
      <c r="B15" s="13">
        <f>'Inputs'!B7</f>
        <v>450.0</v>
      </c>
      <c r="C15" s="16">
        <f>'Inputs'!C7</f>
        <v>0.0</v>
      </c>
      <c r="D15" s="13">
        <f>'Inputs'!D7</f>
        <v>50.0</v>
      </c>
      <c r="E15" s="10">
        <f>'Inputs'!E7</f>
        <v>1</v>
      </c>
      <c r="F15" s="14">
        <f>IF(B15&lt;=0,"",IFERROR(EDATE(StartDate,MATCH(0,CHOOSE(E15,'Calc_Snowball'!$K$8:$K$367,'Calc_Snowball'!$P$8:$P$367,'Calc_Snowball'!$U$8:$U$367,'Calc_Snowball'!$Z$8:$Z$367,'Calc_Snowball'!$AE$8:$AE$367,'Calc_Snowball'!$AJ$8:$AJ$367,'Calc_Snowball'!$AO$8:$AO$367,'Calc_Snowball'!$AT$8:$AT$367,'Calc_Snowball'!$AY$8:$AY$367,'Calc_Snowball'!$BD$8:$BD$367),0)-1),""))</f>
        <v>46143</v>
      </c>
    </row>
    <row r="16" spans="1:6" x14ac:dyDescent="0.25">
      <c r="A16" s="5" t="str">
        <f>'Inputs'!A8</f>
        <v>Store Card</v>
      </c>
      <c r="B16" s="13">
        <f>'Inputs'!B8</f>
        <v>780.0</v>
      </c>
      <c r="C16" s="16">
        <f>'Inputs'!C8</f>
        <v>0.2699</v>
      </c>
      <c r="D16" s="13">
        <f>'Inputs'!D8</f>
        <v>35.0</v>
      </c>
      <c r="E16" s="10">
        <f>'Inputs'!E8</f>
        <v>2</v>
      </c>
      <c r="F16" s="14">
        <f>IF(B16&lt;=0,"",IFERROR(EDATE(StartDate,MATCH(0,CHOOSE(E16,'Calc_Snowball'!$K$8:$K$367,'Calc_Snowball'!$P$8:$P$367,'Calc_Snowball'!$U$8:$U$367,'Calc_Snowball'!$Z$8:$Z$367,'Calc_Snowball'!$AE$8:$AE$367,'Calc_Snowball'!$AJ$8:$AJ$367,'Calc_Snowball'!$AO$8:$AO$367,'Calc_Snowball'!$AT$8:$AT$367,'Calc_Snowball'!$AY$8:$AY$367,'Calc_Snowball'!$BD$8:$BD$367),0)-1),""))</f>
        <v>46174</v>
      </c>
    </row>
    <row r="17" spans="1:6" x14ac:dyDescent="0.25">
      <c r="A17" s="5" t="str">
        <f>'Inputs'!A9</f>
        <v>Gas Card</v>
      </c>
      <c r="B17" s="13">
        <f>'Inputs'!B9</f>
        <v>1100.0</v>
      </c>
      <c r="C17" s="16">
        <f>'Inputs'!C9</f>
        <v>0.2399</v>
      </c>
      <c r="D17" s="13">
        <f>'Inputs'!D9</f>
        <v>40.0</v>
      </c>
      <c r="E17" s="10">
        <f>'Inputs'!E9</f>
        <v>3</v>
      </c>
      <c r="F17" s="14">
        <f>IF(B17&lt;=0,"",IFERROR(EDATE(StartDate,MATCH(0,CHOOSE(E17,'Calc_Snowball'!$K$8:$K$367,'Calc_Snowball'!$P$8:$P$367,'Calc_Snowball'!$U$8:$U$367,'Calc_Snowball'!$Z$8:$Z$367,'Calc_Snowball'!$AE$8:$AE$367,'Calc_Snowball'!$AJ$8:$AJ$367,'Calc_Snowball'!$AO$8:$AO$367,'Calc_Snowball'!$AT$8:$AT$367,'Calc_Snowball'!$AY$8:$AY$367,'Calc_Snowball'!$BD$8:$BD$367),0)-1),""))</f>
        <v>46266</v>
      </c>
    </row>
    <row r="18" spans="1:6" x14ac:dyDescent="0.25">
      <c r="A18" s="5" t="str">
        <f>'Inputs'!A10</f>
        <v>Personal Loan</v>
      </c>
      <c r="B18" s="13">
        <f>'Inputs'!B10</f>
        <v>2800.0</v>
      </c>
      <c r="C18" s="16">
        <f>'Inputs'!C10</f>
        <v>0.1199</v>
      </c>
      <c r="D18" s="13">
        <f>'Inputs'!D10</f>
        <v>95.0</v>
      </c>
      <c r="E18" s="10">
        <f>'Inputs'!E10</f>
        <v>4</v>
      </c>
      <c r="F18" s="14">
        <f>IF(B18&lt;=0,"",IFERROR(EDATE(StartDate,MATCH(0,CHOOSE(E18,'Calc_Snowball'!$K$8:$K$367,'Calc_Snowball'!$P$8:$P$367,'Calc_Snowball'!$U$8:$U$367,'Calc_Snowball'!$Z$8:$Z$367,'Calc_Snowball'!$AE$8:$AE$367,'Calc_Snowball'!$AJ$8:$AJ$367,'Calc_Snowball'!$AO$8:$AO$367,'Calc_Snowball'!$AT$8:$AT$367,'Calc_Snowball'!$AY$8:$AY$367,'Calc_Snowball'!$BD$8:$BD$367),0)-1),""))</f>
        <v>46388</v>
      </c>
    </row>
    <row r="19" spans="1:6" x14ac:dyDescent="0.25">
      <c r="A19" s="5" t="str">
        <f>'Inputs'!A11</f>
        <v>Credit Card 1</v>
      </c>
      <c r="B19" s="13">
        <f>'Inputs'!B11</f>
        <v>3500.0</v>
      </c>
      <c r="C19" s="16">
        <f>'Inputs'!C11</f>
        <v>0.2199</v>
      </c>
      <c r="D19" s="13">
        <f>'Inputs'!D11</f>
        <v>105.0</v>
      </c>
      <c r="E19" s="10">
        <f>'Inputs'!E11</f>
        <v>5</v>
      </c>
      <c r="F19" s="14">
        <f>IF(B19&lt;=0,"",IFERROR(EDATE(StartDate,MATCH(0,CHOOSE(E19,'Calc_Snowball'!$K$8:$K$367,'Calc_Snowball'!$P$8:$P$367,'Calc_Snowball'!$U$8:$U$367,'Calc_Snowball'!$Z$8:$Z$367,'Calc_Snowball'!$AE$8:$AE$367,'Calc_Snowball'!$AJ$8:$AJ$367,'Calc_Snowball'!$AO$8:$AO$367,'Calc_Snowball'!$AT$8:$AT$367,'Calc_Snowball'!$AY$8:$AY$367,'Calc_Snowball'!$BD$8:$BD$367),0)-1),""))</f>
        <v>46539</v>
      </c>
    </row>
    <row r="20" spans="1:6" x14ac:dyDescent="0.25">
      <c r="A20" s="5" t="str">
        <f>'Inputs'!A12</f>
        <v>Credit Card 2</v>
      </c>
      <c r="B20" s="13">
        <f>'Inputs'!B12</f>
        <v>5200.0</v>
      </c>
      <c r="C20" s="16">
        <f>'Inputs'!C12</f>
        <v>0.2799</v>
      </c>
      <c r="D20" s="13">
        <f>'Inputs'!D12</f>
        <v>156.0</v>
      </c>
      <c r="E20" s="10">
        <f>'Inputs'!E12</f>
        <v>7</v>
      </c>
      <c r="F20" s="14">
        <f>IF(B20&lt;=0,"",IFERROR(EDATE(StartDate,MATCH(0,CHOOSE(E20,'Calc_Snowball'!$K$8:$K$367,'Calc_Snowball'!$P$8:$P$367,'Calc_Snowball'!$U$8:$U$367,'Calc_Snowball'!$Z$8:$Z$367,'Calc_Snowball'!$AE$8:$AE$367,'Calc_Snowball'!$AJ$8:$AJ$367,'Calc_Snowball'!$AO$8:$AO$367,'Calc_Snowball'!$AT$8:$AT$367,'Calc_Snowball'!$AY$8:$AY$367,'Calc_Snowball'!$BD$8:$BD$367),0)-1),""))</f>
        <v>46813</v>
      </c>
    </row>
    <row r="21" spans="1:6" x14ac:dyDescent="0.25">
      <c r="A21" s="5" t="str">
        <f>'Inputs'!A13</f>
        <v>Student Loan</v>
      </c>
      <c r="B21" s="13">
        <f>'Inputs'!B13</f>
        <v>7500.0</v>
      </c>
      <c r="C21" s="16">
        <f>'Inputs'!C13</f>
        <v>0.055</v>
      </c>
      <c r="D21" s="13">
        <f>'Inputs'!D13</f>
        <v>85.0</v>
      </c>
      <c r="E21" s="10">
        <f>'Inputs'!E13</f>
        <v>8</v>
      </c>
      <c r="F21" s="14">
        <f>IF(B21&lt;=0,"",IFERROR(EDATE(StartDate,MATCH(0,CHOOSE(E21,'Calc_Snowball'!$K$8:$K$367,'Calc_Snowball'!$P$8:$P$367,'Calc_Snowball'!$U$8:$U$367,'Calc_Snowball'!$Z$8:$Z$367,'Calc_Snowball'!$AE$8:$AE$367,'Calc_Snowball'!$AJ$8:$AJ$367,'Calc_Snowball'!$AO$8:$AO$367,'Calc_Snowball'!$AT$8:$AT$367,'Calc_Snowball'!$AY$8:$AY$367,'Calc_Snowball'!$BD$8:$BD$367),0)-1),""))</f>
        <v>46997</v>
      </c>
    </row>
    <row r="22" spans="1:6" x14ac:dyDescent="0.25">
      <c r="A22" s="5" t="str">
        <f>'Inputs'!A14</f>
        <v>Credit Union Loan</v>
      </c>
      <c r="B22" s="13">
        <f>'Inputs'!B14</f>
        <v>9200.0</v>
      </c>
      <c r="C22" s="16">
        <f>'Inputs'!C14</f>
        <v>0.1099</v>
      </c>
      <c r="D22" s="13">
        <f>'Inputs'!D14</f>
        <v>258.0</v>
      </c>
      <c r="E22" s="10">
        <f>'Inputs'!E14</f>
        <v>9</v>
      </c>
      <c r="F22" s="14">
        <f>IF(B22&lt;=0,"",IFERROR(EDATE(StartDate,MATCH(0,CHOOSE(E22,'Calc_Snowball'!$K$8:$K$367,'Calc_Snowball'!$P$8:$P$367,'Calc_Snowball'!$U$8:$U$367,'Calc_Snowball'!$Z$8:$Z$367,'Calc_Snowball'!$AE$8:$AE$367,'Calc_Snowball'!$AJ$8:$AJ$367,'Calc_Snowball'!$AO$8:$AO$367,'Calc_Snowball'!$AT$8:$AT$367,'Calc_Snowball'!$AY$8:$AY$367,'Calc_Snowball'!$BD$8:$BD$367),0)-1),""))</f>
        <v>47088</v>
      </c>
    </row>
    <row r="23" spans="1:6" x14ac:dyDescent="0.25">
      <c r="A23" s="5" t="str">
        <f>'Inputs'!A15</f>
        <v>Auto Loan</v>
      </c>
      <c r="B23" s="13">
        <f>'Inputs'!B15</f>
        <v>12400.0</v>
      </c>
      <c r="C23" s="16">
        <f>'Inputs'!C15</f>
        <v>0.0699</v>
      </c>
      <c r="D23" s="13">
        <f>'Inputs'!D15</f>
        <v>347.0</v>
      </c>
      <c r="E23" s="10">
        <f>'Inputs'!E15</f>
        <v>10</v>
      </c>
      <c r="F23" s="14">
        <f>IF(B23&lt;=0,"",IFERROR(EDATE(StartDate,MATCH(0,CHOOSE(E23,'Calc_Snowball'!$K$8:$K$367,'Calc_Snowball'!$P$8:$P$367,'Calc_Snowball'!$U$8:$U$367,'Calc_Snowball'!$Z$8:$Z$367,'Calc_Snowball'!$AE$8:$AE$367,'Calc_Snowball'!$AJ$8:$AJ$367,'Calc_Snowball'!$AO$8:$AO$367,'Calc_Snowball'!$AT$8:$AT$367,'Calc_Snowball'!$AY$8:$AY$367,'Calc_Snowball'!$BD$8:$BD$367),0)-1),""))</f>
        <v>47150</v>
      </c>
    </row>
    <row r="24" spans="1:6" x14ac:dyDescent="0.25">
      <c r="A24" s="5" t="str">
        <f>'Inputs'!A16</f>
        <v>Home Repair Loan</v>
      </c>
      <c r="B24" s="13">
        <f>'Inputs'!B16</f>
        <v>4800.0</v>
      </c>
      <c r="C24" s="16">
        <f>'Inputs'!C16</f>
        <v>0.1499</v>
      </c>
      <c r="D24" s="13">
        <f>'Inputs'!D16</f>
        <v>135.0</v>
      </c>
      <c r="E24" s="10">
        <f>'Inputs'!E16</f>
        <v>6</v>
      </c>
      <c r="F24" s="14">
        <f>IF(B24&lt;=0,"",IFERROR(EDATE(StartDate,MATCH(0,CHOOSE(E24,'Calc_Snowball'!$K$8:$K$367,'Calc_Snowball'!$P$8:$P$367,'Calc_Snowball'!$U$8:$U$367,'Calc_Snowball'!$Z$8:$Z$367,'Calc_Snowball'!$AE$8:$AE$367,'Calc_Snowball'!$AJ$8:$AJ$367,'Calc_Snowball'!$AO$8:$AO$367,'Calc_Snowball'!$AT$8:$AT$367,'Calc_Snowball'!$AY$8:$AY$367,'Calc_Snowball'!$BD$8:$BD$367),0)-1),""))</f>
        <v>46692</v>
      </c>
    </row>
    <row r="27" spans="1:6" x14ac:dyDescent="0.25">
      <c r="A27" s="3" t="s">
        <v>75</v>
      </c>
      <c r="B27" s="3"/>
      <c r="C27" s="3"/>
      <c r="D27" s="3"/>
    </row>
    <row r="28" spans="1:6" x14ac:dyDescent="0.25">
      <c r="A28" s="15" t="s">
        <v>53</v>
      </c>
      <c r="B28" s="15" t="s">
        <v>76</v>
      </c>
      <c r="C28" s="15" t="s">
        <v>77</v>
      </c>
      <c r="D28" s="15" t="s">
        <v>78</v>
      </c>
    </row>
    <row r="29" spans="1:6" x14ac:dyDescent="0.25">
      <c r="A29" s="14">
        <f>IF(AND('Calc_Snowball'!$C$8=0,'Calc_Snowball'!$D$8=0,'Calc_Snowball'!$E$8=0),"",'Calc_Snowball'!$B$8)</f>
        <v>46113</v>
      </c>
      <c r="B29" s="13">
        <f>IF(AND('Calc_Snowball'!$C$8=0,'Calc_Snowball'!$D$8=0,'Calc_Snowball'!$E$8=0),"",'Calc_Snowball'!$C$8)</f>
        <v>1152.23</v>
      </c>
      <c r="C29" s="13">
        <f>IF(AND('Calc_Snowball'!$C$8=0,'Calc_Snowball'!$D$8=0,'Calc_Snowball'!$E$8=0),"",'Calc_Snowball'!$D$8)</f>
        <v>503.77</v>
      </c>
      <c r="D29" s="13">
        <f>IF(AND('Calc_Snowball'!$C$8=0,'Calc_Snowball'!$D$8=0,'Calc_Snowball'!$E$8=0),"",'Calc_Snowball'!$E$8)</f>
        <v>46577.77</v>
      </c>
    </row>
    <row r="30" spans="1:6" x14ac:dyDescent="0.25">
      <c r="A30" s="14">
        <f>IF(AND('Calc_Snowball'!$C$9=0,'Calc_Snowball'!$D$9=0,'Calc_Snowball'!$E$9=0),"",'Calc_Snowball'!$B$9)</f>
        <v>46143</v>
      </c>
      <c r="B30" s="13">
        <f>IF(AND('Calc_Snowball'!$C$9=0,'Calc_Snowball'!$D$9=0,'Calc_Snowball'!$E$9=0),"",'Calc_Snowball'!$C$9)</f>
        <v>1159.58</v>
      </c>
      <c r="C30" s="13">
        <f>IF(AND('Calc_Snowball'!$C$9=0,'Calc_Snowball'!$D$9=0,'Calc_Snowball'!$E$9=0),"",'Calc_Snowball'!$D$9)</f>
        <v>496.42</v>
      </c>
      <c r="D30" s="13">
        <f>IF(AND('Calc_Snowball'!$C$9=0,'Calc_Snowball'!$D$9=0,'Calc_Snowball'!$E$9=0),"",'Calc_Snowball'!$E$9)</f>
        <v>45418.19</v>
      </c>
    </row>
    <row r="31" spans="1:6" x14ac:dyDescent="0.25">
      <c r="A31" s="14">
        <f>IF(AND('Calc_Snowball'!$C$10=0,'Calc_Snowball'!$D$10=0,'Calc_Snowball'!$E$10=0),"",'Calc_Snowball'!$B$10)</f>
        <v>46174</v>
      </c>
      <c r="B31" s="13">
        <f>IF(AND('Calc_Snowball'!$C$10=0,'Calc_Snowball'!$D$10=0,'Calc_Snowball'!$E$10=0),"",'Calc_Snowball'!$C$10)</f>
        <v>1174.89</v>
      </c>
      <c r="C31" s="13">
        <f>IF(AND('Calc_Snowball'!$C$10=0,'Calc_Snowball'!$D$10=0,'Calc_Snowball'!$E$10=0),"",'Calc_Snowball'!$D$10)</f>
        <v>481.11</v>
      </c>
      <c r="D31" s="13">
        <f>IF(AND('Calc_Snowball'!$C$10=0,'Calc_Snowball'!$D$10=0,'Calc_Snowball'!$E$10=0),"",'Calc_Snowball'!$E$10)</f>
        <v>44243.3</v>
      </c>
    </row>
    <row r="32" spans="1:6" x14ac:dyDescent="0.25">
      <c r="A32" s="14">
        <f>IF(AND('Calc_Snowball'!$C$11=0,'Calc_Snowball'!$D$11=0,'Calc_Snowball'!$E$11=0),"",'Calc_Snowball'!$B$11)</f>
        <v>46204</v>
      </c>
      <c r="B32" s="13">
        <f>IF(AND('Calc_Snowball'!$C$11=0,'Calc_Snowball'!$D$11=0,'Calc_Snowball'!$E$11=0),"",'Calc_Snowball'!$C$11)</f>
        <v>1191.51</v>
      </c>
      <c r="C32" s="13">
        <f>IF(AND('Calc_Snowball'!$C$11=0,'Calc_Snowball'!$D$11=0,'Calc_Snowball'!$E$11=0),"",'Calc_Snowball'!$D$11)</f>
        <v>464.49</v>
      </c>
      <c r="D32" s="13">
        <f>IF(AND('Calc_Snowball'!$C$11=0,'Calc_Snowball'!$D$11=0,'Calc_Snowball'!$E$11=0),"",'Calc_Snowball'!$E$11)</f>
        <v>43051.79</v>
      </c>
    </row>
    <row r="33" spans="1:4" x14ac:dyDescent="0.25">
      <c r="A33" s="14">
        <f>IF(AND('Calc_Snowball'!$C$12=0,'Calc_Snowball'!$D$12=0,'Calc_Snowball'!$E$12=0),"",'Calc_Snowball'!$B$12)</f>
        <v>46235</v>
      </c>
      <c r="B33" s="13">
        <f>IF(AND('Calc_Snowball'!$C$12=0,'Calc_Snowball'!$D$12=0,'Calc_Snowball'!$E$12=0),"",'Calc_Snowball'!$C$12)</f>
        <v>1207.42</v>
      </c>
      <c r="C33" s="13">
        <f>IF(AND('Calc_Snowball'!$C$12=0,'Calc_Snowball'!$D$12=0,'Calc_Snowball'!$E$12=0),"",'Calc_Snowball'!$D$12)</f>
        <v>448.58</v>
      </c>
      <c r="D33" s="13">
        <f>IF(AND('Calc_Snowball'!$C$12=0,'Calc_Snowball'!$D$12=0,'Calc_Snowball'!$E$12=0),"",'Calc_Snowball'!$E$12)</f>
        <v>41844.37</v>
      </c>
    </row>
    <row r="34" spans="1:4" x14ac:dyDescent="0.25">
      <c r="A34" s="14">
        <f>IF(AND('Calc_Snowball'!$C$13=0,'Calc_Snowball'!$D$13=0,'Calc_Snowball'!$E$13=0),"",'Calc_Snowball'!$B$13)</f>
        <v>46266</v>
      </c>
      <c r="B34" s="13">
        <f>IF(AND('Calc_Snowball'!$C$13=0,'Calc_Snowball'!$D$13=0,'Calc_Snowball'!$E$13=0),"",'Calc_Snowball'!$C$13)</f>
        <v>1223.61</v>
      </c>
      <c r="C34" s="13">
        <f>IF(AND('Calc_Snowball'!$C$13=0,'Calc_Snowball'!$D$13=0,'Calc_Snowball'!$E$13=0),"",'Calc_Snowball'!$D$13)</f>
        <v>432.39</v>
      </c>
      <c r="D34" s="13">
        <f>IF(AND('Calc_Snowball'!$C$13=0,'Calc_Snowball'!$D$13=0,'Calc_Snowball'!$E$13=0),"",'Calc_Snowball'!$E$13)</f>
        <v>40620.76</v>
      </c>
    </row>
    <row r="35" spans="1:4" x14ac:dyDescent="0.25">
      <c r="A35" s="14">
        <f>IF(AND('Calc_Snowball'!$C$14=0,'Calc_Snowball'!$D$14=0,'Calc_Snowball'!$E$14=0),"",'Calc_Snowball'!$B$14)</f>
        <v>46296</v>
      </c>
      <c r="B35" s="13">
        <f>IF(AND('Calc_Snowball'!$C$14=0,'Calc_Snowball'!$D$14=0,'Calc_Snowball'!$E$14=0),"",'Calc_Snowball'!$C$14)</f>
        <v>1236.24</v>
      </c>
      <c r="C35" s="13">
        <f>IF(AND('Calc_Snowball'!$C$14=0,'Calc_Snowball'!$D$14=0,'Calc_Snowball'!$E$14=0),"",'Calc_Snowball'!$D$14)</f>
        <v>419.76</v>
      </c>
      <c r="D35" s="13">
        <f>IF(AND('Calc_Snowball'!$C$14=0,'Calc_Snowball'!$D$14=0,'Calc_Snowball'!$E$14=0),"",'Calc_Snowball'!$E$14)</f>
        <v>39384.52</v>
      </c>
    </row>
    <row r="36" spans="1:4" x14ac:dyDescent="0.25">
      <c r="A36" s="14">
        <f>IF(AND('Calc_Snowball'!$C$15=0,'Calc_Snowball'!$D$15=0,'Calc_Snowball'!$E$15=0),"",'Calc_Snowball'!$B$15)</f>
        <v>46327</v>
      </c>
      <c r="B36" s="13">
        <f>IF(AND('Calc_Snowball'!$C$15=0,'Calc_Snowball'!$D$15=0,'Calc_Snowball'!$E$15=0),"",'Calc_Snowball'!$C$15)</f>
        <v>1248.09</v>
      </c>
      <c r="C36" s="13">
        <f>IF(AND('Calc_Snowball'!$C$15=0,'Calc_Snowball'!$D$15=0,'Calc_Snowball'!$E$15=0),"",'Calc_Snowball'!$D$15)</f>
        <v>407.91</v>
      </c>
      <c r="D36" s="13">
        <f>IF(AND('Calc_Snowball'!$C$15=0,'Calc_Snowball'!$D$15=0,'Calc_Snowball'!$E$15=0),"",'Calc_Snowball'!$E$15)</f>
        <v>38136.43</v>
      </c>
    </row>
    <row r="37" spans="1:4" x14ac:dyDescent="0.25">
      <c r="A37" s="14">
        <f>IF(AND('Calc_Snowball'!$C$16=0,'Calc_Snowball'!$D$16=0,'Calc_Snowball'!$E$16=0),"",'Calc_Snowball'!$B$16)</f>
        <v>46357</v>
      </c>
      <c r="B37" s="13">
        <f>IF(AND('Calc_Snowball'!$C$16=0,'Calc_Snowball'!$D$16=0,'Calc_Snowball'!$E$16=0),"",'Calc_Snowball'!$C$16)</f>
        <v>1260.08</v>
      </c>
      <c r="C37" s="13">
        <f>IF(AND('Calc_Snowball'!$C$16=0,'Calc_Snowball'!$D$16=0,'Calc_Snowball'!$E$16=0),"",'Calc_Snowball'!$D$16)</f>
        <v>395.92</v>
      </c>
      <c r="D37" s="13">
        <f>IF(AND('Calc_Snowball'!$C$16=0,'Calc_Snowball'!$D$16=0,'Calc_Snowball'!$E$16=0),"",'Calc_Snowball'!$E$16)</f>
        <v>36876.35</v>
      </c>
    </row>
    <row r="38" spans="1:4" x14ac:dyDescent="0.25">
      <c r="A38" s="14">
        <f>IF(AND('Calc_Snowball'!$C$17=0,'Calc_Snowball'!$D$17=0,'Calc_Snowball'!$E$17=0),"",'Calc_Snowball'!$B$17)</f>
        <v>46388</v>
      </c>
      <c r="B38" s="13">
        <f>IF(AND('Calc_Snowball'!$C$17=0,'Calc_Snowball'!$D$17=0,'Calc_Snowball'!$E$17=0),"",'Calc_Snowball'!$C$17)</f>
        <v>1272.18</v>
      </c>
      <c r="C38" s="13">
        <f>IF(AND('Calc_Snowball'!$C$17=0,'Calc_Snowball'!$D$17=0,'Calc_Snowball'!$E$17=0),"",'Calc_Snowball'!$D$17)</f>
        <v>383.82</v>
      </c>
      <c r="D38" s="13">
        <f>IF(AND('Calc_Snowball'!$C$17=0,'Calc_Snowball'!$D$17=0,'Calc_Snowball'!$E$17=0),"",'Calc_Snowball'!$E$17)</f>
        <v>35604.17</v>
      </c>
    </row>
    <row r="39" spans="1:4" x14ac:dyDescent="0.25">
      <c r="A39" s="14">
        <f>IF(AND('Calc_Snowball'!$C$18=0,'Calc_Snowball'!$D$18=0,'Calc_Snowball'!$E$18=0),"",'Calc_Snowball'!$B$18)</f>
        <v>46419</v>
      </c>
      <c r="B39" s="13">
        <f>IF(AND('Calc_Snowball'!$C$18=0,'Calc_Snowball'!$D$18=0,'Calc_Snowball'!$E$18=0),"",'Calc_Snowball'!$C$18)</f>
        <v>1286.28</v>
      </c>
      <c r="C39" s="13">
        <f>IF(AND('Calc_Snowball'!$C$18=0,'Calc_Snowball'!$D$18=0,'Calc_Snowball'!$E$18=0),"",'Calc_Snowball'!$D$18)</f>
        <v>369.72</v>
      </c>
      <c r="D39" s="13">
        <f>IF(AND('Calc_Snowball'!$C$18=0,'Calc_Snowball'!$D$18=0,'Calc_Snowball'!$E$18=0),"",'Calc_Snowball'!$E$18)</f>
        <v>34317.89</v>
      </c>
    </row>
    <row r="40" spans="1:4" x14ac:dyDescent="0.25">
      <c r="A40" s="14">
        <f>IF(AND('Calc_Snowball'!$C$19=0,'Calc_Snowball'!$D$19=0,'Calc_Snowball'!$E$19=0),"",'Calc_Snowball'!$B$19)</f>
        <v>46447</v>
      </c>
      <c r="B40" s="13">
        <f>IF(AND('Calc_Snowball'!$C$19=0,'Calc_Snowball'!$D$19=0,'Calc_Snowball'!$E$19=0),"",'Calc_Snowball'!$C$19)</f>
        <v>1303.47</v>
      </c>
      <c r="C40" s="13">
        <f>IF(AND('Calc_Snowball'!$C$19=0,'Calc_Snowball'!$D$19=0,'Calc_Snowball'!$E$19=0),"",'Calc_Snowball'!$D$19)</f>
        <v>352.53</v>
      </c>
      <c r="D40" s="13">
        <f>IF(AND('Calc_Snowball'!$C$19=0,'Calc_Snowball'!$D$19=0,'Calc_Snowball'!$E$19=0),"",'Calc_Snowball'!$E$19)</f>
        <v>33014.42</v>
      </c>
    </row>
    <row r="41" spans="1:4" x14ac:dyDescent="0.25">
      <c r="A41" s="14">
        <f>IF(AND('Calc_Snowball'!$C$20=0,'Calc_Snowball'!$D$20=0,'Calc_Snowball'!$E$20=0),"",'Calc_Snowball'!$B$20)</f>
        <v>46478</v>
      </c>
      <c r="B41" s="13">
        <f>IF(AND('Calc_Snowball'!$C$20=0,'Calc_Snowball'!$D$20=0,'Calc_Snowball'!$E$20=0),"",'Calc_Snowball'!$C$20)</f>
        <v>1320.91</v>
      </c>
      <c r="C41" s="13">
        <f>IF(AND('Calc_Snowball'!$C$20=0,'Calc_Snowball'!$D$20=0,'Calc_Snowball'!$E$20=0),"",'Calc_Snowball'!$D$20)</f>
        <v>335.09</v>
      </c>
      <c r="D41" s="13">
        <f>IF(AND('Calc_Snowball'!$C$20=0,'Calc_Snowball'!$D$20=0,'Calc_Snowball'!$E$20=0),"",'Calc_Snowball'!$E$20)</f>
        <v>31693.51</v>
      </c>
    </row>
    <row r="42" spans="1:4" x14ac:dyDescent="0.25">
      <c r="A42" s="14">
        <f>IF(AND('Calc_Snowball'!$C$21=0,'Calc_Snowball'!$D$21=0,'Calc_Snowball'!$E$21=0),"",'Calc_Snowball'!$B$21)</f>
        <v>46508</v>
      </c>
      <c r="B42" s="13">
        <f>IF(AND('Calc_Snowball'!$C$21=0,'Calc_Snowball'!$D$21=0,'Calc_Snowball'!$E$21=0),"",'Calc_Snowball'!$C$21)</f>
        <v>1338.65</v>
      </c>
      <c r="C42" s="13">
        <f>IF(AND('Calc_Snowball'!$C$21=0,'Calc_Snowball'!$D$21=0,'Calc_Snowball'!$E$21=0),"",'Calc_Snowball'!$D$21)</f>
        <v>317.35</v>
      </c>
      <c r="D42" s="13">
        <f>IF(AND('Calc_Snowball'!$C$21=0,'Calc_Snowball'!$D$21=0,'Calc_Snowball'!$E$21=0),"",'Calc_Snowball'!$E$21)</f>
        <v>30354.86</v>
      </c>
    </row>
    <row r="43" spans="1:4" x14ac:dyDescent="0.25">
      <c r="A43" s="14">
        <f>IF(AND('Calc_Snowball'!$C$22=0,'Calc_Snowball'!$D$22=0,'Calc_Snowball'!$E$22=0),"",'Calc_Snowball'!$B$22)</f>
        <v>46539</v>
      </c>
      <c r="B43" s="13">
        <f>IF(AND('Calc_Snowball'!$C$22=0,'Calc_Snowball'!$D$22=0,'Calc_Snowball'!$E$22=0),"",'Calc_Snowball'!$C$22)</f>
        <v>1356.67</v>
      </c>
      <c r="C43" s="13">
        <f>IF(AND('Calc_Snowball'!$C$22=0,'Calc_Snowball'!$D$22=0,'Calc_Snowball'!$E$22=0),"",'Calc_Snowball'!$D$22)</f>
        <v>299.33</v>
      </c>
      <c r="D43" s="13">
        <f>IF(AND('Calc_Snowball'!$C$22=0,'Calc_Snowball'!$D$22=0,'Calc_Snowball'!$E$22=0),"",'Calc_Snowball'!$E$22)</f>
        <v>28998.19</v>
      </c>
    </row>
    <row r="44" spans="1:4" x14ac:dyDescent="0.25">
      <c r="A44" s="14">
        <f>IF(AND('Calc_Snowball'!$C$23=0,'Calc_Snowball'!$D$23=0,'Calc_Snowball'!$E$23=0),"",'Calc_Snowball'!$B$23)</f>
        <v>46569</v>
      </c>
      <c r="B44" s="13">
        <f>IF(AND('Calc_Snowball'!$C$23=0,'Calc_Snowball'!$D$23=0,'Calc_Snowball'!$E$23=0),"",'Calc_Snowball'!$C$23)</f>
        <v>1372.64</v>
      </c>
      <c r="C44" s="13">
        <f>IF(AND('Calc_Snowball'!$C$23=0,'Calc_Snowball'!$D$23=0,'Calc_Snowball'!$E$23=0),"",'Calc_Snowball'!$D$23)</f>
        <v>283.36</v>
      </c>
      <c r="D44" s="13">
        <f>IF(AND('Calc_Snowball'!$C$23=0,'Calc_Snowball'!$D$23=0,'Calc_Snowball'!$E$23=0),"",'Calc_Snowball'!$E$23)</f>
        <v>27625.55</v>
      </c>
    </row>
    <row r="45" spans="1:4" x14ac:dyDescent="0.25">
      <c r="A45" s="14">
        <f>IF(AND('Calc_Snowball'!$C$24=0,'Calc_Snowball'!$D$24=0,'Calc_Snowball'!$E$24=0),"",'Calc_Snowball'!$B$24)</f>
        <v>46600</v>
      </c>
      <c r="B45" s="13">
        <f>IF(AND('Calc_Snowball'!$C$24=0,'Calc_Snowball'!$D$24=0,'Calc_Snowball'!$E$24=0),"",'Calc_Snowball'!$C$24)</f>
        <v>1387.24</v>
      </c>
      <c r="C45" s="13">
        <f>IF(AND('Calc_Snowball'!$C$24=0,'Calc_Snowball'!$D$24=0,'Calc_Snowball'!$E$24=0),"",'Calc_Snowball'!$D$24)</f>
        <v>268.76</v>
      </c>
      <c r="D45" s="13">
        <f>IF(AND('Calc_Snowball'!$C$24=0,'Calc_Snowball'!$D$24=0,'Calc_Snowball'!$E$24=0),"",'Calc_Snowball'!$E$24)</f>
        <v>26238.31</v>
      </c>
    </row>
    <row r="46" spans="1:4" x14ac:dyDescent="0.25">
      <c r="A46" s="14">
        <f>IF(AND('Calc_Snowball'!$C$25=0,'Calc_Snowball'!$D$25=0,'Calc_Snowball'!$E$25=0),"",'Calc_Snowball'!$B$25)</f>
        <v>46631</v>
      </c>
      <c r="B46" s="13">
        <f>IF(AND('Calc_Snowball'!$C$25=0,'Calc_Snowball'!$D$25=0,'Calc_Snowball'!$E$25=0),"",'Calc_Snowball'!$C$25)</f>
        <v>1401.99</v>
      </c>
      <c r="C46" s="13">
        <f>IF(AND('Calc_Snowball'!$C$25=0,'Calc_Snowball'!$D$25=0,'Calc_Snowball'!$E$25=0),"",'Calc_Snowball'!$D$25)</f>
        <v>254.01</v>
      </c>
      <c r="D46" s="13">
        <f>IF(AND('Calc_Snowball'!$C$25=0,'Calc_Snowball'!$D$25=0,'Calc_Snowball'!$E$25=0),"",'Calc_Snowball'!$E$25)</f>
        <v>24836.32</v>
      </c>
    </row>
    <row r="47" spans="1:4" x14ac:dyDescent="0.25">
      <c r="A47" s="14">
        <f>IF(AND('Calc_Snowball'!$C$26=0,'Calc_Snowball'!$D$26=0,'Calc_Snowball'!$E$26=0),"",'Calc_Snowball'!$B$26)</f>
        <v>46661</v>
      </c>
      <c r="B47" s="13">
        <f>IF(AND('Calc_Snowball'!$C$26=0,'Calc_Snowball'!$D$26=0,'Calc_Snowball'!$E$26=0),"",'Calc_Snowball'!$C$26)</f>
        <v>1416.94</v>
      </c>
      <c r="C47" s="13">
        <f>IF(AND('Calc_Snowball'!$C$26=0,'Calc_Snowball'!$D$26=0,'Calc_Snowball'!$E$26=0),"",'Calc_Snowball'!$D$26)</f>
        <v>239.06</v>
      </c>
      <c r="D47" s="13">
        <f>IF(AND('Calc_Snowball'!$C$26=0,'Calc_Snowball'!$D$26=0,'Calc_Snowball'!$E$26=0),"",'Calc_Snowball'!$E$26)</f>
        <v>23419.38</v>
      </c>
    </row>
    <row r="48" spans="1:4" x14ac:dyDescent="0.25">
      <c r="A48" s="14">
        <f>IF(AND('Calc_Snowball'!$C$27=0,'Calc_Snowball'!$D$27=0,'Calc_Snowball'!$E$27=0),"",'Calc_Snowball'!$B$27)</f>
        <v>46692</v>
      </c>
      <c r="B48" s="13">
        <f>IF(AND('Calc_Snowball'!$C$27=0,'Calc_Snowball'!$D$27=0,'Calc_Snowball'!$E$27=0),"",'Calc_Snowball'!$C$27)</f>
        <v>1432.05</v>
      </c>
      <c r="C48" s="13">
        <f>IF(AND('Calc_Snowball'!$C$27=0,'Calc_Snowball'!$D$27=0,'Calc_Snowball'!$E$27=0),"",'Calc_Snowball'!$D$27)</f>
        <v>223.95</v>
      </c>
      <c r="D48" s="13">
        <f>IF(AND('Calc_Snowball'!$C$27=0,'Calc_Snowball'!$D$27=0,'Calc_Snowball'!$E$27=0),"",'Calc_Snowball'!$E$27)</f>
        <v>21987.33</v>
      </c>
    </row>
    <row r="49" spans="1:4" x14ac:dyDescent="0.25">
      <c r="A49" s="14">
        <f>IF(AND('Calc_Snowball'!$C$28=0,'Calc_Snowball'!$D$28=0,'Calc_Snowball'!$E$28=0),"",'Calc_Snowball'!$B$28)</f>
        <v>46722</v>
      </c>
      <c r="B49" s="13">
        <f>IF(AND('Calc_Snowball'!$C$28=0,'Calc_Snowball'!$D$28=0,'Calc_Snowball'!$E$28=0),"",'Calc_Snowball'!$C$28)</f>
        <v>1455.78</v>
      </c>
      <c r="C49" s="13">
        <f>IF(AND('Calc_Snowball'!$C$28=0,'Calc_Snowball'!$D$28=0,'Calc_Snowball'!$E$28=0),"",'Calc_Snowball'!$D$28)</f>
        <v>200.22</v>
      </c>
      <c r="D49" s="13">
        <f>IF(AND('Calc_Snowball'!$C$28=0,'Calc_Snowball'!$D$28=0,'Calc_Snowball'!$E$28=0),"",'Calc_Snowball'!$E$28)</f>
        <v>20531.55</v>
      </c>
    </row>
    <row r="50" spans="1:4" x14ac:dyDescent="0.25">
      <c r="A50" s="14">
        <f>IF(AND('Calc_Snowball'!$C$29=0,'Calc_Snowball'!$D$29=0,'Calc_Snowball'!$E$29=0),"",'Calc_Snowball'!$B$29)</f>
        <v>46753</v>
      </c>
      <c r="B50" s="13">
        <f>IF(AND('Calc_Snowball'!$C$29=0,'Calc_Snowball'!$D$29=0,'Calc_Snowball'!$E$29=0),"",'Calc_Snowball'!$C$29)</f>
        <v>1480.34</v>
      </c>
      <c r="C50" s="13">
        <f>IF(AND('Calc_Snowball'!$C$29=0,'Calc_Snowball'!$D$29=0,'Calc_Snowball'!$E$29=0),"",'Calc_Snowball'!$D$29)</f>
        <v>175.66</v>
      </c>
      <c r="D50" s="13">
        <f>IF(AND('Calc_Snowball'!$C$29=0,'Calc_Snowball'!$D$29=0,'Calc_Snowball'!$E$29=0),"",'Calc_Snowball'!$E$29)</f>
        <v>19051.21</v>
      </c>
    </row>
    <row r="51" spans="1:4" x14ac:dyDescent="0.25">
      <c r="A51" s="14">
        <f>IF(AND('Calc_Snowball'!$C$30=0,'Calc_Snowball'!$D$30=0,'Calc_Snowball'!$E$30=0),"",'Calc_Snowball'!$B$30)</f>
        <v>46784</v>
      </c>
      <c r="B51" s="13">
        <f>IF(AND('Calc_Snowball'!$C$30=0,'Calc_Snowball'!$D$30=0,'Calc_Snowball'!$E$30=0),"",'Calc_Snowball'!$C$30)</f>
        <v>1505.41</v>
      </c>
      <c r="C51" s="13">
        <f>IF(AND('Calc_Snowball'!$C$30=0,'Calc_Snowball'!$D$30=0,'Calc_Snowball'!$E$30=0),"",'Calc_Snowball'!$D$30)</f>
        <v>150.59</v>
      </c>
      <c r="D51" s="13">
        <f>IF(AND('Calc_Snowball'!$C$30=0,'Calc_Snowball'!$D$30=0,'Calc_Snowball'!$E$30=0),"",'Calc_Snowball'!$E$30)</f>
        <v>17545.8</v>
      </c>
    </row>
    <row r="52" spans="1:4" x14ac:dyDescent="0.25">
      <c r="A52" s="14">
        <f>IF(AND('Calc_Snowball'!$C$31=0,'Calc_Snowball'!$D$31=0,'Calc_Snowball'!$E$31=0),"",'Calc_Snowball'!$B$31)</f>
        <v>46813</v>
      </c>
      <c r="B52" s="13">
        <f>IF(AND('Calc_Snowball'!$C$31=0,'Calc_Snowball'!$D$31=0,'Calc_Snowball'!$E$31=0),"",'Calc_Snowball'!$C$31)</f>
        <v>1531.01</v>
      </c>
      <c r="C52" s="13">
        <f>IF(AND('Calc_Snowball'!$C$31=0,'Calc_Snowball'!$D$31=0,'Calc_Snowball'!$E$31=0),"",'Calc_Snowball'!$D$31)</f>
        <v>124.99</v>
      </c>
      <c r="D52" s="13">
        <f>IF(AND('Calc_Snowball'!$C$31=0,'Calc_Snowball'!$D$31=0,'Calc_Snowball'!$E$31=0),"",'Calc_Snowball'!$E$31)</f>
        <v>16014.79</v>
      </c>
    </row>
    <row r="53" spans="1:4" x14ac:dyDescent="0.25">
      <c r="A53" s="14">
        <f>IF(AND('Calc_Snowball'!$C$32=0,'Calc_Snowball'!$D$32=0,'Calc_Snowball'!$E$32=0),"",'Calc_Snowball'!$B$32)</f>
        <v>46844</v>
      </c>
      <c r="B53" s="13">
        <f>IF(AND('Calc_Snowball'!$C$32=0,'Calc_Snowball'!$D$32=0,'Calc_Snowball'!$E$32=0),"",'Calc_Snowball'!$C$32)</f>
        <v>1555.1</v>
      </c>
      <c r="C53" s="13">
        <f>IF(AND('Calc_Snowball'!$C$32=0,'Calc_Snowball'!$D$32=0,'Calc_Snowball'!$E$32=0),"",'Calc_Snowball'!$D$32)</f>
        <v>100.9</v>
      </c>
      <c r="D53" s="13">
        <f>IF(AND('Calc_Snowball'!$C$32=0,'Calc_Snowball'!$D$32=0,'Calc_Snowball'!$E$32=0),"",'Calc_Snowball'!$E$32)</f>
        <v>14459.69</v>
      </c>
    </row>
    <row r="54" spans="1:4" x14ac:dyDescent="0.25">
      <c r="A54" s="14">
        <f>IF(AND('Calc_Snowball'!$C$33=0,'Calc_Snowball'!$D$33=0,'Calc_Snowball'!$E$33=0),"",'Calc_Snowball'!$B$33)</f>
        <v>46874</v>
      </c>
      <c r="B54" s="13">
        <f>IF(AND('Calc_Snowball'!$C$33=0,'Calc_Snowball'!$D$33=0,'Calc_Snowball'!$E$33=0),"",'Calc_Snowball'!$C$33)</f>
        <v>1563.61</v>
      </c>
      <c r="C54" s="13">
        <f>IF(AND('Calc_Snowball'!$C$33=0,'Calc_Snowball'!$D$33=0,'Calc_Snowball'!$E$33=0),"",'Calc_Snowball'!$D$33)</f>
        <v>92.39</v>
      </c>
      <c r="D54" s="13">
        <f>IF(AND('Calc_Snowball'!$C$33=0,'Calc_Snowball'!$D$33=0,'Calc_Snowball'!$E$33=0),"",'Calc_Snowball'!$E$33)</f>
        <v>12896.08</v>
      </c>
    </row>
    <row r="55" spans="1:4" x14ac:dyDescent="0.25">
      <c r="A55" s="14">
        <f>IF(AND('Calc_Snowball'!$C$34=0,'Calc_Snowball'!$D$34=0,'Calc_Snowball'!$E$34=0),"",'Calc_Snowball'!$B$34)</f>
        <v>46905</v>
      </c>
      <c r="B55" s="13">
        <f>IF(AND('Calc_Snowball'!$C$34=0,'Calc_Snowball'!$D$34=0,'Calc_Snowball'!$E$34=0),"",'Calc_Snowball'!$C$34)</f>
        <v>1572.17</v>
      </c>
      <c r="C55" s="13">
        <f>IF(AND('Calc_Snowball'!$C$34=0,'Calc_Snowball'!$D$34=0,'Calc_Snowball'!$E$34=0),"",'Calc_Snowball'!$D$34)</f>
        <v>83.83</v>
      </c>
      <c r="D55" s="13">
        <f>IF(AND('Calc_Snowball'!$C$34=0,'Calc_Snowball'!$D$34=0,'Calc_Snowball'!$E$34=0),"",'Calc_Snowball'!$E$34)</f>
        <v>11323.91</v>
      </c>
    </row>
    <row r="56" spans="1:4" x14ac:dyDescent="0.25">
      <c r="A56" s="14">
        <f>IF(AND('Calc_Snowball'!$C$35=0,'Calc_Snowball'!$D$35=0,'Calc_Snowball'!$E$35=0),"",'Calc_Snowball'!$B$35)</f>
        <v>46935</v>
      </c>
      <c r="B56" s="13">
        <f>IF(AND('Calc_Snowball'!$C$35=0,'Calc_Snowball'!$D$35=0,'Calc_Snowball'!$E$35=0),"",'Calc_Snowball'!$C$35)</f>
        <v>1580.77</v>
      </c>
      <c r="C56" s="13">
        <f>IF(AND('Calc_Snowball'!$C$35=0,'Calc_Snowball'!$D$35=0,'Calc_Snowball'!$E$35=0),"",'Calc_Snowball'!$D$35)</f>
        <v>75.23</v>
      </c>
      <c r="D56" s="13">
        <f>IF(AND('Calc_Snowball'!$C$35=0,'Calc_Snowball'!$D$35=0,'Calc_Snowball'!$E$35=0),"",'Calc_Snowball'!$E$35)</f>
        <v>9743.14</v>
      </c>
    </row>
    <row r="57" spans="1:4" x14ac:dyDescent="0.25">
      <c r="A57" s="14">
        <f>IF(AND('Calc_Snowball'!$C$36=0,'Calc_Snowball'!$D$36=0,'Calc_Snowball'!$E$36=0),"",'Calc_Snowball'!$B$36)</f>
        <v>46966</v>
      </c>
      <c r="B57" s="13">
        <f>IF(AND('Calc_Snowball'!$C$36=0,'Calc_Snowball'!$D$36=0,'Calc_Snowball'!$E$36=0),"",'Calc_Snowball'!$C$36)</f>
        <v>1589.44</v>
      </c>
      <c r="C57" s="13">
        <f>IF(AND('Calc_Snowball'!$C$36=0,'Calc_Snowball'!$D$36=0,'Calc_Snowball'!$E$36=0),"",'Calc_Snowball'!$D$36)</f>
        <v>66.56</v>
      </c>
      <c r="D57" s="13">
        <f>IF(AND('Calc_Snowball'!$C$36=0,'Calc_Snowball'!$D$36=0,'Calc_Snowball'!$E$36=0),"",'Calc_Snowball'!$E$36)</f>
        <v>8153.7</v>
      </c>
    </row>
    <row r="58" spans="1:4" x14ac:dyDescent="0.25">
      <c r="A58" s="14">
        <f>IF(AND('Calc_Snowball'!$C$37=0,'Calc_Snowball'!$D$37=0,'Calc_Snowball'!$E$37=0),"",'Calc_Snowball'!$B$37)</f>
        <v>46997</v>
      </c>
      <c r="B58" s="13">
        <f>IF(AND('Calc_Snowball'!$C$37=0,'Calc_Snowball'!$D$37=0,'Calc_Snowball'!$E$37=0),"",'Calc_Snowball'!$C$37)</f>
        <v>1598.15</v>
      </c>
      <c r="C58" s="13">
        <f>IF(AND('Calc_Snowball'!$C$37=0,'Calc_Snowball'!$D$37=0,'Calc_Snowball'!$E$37=0),"",'Calc_Snowball'!$D$37)</f>
        <v>57.85</v>
      </c>
      <c r="D58" s="13">
        <f>IF(AND('Calc_Snowball'!$C$37=0,'Calc_Snowball'!$D$37=0,'Calc_Snowball'!$E$37=0),"",'Calc_Snowball'!$E$37)</f>
        <v>6555.55</v>
      </c>
    </row>
    <row r="59" spans="1:4" x14ac:dyDescent="0.25">
      <c r="A59" s="14">
        <f>IF(AND('Calc_Snowball'!$C$38=0,'Calc_Snowball'!$D$38=0,'Calc_Snowball'!$E$38=0),"",'Calc_Snowball'!$B$38)</f>
        <v>47027</v>
      </c>
      <c r="B59" s="13">
        <f>IF(AND('Calc_Snowball'!$C$38=0,'Calc_Snowball'!$D$38=0,'Calc_Snowball'!$E$38=0),"",'Calc_Snowball'!$C$38)</f>
        <v>1607.37</v>
      </c>
      <c r="C59" s="13">
        <f>IF(AND('Calc_Snowball'!$C$38=0,'Calc_Snowball'!$D$38=0,'Calc_Snowball'!$E$38=0),"",'Calc_Snowball'!$D$38)</f>
        <v>48.63</v>
      </c>
      <c r="D59" s="13">
        <f>IF(AND('Calc_Snowball'!$C$38=0,'Calc_Snowball'!$D$38=0,'Calc_Snowball'!$E$38=0),"",'Calc_Snowball'!$E$38)</f>
        <v>4948.18</v>
      </c>
    </row>
    <row r="60" spans="1:4" x14ac:dyDescent="0.25">
      <c r="A60" s="14">
        <f>IF(AND('Calc_Snowball'!$C$39=0,'Calc_Snowball'!$D$39=0,'Calc_Snowball'!$E$39=0),"",'Calc_Snowball'!$B$39)</f>
        <v>47058</v>
      </c>
      <c r="B60" s="13">
        <f>IF(AND('Calc_Snowball'!$C$39=0,'Calc_Snowball'!$D$39=0,'Calc_Snowball'!$E$39=0),"",'Calc_Snowball'!$C$39)</f>
        <v>1621.0</v>
      </c>
      <c r="C60" s="13">
        <f>IF(AND('Calc_Snowball'!$C$39=0,'Calc_Snowball'!$D$39=0,'Calc_Snowball'!$E$39=0),"",'Calc_Snowball'!$D$39)</f>
        <v>35.0</v>
      </c>
      <c r="D60" s="13">
        <f>IF(AND('Calc_Snowball'!$C$39=0,'Calc_Snowball'!$D$39=0,'Calc_Snowball'!$E$39=0),"",'Calc_Snowball'!$E$39)</f>
        <v>3327.18</v>
      </c>
    </row>
    <row r="61" spans="1:4" x14ac:dyDescent="0.25">
      <c r="A61" s="14">
        <f>IF(AND('Calc_Snowball'!$C$40=0,'Calc_Snowball'!$D$40=0,'Calc_Snowball'!$E$40=0),"",'Calc_Snowball'!$B$40)</f>
        <v>47088</v>
      </c>
      <c r="B61" s="13">
        <f>IF(AND('Calc_Snowball'!$C$40=0,'Calc_Snowball'!$D$40=0,'Calc_Snowball'!$E$40=0),"",'Calc_Snowball'!$C$40)</f>
        <v>1634.74</v>
      </c>
      <c r="C61" s="13">
        <f>IF(AND('Calc_Snowball'!$C$40=0,'Calc_Snowball'!$D$40=0,'Calc_Snowball'!$E$40=0),"",'Calc_Snowball'!$D$40)</f>
        <v>21.26</v>
      </c>
      <c r="D61" s="13">
        <f>IF(AND('Calc_Snowball'!$C$40=0,'Calc_Snowball'!$D$40=0,'Calc_Snowball'!$E$40=0),"",'Calc_Snowball'!$E$40)</f>
        <v>1692.44</v>
      </c>
    </row>
    <row r="62" spans="1:4" x14ac:dyDescent="0.25">
      <c r="A62" s="14">
        <f>IF(AND('Calc_Snowball'!$C$41=0,'Calc_Snowball'!$D$41=0,'Calc_Snowball'!$E$41=0),"",'Calc_Snowball'!$B$41)</f>
        <v>47119</v>
      </c>
      <c r="B62" s="13">
        <f>IF(AND('Calc_Snowball'!$C$41=0,'Calc_Snowball'!$D$41=0,'Calc_Snowball'!$E$41=0),"",'Calc_Snowball'!$C$41)</f>
        <v>1646.14</v>
      </c>
      <c r="C62" s="13">
        <f>IF(AND('Calc_Snowball'!$C$41=0,'Calc_Snowball'!$D$41=0,'Calc_Snowball'!$E$41=0),"",'Calc_Snowball'!$D$41)</f>
        <v>9.86</v>
      </c>
      <c r="D62" s="13">
        <f>IF(AND('Calc_Snowball'!$C$41=0,'Calc_Snowball'!$D$41=0,'Calc_Snowball'!$E$41=0),"",'Calc_Snowball'!$E$41)</f>
        <v>46.3</v>
      </c>
    </row>
    <row r="63" spans="1:4" x14ac:dyDescent="0.25">
      <c r="A63" s="14">
        <f>IF(AND('Calc_Snowball'!$C$42=0,'Calc_Snowball'!$D$42=0,'Calc_Snowball'!$E$42=0),"",'Calc_Snowball'!$B$42)</f>
        <v>47150</v>
      </c>
      <c r="B63" s="13">
        <f>IF(AND('Calc_Snowball'!$C$42=0,'Calc_Snowball'!$D$42=0,'Calc_Snowball'!$E$42=0),"",'Calc_Snowball'!$C$42)</f>
        <v>46.3</v>
      </c>
      <c r="C63" s="13">
        <f>IF(AND('Calc_Snowball'!$C$42=0,'Calc_Snowball'!$D$42=0,'Calc_Snowball'!$E$42=0),"",'Calc_Snowball'!$D$42)</f>
        <v>0.27</v>
      </c>
      <c r="D63" s="13">
        <f>IF(AND('Calc_Snowball'!$C$42=0,'Calc_Snowball'!$D$42=0,'Calc_Snowball'!$E$42=0),"",'Calc_Snowball'!$E$42)</f>
        <v>0.0</v>
      </c>
    </row>
    <row r="64" spans="1:4" x14ac:dyDescent="0.25">
      <c r="A64" s="14">
        <f>IF(AND('Calc_Snowball'!$C$43=0,'Calc_Snowball'!$D$43=0,'Calc_Snowball'!$E$43=0),"",'Calc_Snowball'!$B$43)</f>
        <v/>
      </c>
      <c r="B64" s="13">
        <f>IF(AND('Calc_Snowball'!$C$43=0,'Calc_Snowball'!$D$43=0,'Calc_Snowball'!$E$43=0),"",'Calc_Snowball'!$C$43)</f>
        <v/>
      </c>
      <c r="C64" s="13">
        <f>IF(AND('Calc_Snowball'!$C$43=0,'Calc_Snowball'!$D$43=0,'Calc_Snowball'!$E$43=0),"",'Calc_Snowball'!$D$43)</f>
        <v/>
      </c>
      <c r="D64" s="13">
        <f>IF(AND('Calc_Snowball'!$C$43=0,'Calc_Snowball'!$D$43=0,'Calc_Snowball'!$E$43=0),"",'Calc_Snowball'!$E$43)</f>
        <v/>
      </c>
    </row>
    <row r="65" spans="1:4" x14ac:dyDescent="0.25">
      <c r="A65" s="14">
        <f>IF(AND('Calc_Snowball'!$C$44=0,'Calc_Snowball'!$D$44=0,'Calc_Snowball'!$E$44=0),"",'Calc_Snowball'!$B$44)</f>
        <v/>
      </c>
      <c r="B65" s="13">
        <f>IF(AND('Calc_Snowball'!$C$44=0,'Calc_Snowball'!$D$44=0,'Calc_Snowball'!$E$44=0),"",'Calc_Snowball'!$C$44)</f>
        <v/>
      </c>
      <c r="C65" s="13">
        <f>IF(AND('Calc_Snowball'!$C$44=0,'Calc_Snowball'!$D$44=0,'Calc_Snowball'!$E$44=0),"",'Calc_Snowball'!$D$44)</f>
        <v/>
      </c>
      <c r="D65" s="13">
        <f>IF(AND('Calc_Snowball'!$C$44=0,'Calc_Snowball'!$D$44=0,'Calc_Snowball'!$E$44=0),"",'Calc_Snowball'!$E$44)</f>
        <v/>
      </c>
    </row>
    <row r="66" spans="1:4" x14ac:dyDescent="0.25">
      <c r="A66" s="14">
        <f>IF(AND('Calc_Snowball'!$C$45=0,'Calc_Snowball'!$D$45=0,'Calc_Snowball'!$E$45=0),"",'Calc_Snowball'!$B$45)</f>
        <v/>
      </c>
      <c r="B66" s="13">
        <f>IF(AND('Calc_Snowball'!$C$45=0,'Calc_Snowball'!$D$45=0,'Calc_Snowball'!$E$45=0),"",'Calc_Snowball'!$C$45)</f>
        <v/>
      </c>
      <c r="C66" s="13">
        <f>IF(AND('Calc_Snowball'!$C$45=0,'Calc_Snowball'!$D$45=0,'Calc_Snowball'!$E$45=0),"",'Calc_Snowball'!$D$45)</f>
        <v/>
      </c>
      <c r="D66" s="13">
        <f>IF(AND('Calc_Snowball'!$C$45=0,'Calc_Snowball'!$D$45=0,'Calc_Snowball'!$E$45=0),"",'Calc_Snowball'!$E$45)</f>
        <v/>
      </c>
    </row>
    <row r="67" spans="1:4" x14ac:dyDescent="0.25">
      <c r="A67" s="14">
        <f>IF(AND('Calc_Snowball'!$C$46=0,'Calc_Snowball'!$D$46=0,'Calc_Snowball'!$E$46=0),"",'Calc_Snowball'!$B$46)</f>
        <v/>
      </c>
      <c r="B67" s="13">
        <f>IF(AND('Calc_Snowball'!$C$46=0,'Calc_Snowball'!$D$46=0,'Calc_Snowball'!$E$46=0),"",'Calc_Snowball'!$C$46)</f>
        <v/>
      </c>
      <c r="C67" s="13">
        <f>IF(AND('Calc_Snowball'!$C$46=0,'Calc_Snowball'!$D$46=0,'Calc_Snowball'!$E$46=0),"",'Calc_Snowball'!$D$46)</f>
        <v/>
      </c>
      <c r="D67" s="13">
        <f>IF(AND('Calc_Snowball'!$C$46=0,'Calc_Snowball'!$D$46=0,'Calc_Snowball'!$E$46=0),"",'Calc_Snowball'!$E$46)</f>
        <v/>
      </c>
    </row>
    <row r="68" spans="1:4" x14ac:dyDescent="0.25">
      <c r="A68" s="14">
        <f>IF(AND('Calc_Snowball'!$C$47=0,'Calc_Snowball'!$D$47=0,'Calc_Snowball'!$E$47=0),"",'Calc_Snowball'!$B$47)</f>
        <v/>
      </c>
      <c r="B68" s="13">
        <f>IF(AND('Calc_Snowball'!$C$47=0,'Calc_Snowball'!$D$47=0,'Calc_Snowball'!$E$47=0),"",'Calc_Snowball'!$C$47)</f>
        <v/>
      </c>
      <c r="C68" s="13">
        <f>IF(AND('Calc_Snowball'!$C$47=0,'Calc_Snowball'!$D$47=0,'Calc_Snowball'!$E$47=0),"",'Calc_Snowball'!$D$47)</f>
        <v/>
      </c>
      <c r="D68" s="13">
        <f>IF(AND('Calc_Snowball'!$C$47=0,'Calc_Snowball'!$D$47=0,'Calc_Snowball'!$E$47=0),"",'Calc_Snowball'!$E$47)</f>
        <v/>
      </c>
    </row>
    <row r="69" spans="1:4" x14ac:dyDescent="0.25">
      <c r="A69" s="14">
        <f>IF(AND('Calc_Snowball'!$C$48=0,'Calc_Snowball'!$D$48=0,'Calc_Snowball'!$E$48=0),"",'Calc_Snowball'!$B$48)</f>
        <v/>
      </c>
      <c r="B69" s="13">
        <f>IF(AND('Calc_Snowball'!$C$48=0,'Calc_Snowball'!$D$48=0,'Calc_Snowball'!$E$48=0),"",'Calc_Snowball'!$C$48)</f>
        <v/>
      </c>
      <c r="C69" s="13">
        <f>IF(AND('Calc_Snowball'!$C$48=0,'Calc_Snowball'!$D$48=0,'Calc_Snowball'!$E$48=0),"",'Calc_Snowball'!$D$48)</f>
        <v/>
      </c>
      <c r="D69" s="13">
        <f>IF(AND('Calc_Snowball'!$C$48=0,'Calc_Snowball'!$D$48=0,'Calc_Snowball'!$E$48=0),"",'Calc_Snowball'!$E$48)</f>
        <v/>
      </c>
    </row>
    <row r="70" spans="1:4" x14ac:dyDescent="0.25">
      <c r="A70" s="14">
        <f>IF(AND('Calc_Snowball'!$C$49=0,'Calc_Snowball'!$D$49=0,'Calc_Snowball'!$E$49=0),"",'Calc_Snowball'!$B$49)</f>
        <v/>
      </c>
      <c r="B70" s="13">
        <f>IF(AND('Calc_Snowball'!$C$49=0,'Calc_Snowball'!$D$49=0,'Calc_Snowball'!$E$49=0),"",'Calc_Snowball'!$C$49)</f>
        <v/>
      </c>
      <c r="C70" s="13">
        <f>IF(AND('Calc_Snowball'!$C$49=0,'Calc_Snowball'!$D$49=0,'Calc_Snowball'!$E$49=0),"",'Calc_Snowball'!$D$49)</f>
        <v/>
      </c>
      <c r="D70" s="13">
        <f>IF(AND('Calc_Snowball'!$C$49=0,'Calc_Snowball'!$D$49=0,'Calc_Snowball'!$E$49=0),"",'Calc_Snowball'!$E$49)</f>
        <v/>
      </c>
    </row>
    <row r="71" spans="1:4" x14ac:dyDescent="0.25">
      <c r="A71" s="14">
        <f>IF(AND('Calc_Snowball'!$C$50=0,'Calc_Snowball'!$D$50=0,'Calc_Snowball'!$E$50=0),"",'Calc_Snowball'!$B$50)</f>
        <v/>
      </c>
      <c r="B71" s="13">
        <f>IF(AND('Calc_Snowball'!$C$50=0,'Calc_Snowball'!$D$50=0,'Calc_Snowball'!$E$50=0),"",'Calc_Snowball'!$C$50)</f>
        <v/>
      </c>
      <c r="C71" s="13">
        <f>IF(AND('Calc_Snowball'!$C$50=0,'Calc_Snowball'!$D$50=0,'Calc_Snowball'!$E$50=0),"",'Calc_Snowball'!$D$50)</f>
        <v/>
      </c>
      <c r="D71" s="13">
        <f>IF(AND('Calc_Snowball'!$C$50=0,'Calc_Snowball'!$D$50=0,'Calc_Snowball'!$E$50=0),"",'Calc_Snowball'!$E$50)</f>
        <v/>
      </c>
    </row>
    <row r="72" spans="1:4" x14ac:dyDescent="0.25">
      <c r="A72" s="14">
        <f>IF(AND('Calc_Snowball'!$C$51=0,'Calc_Snowball'!$D$51=0,'Calc_Snowball'!$E$51=0),"",'Calc_Snowball'!$B$51)</f>
        <v/>
      </c>
      <c r="B72" s="13">
        <f>IF(AND('Calc_Snowball'!$C$51=0,'Calc_Snowball'!$D$51=0,'Calc_Snowball'!$E$51=0),"",'Calc_Snowball'!$C$51)</f>
        <v/>
      </c>
      <c r="C72" s="13">
        <f>IF(AND('Calc_Snowball'!$C$51=0,'Calc_Snowball'!$D$51=0,'Calc_Snowball'!$E$51=0),"",'Calc_Snowball'!$D$51)</f>
        <v/>
      </c>
      <c r="D72" s="13">
        <f>IF(AND('Calc_Snowball'!$C$51=0,'Calc_Snowball'!$D$51=0,'Calc_Snowball'!$E$51=0),"",'Calc_Snowball'!$E$51)</f>
        <v/>
      </c>
    </row>
    <row r="73" spans="1:4" x14ac:dyDescent="0.25">
      <c r="A73" s="14">
        <f>IF(AND('Calc_Snowball'!$C$52=0,'Calc_Snowball'!$D$52=0,'Calc_Snowball'!$E$52=0),"",'Calc_Snowball'!$B$52)</f>
        <v/>
      </c>
      <c r="B73" s="13">
        <f>IF(AND('Calc_Snowball'!$C$52=0,'Calc_Snowball'!$D$52=0,'Calc_Snowball'!$E$52=0),"",'Calc_Snowball'!$C$52)</f>
        <v/>
      </c>
      <c r="C73" s="13">
        <f>IF(AND('Calc_Snowball'!$C$52=0,'Calc_Snowball'!$D$52=0,'Calc_Snowball'!$E$52=0),"",'Calc_Snowball'!$D$52)</f>
        <v/>
      </c>
      <c r="D73" s="13">
        <f>IF(AND('Calc_Snowball'!$C$52=0,'Calc_Snowball'!$D$52=0,'Calc_Snowball'!$E$52=0),"",'Calc_Snowball'!$E$52)</f>
        <v/>
      </c>
    </row>
    <row r="74" spans="1:4" x14ac:dyDescent="0.25">
      <c r="A74" s="14">
        <f>IF(AND('Calc_Snowball'!$C$53=0,'Calc_Snowball'!$D$53=0,'Calc_Snowball'!$E$53=0),"",'Calc_Snowball'!$B$53)</f>
        <v/>
      </c>
      <c r="B74" s="13">
        <f>IF(AND('Calc_Snowball'!$C$53=0,'Calc_Snowball'!$D$53=0,'Calc_Snowball'!$E$53=0),"",'Calc_Snowball'!$C$53)</f>
        <v/>
      </c>
      <c r="C74" s="13">
        <f>IF(AND('Calc_Snowball'!$C$53=0,'Calc_Snowball'!$D$53=0,'Calc_Snowball'!$E$53=0),"",'Calc_Snowball'!$D$53)</f>
        <v/>
      </c>
      <c r="D74" s="13">
        <f>IF(AND('Calc_Snowball'!$C$53=0,'Calc_Snowball'!$D$53=0,'Calc_Snowball'!$E$53=0),"",'Calc_Snowball'!$E$53)</f>
        <v/>
      </c>
    </row>
    <row r="75" spans="1:4" x14ac:dyDescent="0.25">
      <c r="A75" s="14">
        <f>IF(AND('Calc_Snowball'!$C$54=0,'Calc_Snowball'!$D$54=0,'Calc_Snowball'!$E$54=0),"",'Calc_Snowball'!$B$54)</f>
        <v/>
      </c>
      <c r="B75" s="13">
        <f>IF(AND('Calc_Snowball'!$C$54=0,'Calc_Snowball'!$D$54=0,'Calc_Snowball'!$E$54=0),"",'Calc_Snowball'!$C$54)</f>
        <v/>
      </c>
      <c r="C75" s="13">
        <f>IF(AND('Calc_Snowball'!$C$54=0,'Calc_Snowball'!$D$54=0,'Calc_Snowball'!$E$54=0),"",'Calc_Snowball'!$D$54)</f>
        <v/>
      </c>
      <c r="D75" s="13">
        <f>IF(AND('Calc_Snowball'!$C$54=0,'Calc_Snowball'!$D$54=0,'Calc_Snowball'!$E$54=0),"",'Calc_Snowball'!$E$54)</f>
        <v/>
      </c>
    </row>
    <row r="76" spans="1:4" x14ac:dyDescent="0.25">
      <c r="A76" s="14">
        <f>IF(AND('Calc_Snowball'!$C$55=0,'Calc_Snowball'!$D$55=0,'Calc_Snowball'!$E$55=0),"",'Calc_Snowball'!$B$55)</f>
        <v/>
      </c>
      <c r="B76" s="13">
        <f>IF(AND('Calc_Snowball'!$C$55=0,'Calc_Snowball'!$D$55=0,'Calc_Snowball'!$E$55=0),"",'Calc_Snowball'!$C$55)</f>
        <v/>
      </c>
      <c r="C76" s="13">
        <f>IF(AND('Calc_Snowball'!$C$55=0,'Calc_Snowball'!$D$55=0,'Calc_Snowball'!$E$55=0),"",'Calc_Snowball'!$D$55)</f>
        <v/>
      </c>
      <c r="D76" s="13">
        <f>IF(AND('Calc_Snowball'!$C$55=0,'Calc_Snowball'!$D$55=0,'Calc_Snowball'!$E$55=0),"",'Calc_Snowball'!$E$55)</f>
        <v/>
      </c>
    </row>
    <row r="77" spans="1:4" x14ac:dyDescent="0.25">
      <c r="A77" s="14">
        <f>IF(AND('Calc_Snowball'!$C$56=0,'Calc_Snowball'!$D$56=0,'Calc_Snowball'!$E$56=0),"",'Calc_Snowball'!$B$56)</f>
        <v/>
      </c>
      <c r="B77" s="13">
        <f>IF(AND('Calc_Snowball'!$C$56=0,'Calc_Snowball'!$D$56=0,'Calc_Snowball'!$E$56=0),"",'Calc_Snowball'!$C$56)</f>
        <v/>
      </c>
      <c r="C77" s="13">
        <f>IF(AND('Calc_Snowball'!$C$56=0,'Calc_Snowball'!$D$56=0,'Calc_Snowball'!$E$56=0),"",'Calc_Snowball'!$D$56)</f>
        <v/>
      </c>
      <c r="D77" s="13">
        <f>IF(AND('Calc_Snowball'!$C$56=0,'Calc_Snowball'!$D$56=0,'Calc_Snowball'!$E$56=0),"",'Calc_Snowball'!$E$56)</f>
        <v/>
      </c>
    </row>
    <row r="78" spans="1:4" x14ac:dyDescent="0.25">
      <c r="A78" s="14">
        <f>IF(AND('Calc_Snowball'!$C$57=0,'Calc_Snowball'!$D$57=0,'Calc_Snowball'!$E$57=0),"",'Calc_Snowball'!$B$57)</f>
        <v/>
      </c>
      <c r="B78" s="13">
        <f>IF(AND('Calc_Snowball'!$C$57=0,'Calc_Snowball'!$D$57=0,'Calc_Snowball'!$E$57=0),"",'Calc_Snowball'!$C$57)</f>
        <v/>
      </c>
      <c r="C78" s="13">
        <f>IF(AND('Calc_Snowball'!$C$57=0,'Calc_Snowball'!$D$57=0,'Calc_Snowball'!$E$57=0),"",'Calc_Snowball'!$D$57)</f>
        <v/>
      </c>
      <c r="D78" s="13">
        <f>IF(AND('Calc_Snowball'!$C$57=0,'Calc_Snowball'!$D$57=0,'Calc_Snowball'!$E$57=0),"",'Calc_Snowball'!$E$57)</f>
        <v/>
      </c>
    </row>
    <row r="79" spans="1:4" x14ac:dyDescent="0.25">
      <c r="A79" s="14">
        <f>IF(AND('Calc_Snowball'!$C$58=0,'Calc_Snowball'!$D$58=0,'Calc_Snowball'!$E$58=0),"",'Calc_Snowball'!$B$58)</f>
        <v/>
      </c>
      <c r="B79" s="13">
        <f>IF(AND('Calc_Snowball'!$C$58=0,'Calc_Snowball'!$D$58=0,'Calc_Snowball'!$E$58=0),"",'Calc_Snowball'!$C$58)</f>
        <v/>
      </c>
      <c r="C79" s="13">
        <f>IF(AND('Calc_Snowball'!$C$58=0,'Calc_Snowball'!$D$58=0,'Calc_Snowball'!$E$58=0),"",'Calc_Snowball'!$D$58)</f>
        <v/>
      </c>
      <c r="D79" s="13">
        <f>IF(AND('Calc_Snowball'!$C$58=0,'Calc_Snowball'!$D$58=0,'Calc_Snowball'!$E$58=0),"",'Calc_Snowball'!$E$58)</f>
        <v/>
      </c>
    </row>
    <row r="80" spans="1:4" x14ac:dyDescent="0.25">
      <c r="A80" s="14">
        <f>IF(AND('Calc_Snowball'!$C$59=0,'Calc_Snowball'!$D$59=0,'Calc_Snowball'!$E$59=0),"",'Calc_Snowball'!$B$59)</f>
        <v/>
      </c>
      <c r="B80" s="13">
        <f>IF(AND('Calc_Snowball'!$C$59=0,'Calc_Snowball'!$D$59=0,'Calc_Snowball'!$E$59=0),"",'Calc_Snowball'!$C$59)</f>
        <v/>
      </c>
      <c r="C80" s="13">
        <f>IF(AND('Calc_Snowball'!$C$59=0,'Calc_Snowball'!$D$59=0,'Calc_Snowball'!$E$59=0),"",'Calc_Snowball'!$D$59)</f>
        <v/>
      </c>
      <c r="D80" s="13">
        <f>IF(AND('Calc_Snowball'!$C$59=0,'Calc_Snowball'!$D$59=0,'Calc_Snowball'!$E$59=0),"",'Calc_Snowball'!$E$59)</f>
        <v/>
      </c>
    </row>
    <row r="81" spans="1:4" x14ac:dyDescent="0.25">
      <c r="A81" s="14">
        <f>IF(AND('Calc_Snowball'!$C$60=0,'Calc_Snowball'!$D$60=0,'Calc_Snowball'!$E$60=0),"",'Calc_Snowball'!$B$60)</f>
        <v/>
      </c>
      <c r="B81" s="13">
        <f>IF(AND('Calc_Snowball'!$C$60=0,'Calc_Snowball'!$D$60=0,'Calc_Snowball'!$E$60=0),"",'Calc_Snowball'!$C$60)</f>
        <v/>
      </c>
      <c r="C81" s="13">
        <f>IF(AND('Calc_Snowball'!$C$60=0,'Calc_Snowball'!$D$60=0,'Calc_Snowball'!$E$60=0),"",'Calc_Snowball'!$D$60)</f>
        <v/>
      </c>
      <c r="D81" s="13">
        <f>IF(AND('Calc_Snowball'!$C$60=0,'Calc_Snowball'!$D$60=0,'Calc_Snowball'!$E$60=0),"",'Calc_Snowball'!$E$60)</f>
        <v/>
      </c>
    </row>
    <row r="82" spans="1:4" x14ac:dyDescent="0.25">
      <c r="A82" s="14">
        <f>IF(AND('Calc_Snowball'!$C$61=0,'Calc_Snowball'!$D$61=0,'Calc_Snowball'!$E$61=0),"",'Calc_Snowball'!$B$61)</f>
        <v/>
      </c>
      <c r="B82" s="13">
        <f>IF(AND('Calc_Snowball'!$C$61=0,'Calc_Snowball'!$D$61=0,'Calc_Snowball'!$E$61=0),"",'Calc_Snowball'!$C$61)</f>
        <v/>
      </c>
      <c r="C82" s="13">
        <f>IF(AND('Calc_Snowball'!$C$61=0,'Calc_Snowball'!$D$61=0,'Calc_Snowball'!$E$61=0),"",'Calc_Snowball'!$D$61)</f>
        <v/>
      </c>
      <c r="D82" s="13">
        <f>IF(AND('Calc_Snowball'!$C$61=0,'Calc_Snowball'!$D$61=0,'Calc_Snowball'!$E$61=0),"",'Calc_Snowball'!$E$61)</f>
        <v/>
      </c>
    </row>
    <row r="83" spans="1:4" x14ac:dyDescent="0.25">
      <c r="A83" s="14">
        <f>IF(AND('Calc_Snowball'!$C$62=0,'Calc_Snowball'!$D$62=0,'Calc_Snowball'!$E$62=0),"",'Calc_Snowball'!$B$62)</f>
        <v/>
      </c>
      <c r="B83" s="13">
        <f>IF(AND('Calc_Snowball'!$C$62=0,'Calc_Snowball'!$D$62=0,'Calc_Snowball'!$E$62=0),"",'Calc_Snowball'!$C$62)</f>
        <v/>
      </c>
      <c r="C83" s="13">
        <f>IF(AND('Calc_Snowball'!$C$62=0,'Calc_Snowball'!$D$62=0,'Calc_Snowball'!$E$62=0),"",'Calc_Snowball'!$D$62)</f>
        <v/>
      </c>
      <c r="D83" s="13">
        <f>IF(AND('Calc_Snowball'!$C$62=0,'Calc_Snowball'!$D$62=0,'Calc_Snowball'!$E$62=0),"",'Calc_Snowball'!$E$62)</f>
        <v/>
      </c>
    </row>
    <row r="84" spans="1:4" x14ac:dyDescent="0.25">
      <c r="A84" s="14">
        <f>IF(AND('Calc_Snowball'!$C$63=0,'Calc_Snowball'!$D$63=0,'Calc_Snowball'!$E$63=0),"",'Calc_Snowball'!$B$63)</f>
        <v/>
      </c>
      <c r="B84" s="13">
        <f>IF(AND('Calc_Snowball'!$C$63=0,'Calc_Snowball'!$D$63=0,'Calc_Snowball'!$E$63=0),"",'Calc_Snowball'!$C$63)</f>
        <v/>
      </c>
      <c r="C84" s="13">
        <f>IF(AND('Calc_Snowball'!$C$63=0,'Calc_Snowball'!$D$63=0,'Calc_Snowball'!$E$63=0),"",'Calc_Snowball'!$D$63)</f>
        <v/>
      </c>
      <c r="D84" s="13">
        <f>IF(AND('Calc_Snowball'!$C$63=0,'Calc_Snowball'!$D$63=0,'Calc_Snowball'!$E$63=0),"",'Calc_Snowball'!$E$63)</f>
        <v/>
      </c>
    </row>
    <row r="85" spans="1:4" x14ac:dyDescent="0.25">
      <c r="A85" s="14">
        <f>IF(AND('Calc_Snowball'!$C$64=0,'Calc_Snowball'!$D$64=0,'Calc_Snowball'!$E$64=0),"",'Calc_Snowball'!$B$64)</f>
        <v/>
      </c>
      <c r="B85" s="13">
        <f>IF(AND('Calc_Snowball'!$C$64=0,'Calc_Snowball'!$D$64=0,'Calc_Snowball'!$E$64=0),"",'Calc_Snowball'!$C$64)</f>
        <v/>
      </c>
      <c r="C85" s="13">
        <f>IF(AND('Calc_Snowball'!$C$64=0,'Calc_Snowball'!$D$64=0,'Calc_Snowball'!$E$64=0),"",'Calc_Snowball'!$D$64)</f>
        <v/>
      </c>
      <c r="D85" s="13">
        <f>IF(AND('Calc_Snowball'!$C$64=0,'Calc_Snowball'!$D$64=0,'Calc_Snowball'!$E$64=0),"",'Calc_Snowball'!$E$64)</f>
        <v/>
      </c>
    </row>
    <row r="86" spans="1:4" x14ac:dyDescent="0.25">
      <c r="A86" s="14">
        <f>IF(AND('Calc_Snowball'!$C$65=0,'Calc_Snowball'!$D$65=0,'Calc_Snowball'!$E$65=0),"",'Calc_Snowball'!$B$65)</f>
        <v/>
      </c>
      <c r="B86" s="13">
        <f>IF(AND('Calc_Snowball'!$C$65=0,'Calc_Snowball'!$D$65=0,'Calc_Snowball'!$E$65=0),"",'Calc_Snowball'!$C$65)</f>
        <v/>
      </c>
      <c r="C86" s="13">
        <f>IF(AND('Calc_Snowball'!$C$65=0,'Calc_Snowball'!$D$65=0,'Calc_Snowball'!$E$65=0),"",'Calc_Snowball'!$D$65)</f>
        <v/>
      </c>
      <c r="D86" s="13">
        <f>IF(AND('Calc_Snowball'!$C$65=0,'Calc_Snowball'!$D$65=0,'Calc_Snowball'!$E$65=0),"",'Calc_Snowball'!$E$65)</f>
        <v/>
      </c>
    </row>
    <row r="87" spans="1:4" x14ac:dyDescent="0.25">
      <c r="A87" s="14">
        <f>IF(AND('Calc_Snowball'!$C$66=0,'Calc_Snowball'!$D$66=0,'Calc_Snowball'!$E$66=0),"",'Calc_Snowball'!$B$66)</f>
        <v/>
      </c>
      <c r="B87" s="13">
        <f>IF(AND('Calc_Snowball'!$C$66=0,'Calc_Snowball'!$D$66=0,'Calc_Snowball'!$E$66=0),"",'Calc_Snowball'!$C$66)</f>
        <v/>
      </c>
      <c r="C87" s="13">
        <f>IF(AND('Calc_Snowball'!$C$66=0,'Calc_Snowball'!$D$66=0,'Calc_Snowball'!$E$66=0),"",'Calc_Snowball'!$D$66)</f>
        <v/>
      </c>
      <c r="D87" s="13">
        <f>IF(AND('Calc_Snowball'!$C$66=0,'Calc_Snowball'!$D$66=0,'Calc_Snowball'!$E$66=0),"",'Calc_Snowball'!$E$66)</f>
        <v/>
      </c>
    </row>
    <row r="88" spans="1:4" x14ac:dyDescent="0.25">
      <c r="A88" s="14">
        <f>IF(AND('Calc_Snowball'!$C$67=0,'Calc_Snowball'!$D$67=0,'Calc_Snowball'!$E$67=0),"",'Calc_Snowball'!$B$67)</f>
        <v/>
      </c>
      <c r="B88" s="13">
        <f>IF(AND('Calc_Snowball'!$C$67=0,'Calc_Snowball'!$D$67=0,'Calc_Snowball'!$E$67=0),"",'Calc_Snowball'!$C$67)</f>
        <v/>
      </c>
      <c r="C88" s="13">
        <f>IF(AND('Calc_Snowball'!$C$67=0,'Calc_Snowball'!$D$67=0,'Calc_Snowball'!$E$67=0),"",'Calc_Snowball'!$D$67)</f>
        <v/>
      </c>
      <c r="D88" s="13">
        <f>IF(AND('Calc_Snowball'!$C$67=0,'Calc_Snowball'!$D$67=0,'Calc_Snowball'!$E$67=0),"",'Calc_Snowball'!$E$67)</f>
        <v/>
      </c>
    </row>
    <row r="89" spans="1:4" x14ac:dyDescent="0.25">
      <c r="A89" s="14">
        <f>IF(AND('Calc_Snowball'!$C$68=0,'Calc_Snowball'!$D$68=0,'Calc_Snowball'!$E$68=0),"",'Calc_Snowball'!$B$68)</f>
        <v/>
      </c>
      <c r="B89" s="13">
        <f>IF(AND('Calc_Snowball'!$C$68=0,'Calc_Snowball'!$D$68=0,'Calc_Snowball'!$E$68=0),"",'Calc_Snowball'!$C$68)</f>
        <v/>
      </c>
      <c r="C89" s="13">
        <f>IF(AND('Calc_Snowball'!$C$68=0,'Calc_Snowball'!$D$68=0,'Calc_Snowball'!$E$68=0),"",'Calc_Snowball'!$D$68)</f>
        <v/>
      </c>
      <c r="D89" s="13">
        <f>IF(AND('Calc_Snowball'!$C$68=0,'Calc_Snowball'!$D$68=0,'Calc_Snowball'!$E$68=0),"",'Calc_Snowball'!$E$68)</f>
        <v/>
      </c>
    </row>
    <row r="90" spans="1:4" x14ac:dyDescent="0.25">
      <c r="A90" s="14">
        <f>IF(AND('Calc_Snowball'!$C$69=0,'Calc_Snowball'!$D$69=0,'Calc_Snowball'!$E$69=0),"",'Calc_Snowball'!$B$69)</f>
        <v/>
      </c>
      <c r="B90" s="13">
        <f>IF(AND('Calc_Snowball'!$C$69=0,'Calc_Snowball'!$D$69=0,'Calc_Snowball'!$E$69=0),"",'Calc_Snowball'!$C$69)</f>
        <v/>
      </c>
      <c r="C90" s="13">
        <f>IF(AND('Calc_Snowball'!$C$69=0,'Calc_Snowball'!$D$69=0,'Calc_Snowball'!$E$69=0),"",'Calc_Snowball'!$D$69)</f>
        <v/>
      </c>
      <c r="D90" s="13">
        <f>IF(AND('Calc_Snowball'!$C$69=0,'Calc_Snowball'!$D$69=0,'Calc_Snowball'!$E$69=0),"",'Calc_Snowball'!$E$69)</f>
        <v/>
      </c>
    </row>
    <row r="91" spans="1:4" x14ac:dyDescent="0.25">
      <c r="A91" s="14">
        <f>IF(AND('Calc_Snowball'!$C$70=0,'Calc_Snowball'!$D$70=0,'Calc_Snowball'!$E$70=0),"",'Calc_Snowball'!$B$70)</f>
        <v/>
      </c>
      <c r="B91" s="13">
        <f>IF(AND('Calc_Snowball'!$C$70=0,'Calc_Snowball'!$D$70=0,'Calc_Snowball'!$E$70=0),"",'Calc_Snowball'!$C$70)</f>
        <v/>
      </c>
      <c r="C91" s="13">
        <f>IF(AND('Calc_Snowball'!$C$70=0,'Calc_Snowball'!$D$70=0,'Calc_Snowball'!$E$70=0),"",'Calc_Snowball'!$D$70)</f>
        <v/>
      </c>
      <c r="D91" s="13">
        <f>IF(AND('Calc_Snowball'!$C$70=0,'Calc_Snowball'!$D$70=0,'Calc_Snowball'!$E$70=0),"",'Calc_Snowball'!$E$70)</f>
        <v/>
      </c>
    </row>
    <row r="92" spans="1:4" x14ac:dyDescent="0.25">
      <c r="A92" s="14">
        <f>IF(AND('Calc_Snowball'!$C$71=0,'Calc_Snowball'!$D$71=0,'Calc_Snowball'!$E$71=0),"",'Calc_Snowball'!$B$71)</f>
        <v/>
      </c>
      <c r="B92" s="13">
        <f>IF(AND('Calc_Snowball'!$C$71=0,'Calc_Snowball'!$D$71=0,'Calc_Snowball'!$E$71=0),"",'Calc_Snowball'!$C$71)</f>
        <v/>
      </c>
      <c r="C92" s="13">
        <f>IF(AND('Calc_Snowball'!$C$71=0,'Calc_Snowball'!$D$71=0,'Calc_Snowball'!$E$71=0),"",'Calc_Snowball'!$D$71)</f>
        <v/>
      </c>
      <c r="D92" s="13">
        <f>IF(AND('Calc_Snowball'!$C$71=0,'Calc_Snowball'!$D$71=0,'Calc_Snowball'!$E$71=0),"",'Calc_Snowball'!$E$71)</f>
        <v/>
      </c>
    </row>
    <row r="93" spans="1:4" x14ac:dyDescent="0.25">
      <c r="A93" s="14">
        <f>IF(AND('Calc_Snowball'!$C$72=0,'Calc_Snowball'!$D$72=0,'Calc_Snowball'!$E$72=0),"",'Calc_Snowball'!$B$72)</f>
        <v/>
      </c>
      <c r="B93" s="13">
        <f>IF(AND('Calc_Snowball'!$C$72=0,'Calc_Snowball'!$D$72=0,'Calc_Snowball'!$E$72=0),"",'Calc_Snowball'!$C$72)</f>
        <v/>
      </c>
      <c r="C93" s="13">
        <f>IF(AND('Calc_Snowball'!$C$72=0,'Calc_Snowball'!$D$72=0,'Calc_Snowball'!$E$72=0),"",'Calc_Snowball'!$D$72)</f>
        <v/>
      </c>
      <c r="D93" s="13">
        <f>IF(AND('Calc_Snowball'!$C$72=0,'Calc_Snowball'!$D$72=0,'Calc_Snowball'!$E$72=0),"",'Calc_Snowball'!$E$72)</f>
        <v/>
      </c>
    </row>
    <row r="94" spans="1:4" x14ac:dyDescent="0.25">
      <c r="A94" s="14">
        <f>IF(AND('Calc_Snowball'!$C$73=0,'Calc_Snowball'!$D$73=0,'Calc_Snowball'!$E$73=0),"",'Calc_Snowball'!$B$73)</f>
        <v/>
      </c>
      <c r="B94" s="13">
        <f>IF(AND('Calc_Snowball'!$C$73=0,'Calc_Snowball'!$D$73=0,'Calc_Snowball'!$E$73=0),"",'Calc_Snowball'!$C$73)</f>
        <v/>
      </c>
      <c r="C94" s="13">
        <f>IF(AND('Calc_Snowball'!$C$73=0,'Calc_Snowball'!$D$73=0,'Calc_Snowball'!$E$73=0),"",'Calc_Snowball'!$D$73)</f>
        <v/>
      </c>
      <c r="D94" s="13">
        <f>IF(AND('Calc_Snowball'!$C$73=0,'Calc_Snowball'!$D$73=0,'Calc_Snowball'!$E$73=0),"",'Calc_Snowball'!$E$73)</f>
        <v/>
      </c>
    </row>
    <row r="95" spans="1:4" x14ac:dyDescent="0.25">
      <c r="A95" s="14">
        <f>IF(AND('Calc_Snowball'!$C$74=0,'Calc_Snowball'!$D$74=0,'Calc_Snowball'!$E$74=0),"",'Calc_Snowball'!$B$74)</f>
        <v/>
      </c>
      <c r="B95" s="13">
        <f>IF(AND('Calc_Snowball'!$C$74=0,'Calc_Snowball'!$D$74=0,'Calc_Snowball'!$E$74=0),"",'Calc_Snowball'!$C$74)</f>
        <v/>
      </c>
      <c r="C95" s="13">
        <f>IF(AND('Calc_Snowball'!$C$74=0,'Calc_Snowball'!$D$74=0,'Calc_Snowball'!$E$74=0),"",'Calc_Snowball'!$D$74)</f>
        <v/>
      </c>
      <c r="D95" s="13">
        <f>IF(AND('Calc_Snowball'!$C$74=0,'Calc_Snowball'!$D$74=0,'Calc_Snowball'!$E$74=0),"",'Calc_Snowball'!$E$74)</f>
        <v/>
      </c>
    </row>
    <row r="96" spans="1:4" x14ac:dyDescent="0.25">
      <c r="A96" s="14">
        <f>IF(AND('Calc_Snowball'!$C$75=0,'Calc_Snowball'!$D$75=0,'Calc_Snowball'!$E$75=0),"",'Calc_Snowball'!$B$75)</f>
        <v/>
      </c>
      <c r="B96" s="13">
        <f>IF(AND('Calc_Snowball'!$C$75=0,'Calc_Snowball'!$D$75=0,'Calc_Snowball'!$E$75=0),"",'Calc_Snowball'!$C$75)</f>
        <v/>
      </c>
      <c r="C96" s="13">
        <f>IF(AND('Calc_Snowball'!$C$75=0,'Calc_Snowball'!$D$75=0,'Calc_Snowball'!$E$75=0),"",'Calc_Snowball'!$D$75)</f>
        <v/>
      </c>
      <c r="D96" s="13">
        <f>IF(AND('Calc_Snowball'!$C$75=0,'Calc_Snowball'!$D$75=0,'Calc_Snowball'!$E$75=0),"",'Calc_Snowball'!$E$75)</f>
        <v/>
      </c>
    </row>
    <row r="97" spans="1:4" x14ac:dyDescent="0.25">
      <c r="A97" s="14">
        <f>IF(AND('Calc_Snowball'!$C$76=0,'Calc_Snowball'!$D$76=0,'Calc_Snowball'!$E$76=0),"",'Calc_Snowball'!$B$76)</f>
        <v/>
      </c>
      <c r="B97" s="13">
        <f>IF(AND('Calc_Snowball'!$C$76=0,'Calc_Snowball'!$D$76=0,'Calc_Snowball'!$E$76=0),"",'Calc_Snowball'!$C$76)</f>
        <v/>
      </c>
      <c r="C97" s="13">
        <f>IF(AND('Calc_Snowball'!$C$76=0,'Calc_Snowball'!$D$76=0,'Calc_Snowball'!$E$76=0),"",'Calc_Snowball'!$D$76)</f>
        <v/>
      </c>
      <c r="D97" s="13">
        <f>IF(AND('Calc_Snowball'!$C$76=0,'Calc_Snowball'!$D$76=0,'Calc_Snowball'!$E$76=0),"",'Calc_Snowball'!$E$76)</f>
        <v/>
      </c>
    </row>
    <row r="98" spans="1:4" x14ac:dyDescent="0.25">
      <c r="A98" s="14">
        <f>IF(AND('Calc_Snowball'!$C$77=0,'Calc_Snowball'!$D$77=0,'Calc_Snowball'!$E$77=0),"",'Calc_Snowball'!$B$77)</f>
        <v/>
      </c>
      <c r="B98" s="13">
        <f>IF(AND('Calc_Snowball'!$C$77=0,'Calc_Snowball'!$D$77=0,'Calc_Snowball'!$E$77=0),"",'Calc_Snowball'!$C$77)</f>
        <v/>
      </c>
      <c r="C98" s="13">
        <f>IF(AND('Calc_Snowball'!$C$77=0,'Calc_Snowball'!$D$77=0,'Calc_Snowball'!$E$77=0),"",'Calc_Snowball'!$D$77)</f>
        <v/>
      </c>
      <c r="D98" s="13">
        <f>IF(AND('Calc_Snowball'!$C$77=0,'Calc_Snowball'!$D$77=0,'Calc_Snowball'!$E$77=0),"",'Calc_Snowball'!$E$77)</f>
        <v/>
      </c>
    </row>
    <row r="99" spans="1:4" x14ac:dyDescent="0.25">
      <c r="A99" s="14">
        <f>IF(AND('Calc_Snowball'!$C$78=0,'Calc_Snowball'!$D$78=0,'Calc_Snowball'!$E$78=0),"",'Calc_Snowball'!$B$78)</f>
        <v/>
      </c>
      <c r="B99" s="13">
        <f>IF(AND('Calc_Snowball'!$C$78=0,'Calc_Snowball'!$D$78=0,'Calc_Snowball'!$E$78=0),"",'Calc_Snowball'!$C$78)</f>
        <v/>
      </c>
      <c r="C99" s="13">
        <f>IF(AND('Calc_Snowball'!$C$78=0,'Calc_Snowball'!$D$78=0,'Calc_Snowball'!$E$78=0),"",'Calc_Snowball'!$D$78)</f>
        <v/>
      </c>
      <c r="D99" s="13">
        <f>IF(AND('Calc_Snowball'!$C$78=0,'Calc_Snowball'!$D$78=0,'Calc_Snowball'!$E$78=0),"",'Calc_Snowball'!$E$78)</f>
        <v/>
      </c>
    </row>
    <row r="100" spans="1:4" x14ac:dyDescent="0.25">
      <c r="A100" s="14">
        <f>IF(AND('Calc_Snowball'!$C$79=0,'Calc_Snowball'!$D$79=0,'Calc_Snowball'!$E$79=0),"",'Calc_Snowball'!$B$79)</f>
        <v/>
      </c>
      <c r="B100" s="13">
        <f>IF(AND('Calc_Snowball'!$C$79=0,'Calc_Snowball'!$D$79=0,'Calc_Snowball'!$E$79=0),"",'Calc_Snowball'!$C$79)</f>
        <v/>
      </c>
      <c r="C100" s="13">
        <f>IF(AND('Calc_Snowball'!$C$79=0,'Calc_Snowball'!$D$79=0,'Calc_Snowball'!$E$79=0),"",'Calc_Snowball'!$D$79)</f>
        <v/>
      </c>
      <c r="D100" s="13">
        <f>IF(AND('Calc_Snowball'!$C$79=0,'Calc_Snowball'!$D$79=0,'Calc_Snowball'!$E$79=0),"",'Calc_Snowball'!$E$79)</f>
        <v/>
      </c>
    </row>
    <row r="101" spans="1:4" x14ac:dyDescent="0.25">
      <c r="A101" s="14">
        <f>IF(AND('Calc_Snowball'!$C$80=0,'Calc_Snowball'!$D$80=0,'Calc_Snowball'!$E$80=0),"",'Calc_Snowball'!$B$80)</f>
        <v/>
      </c>
      <c r="B101" s="13">
        <f>IF(AND('Calc_Snowball'!$C$80=0,'Calc_Snowball'!$D$80=0,'Calc_Snowball'!$E$80=0),"",'Calc_Snowball'!$C$80)</f>
        <v/>
      </c>
      <c r="C101" s="13">
        <f>IF(AND('Calc_Snowball'!$C$80=0,'Calc_Snowball'!$D$80=0,'Calc_Snowball'!$E$80=0),"",'Calc_Snowball'!$D$80)</f>
        <v/>
      </c>
      <c r="D101" s="13">
        <f>IF(AND('Calc_Snowball'!$C$80=0,'Calc_Snowball'!$D$80=0,'Calc_Snowball'!$E$80=0),"",'Calc_Snowball'!$E$80)</f>
        <v/>
      </c>
    </row>
    <row r="102" spans="1:4" x14ac:dyDescent="0.25">
      <c r="A102" s="14">
        <f>IF(AND('Calc_Snowball'!$C$81=0,'Calc_Snowball'!$D$81=0,'Calc_Snowball'!$E$81=0),"",'Calc_Snowball'!$B$81)</f>
        <v/>
      </c>
      <c r="B102" s="13">
        <f>IF(AND('Calc_Snowball'!$C$81=0,'Calc_Snowball'!$D$81=0,'Calc_Snowball'!$E$81=0),"",'Calc_Snowball'!$C$81)</f>
        <v/>
      </c>
      <c r="C102" s="13">
        <f>IF(AND('Calc_Snowball'!$C$81=0,'Calc_Snowball'!$D$81=0,'Calc_Snowball'!$E$81=0),"",'Calc_Snowball'!$D$81)</f>
        <v/>
      </c>
      <c r="D102" s="13">
        <f>IF(AND('Calc_Snowball'!$C$81=0,'Calc_Snowball'!$D$81=0,'Calc_Snowball'!$E$81=0),"",'Calc_Snowball'!$E$81)</f>
        <v/>
      </c>
    </row>
    <row r="103" spans="1:4" x14ac:dyDescent="0.25">
      <c r="A103" s="14">
        <f>IF(AND('Calc_Snowball'!$C$82=0,'Calc_Snowball'!$D$82=0,'Calc_Snowball'!$E$82=0),"",'Calc_Snowball'!$B$82)</f>
        <v/>
      </c>
      <c r="B103" s="13">
        <f>IF(AND('Calc_Snowball'!$C$82=0,'Calc_Snowball'!$D$82=0,'Calc_Snowball'!$E$82=0),"",'Calc_Snowball'!$C$82)</f>
        <v/>
      </c>
      <c r="C103" s="13">
        <f>IF(AND('Calc_Snowball'!$C$82=0,'Calc_Snowball'!$D$82=0,'Calc_Snowball'!$E$82=0),"",'Calc_Snowball'!$D$82)</f>
        <v/>
      </c>
      <c r="D103" s="13">
        <f>IF(AND('Calc_Snowball'!$C$82=0,'Calc_Snowball'!$D$82=0,'Calc_Snowball'!$E$82=0),"",'Calc_Snowball'!$E$82)</f>
        <v/>
      </c>
    </row>
    <row r="104" spans="1:4" x14ac:dyDescent="0.25">
      <c r="A104" s="14">
        <f>IF(AND('Calc_Snowball'!$C$83=0,'Calc_Snowball'!$D$83=0,'Calc_Snowball'!$E$83=0),"",'Calc_Snowball'!$B$83)</f>
        <v/>
      </c>
      <c r="B104" s="13">
        <f>IF(AND('Calc_Snowball'!$C$83=0,'Calc_Snowball'!$D$83=0,'Calc_Snowball'!$E$83=0),"",'Calc_Snowball'!$C$83)</f>
        <v/>
      </c>
      <c r="C104" s="13">
        <f>IF(AND('Calc_Snowball'!$C$83=0,'Calc_Snowball'!$D$83=0,'Calc_Snowball'!$E$83=0),"",'Calc_Snowball'!$D$83)</f>
        <v/>
      </c>
      <c r="D104" s="13">
        <f>IF(AND('Calc_Snowball'!$C$83=0,'Calc_Snowball'!$D$83=0,'Calc_Snowball'!$E$83=0),"",'Calc_Snowball'!$E$83)</f>
        <v/>
      </c>
    </row>
    <row r="105" spans="1:4" x14ac:dyDescent="0.25">
      <c r="A105" s="14">
        <f>IF(AND('Calc_Snowball'!$C$84=0,'Calc_Snowball'!$D$84=0,'Calc_Snowball'!$E$84=0),"",'Calc_Snowball'!$B$84)</f>
        <v/>
      </c>
      <c r="B105" s="13">
        <f>IF(AND('Calc_Snowball'!$C$84=0,'Calc_Snowball'!$D$84=0,'Calc_Snowball'!$E$84=0),"",'Calc_Snowball'!$C$84)</f>
        <v/>
      </c>
      <c r="C105" s="13">
        <f>IF(AND('Calc_Snowball'!$C$84=0,'Calc_Snowball'!$D$84=0,'Calc_Snowball'!$E$84=0),"",'Calc_Snowball'!$D$84)</f>
        <v/>
      </c>
      <c r="D105" s="13">
        <f>IF(AND('Calc_Snowball'!$C$84=0,'Calc_Snowball'!$D$84=0,'Calc_Snowball'!$E$84=0),"",'Calc_Snowball'!$E$84)</f>
        <v/>
      </c>
    </row>
    <row r="106" spans="1:4" x14ac:dyDescent="0.25">
      <c r="A106" s="14">
        <f>IF(AND('Calc_Snowball'!$C$85=0,'Calc_Snowball'!$D$85=0,'Calc_Snowball'!$E$85=0),"",'Calc_Snowball'!$B$85)</f>
        <v/>
      </c>
      <c r="B106" s="13">
        <f>IF(AND('Calc_Snowball'!$C$85=0,'Calc_Snowball'!$D$85=0,'Calc_Snowball'!$E$85=0),"",'Calc_Snowball'!$C$85)</f>
        <v/>
      </c>
      <c r="C106" s="13">
        <f>IF(AND('Calc_Snowball'!$C$85=0,'Calc_Snowball'!$D$85=0,'Calc_Snowball'!$E$85=0),"",'Calc_Snowball'!$D$85)</f>
        <v/>
      </c>
      <c r="D106" s="13">
        <f>IF(AND('Calc_Snowball'!$C$85=0,'Calc_Snowball'!$D$85=0,'Calc_Snowball'!$E$85=0),"",'Calc_Snowball'!$E$85)</f>
        <v/>
      </c>
    </row>
    <row r="107" spans="1:4" x14ac:dyDescent="0.25">
      <c r="A107" s="14">
        <f>IF(AND('Calc_Snowball'!$C$86=0,'Calc_Snowball'!$D$86=0,'Calc_Snowball'!$E$86=0),"",'Calc_Snowball'!$B$86)</f>
        <v/>
      </c>
      <c r="B107" s="13">
        <f>IF(AND('Calc_Snowball'!$C$86=0,'Calc_Snowball'!$D$86=0,'Calc_Snowball'!$E$86=0),"",'Calc_Snowball'!$C$86)</f>
        <v/>
      </c>
      <c r="C107" s="13">
        <f>IF(AND('Calc_Snowball'!$C$86=0,'Calc_Snowball'!$D$86=0,'Calc_Snowball'!$E$86=0),"",'Calc_Snowball'!$D$86)</f>
        <v/>
      </c>
      <c r="D107" s="13">
        <f>IF(AND('Calc_Snowball'!$C$86=0,'Calc_Snowball'!$D$86=0,'Calc_Snowball'!$E$86=0),"",'Calc_Snowball'!$E$86)</f>
        <v/>
      </c>
    </row>
    <row r="108" spans="1:4" x14ac:dyDescent="0.25">
      <c r="A108" s="14">
        <f>IF(AND('Calc_Snowball'!$C$87=0,'Calc_Snowball'!$D$87=0,'Calc_Snowball'!$E$87=0),"",'Calc_Snowball'!$B$87)</f>
        <v/>
      </c>
      <c r="B108" s="13">
        <f>IF(AND('Calc_Snowball'!$C$87=0,'Calc_Snowball'!$D$87=0,'Calc_Snowball'!$E$87=0),"",'Calc_Snowball'!$C$87)</f>
        <v/>
      </c>
      <c r="C108" s="13">
        <f>IF(AND('Calc_Snowball'!$C$87=0,'Calc_Snowball'!$D$87=0,'Calc_Snowball'!$E$87=0),"",'Calc_Snowball'!$D$87)</f>
        <v/>
      </c>
      <c r="D108" s="13">
        <f>IF(AND('Calc_Snowball'!$C$87=0,'Calc_Snowball'!$D$87=0,'Calc_Snowball'!$E$87=0),"",'Calc_Snowball'!$E$87)</f>
        <v/>
      </c>
    </row>
    <row r="109" spans="1:4" x14ac:dyDescent="0.25">
      <c r="A109" s="14">
        <f>IF(AND('Calc_Snowball'!$C$88=0,'Calc_Snowball'!$D$88=0,'Calc_Snowball'!$E$88=0),"",'Calc_Snowball'!$B$88)</f>
        <v/>
      </c>
      <c r="B109" s="13">
        <f>IF(AND('Calc_Snowball'!$C$88=0,'Calc_Snowball'!$D$88=0,'Calc_Snowball'!$E$88=0),"",'Calc_Snowball'!$C$88)</f>
        <v/>
      </c>
      <c r="C109" s="13">
        <f>IF(AND('Calc_Snowball'!$C$88=0,'Calc_Snowball'!$D$88=0,'Calc_Snowball'!$E$88=0),"",'Calc_Snowball'!$D$88)</f>
        <v/>
      </c>
      <c r="D109" s="13">
        <f>IF(AND('Calc_Snowball'!$C$88=0,'Calc_Snowball'!$D$88=0,'Calc_Snowball'!$E$88=0),"",'Calc_Snowball'!$E$88)</f>
        <v/>
      </c>
    </row>
    <row r="110" spans="1:4" x14ac:dyDescent="0.25">
      <c r="A110" s="14">
        <f>IF(AND('Calc_Snowball'!$C$89=0,'Calc_Snowball'!$D$89=0,'Calc_Snowball'!$E$89=0),"",'Calc_Snowball'!$B$89)</f>
        <v/>
      </c>
      <c r="B110" s="13">
        <f>IF(AND('Calc_Snowball'!$C$89=0,'Calc_Snowball'!$D$89=0,'Calc_Snowball'!$E$89=0),"",'Calc_Snowball'!$C$89)</f>
        <v/>
      </c>
      <c r="C110" s="13">
        <f>IF(AND('Calc_Snowball'!$C$89=0,'Calc_Snowball'!$D$89=0,'Calc_Snowball'!$E$89=0),"",'Calc_Snowball'!$D$89)</f>
        <v/>
      </c>
      <c r="D110" s="13">
        <f>IF(AND('Calc_Snowball'!$C$89=0,'Calc_Snowball'!$D$89=0,'Calc_Snowball'!$E$89=0),"",'Calc_Snowball'!$E$89)</f>
        <v/>
      </c>
    </row>
    <row r="111" spans="1:4" x14ac:dyDescent="0.25">
      <c r="A111" s="14">
        <f>IF(AND('Calc_Snowball'!$C$90=0,'Calc_Snowball'!$D$90=0,'Calc_Snowball'!$E$90=0),"",'Calc_Snowball'!$B$90)</f>
        <v/>
      </c>
      <c r="B111" s="13">
        <f>IF(AND('Calc_Snowball'!$C$90=0,'Calc_Snowball'!$D$90=0,'Calc_Snowball'!$E$90=0),"",'Calc_Snowball'!$C$90)</f>
        <v/>
      </c>
      <c r="C111" s="13">
        <f>IF(AND('Calc_Snowball'!$C$90=0,'Calc_Snowball'!$D$90=0,'Calc_Snowball'!$E$90=0),"",'Calc_Snowball'!$D$90)</f>
        <v/>
      </c>
      <c r="D111" s="13">
        <f>IF(AND('Calc_Snowball'!$C$90=0,'Calc_Snowball'!$D$90=0,'Calc_Snowball'!$E$90=0),"",'Calc_Snowball'!$E$90)</f>
        <v/>
      </c>
    </row>
    <row r="112" spans="1:4" x14ac:dyDescent="0.25">
      <c r="A112" s="14">
        <f>IF(AND('Calc_Snowball'!$C$91=0,'Calc_Snowball'!$D$91=0,'Calc_Snowball'!$E$91=0),"",'Calc_Snowball'!$B$91)</f>
        <v/>
      </c>
      <c r="B112" s="13">
        <f>IF(AND('Calc_Snowball'!$C$91=0,'Calc_Snowball'!$D$91=0,'Calc_Snowball'!$E$91=0),"",'Calc_Snowball'!$C$91)</f>
        <v/>
      </c>
      <c r="C112" s="13">
        <f>IF(AND('Calc_Snowball'!$C$91=0,'Calc_Snowball'!$D$91=0,'Calc_Snowball'!$E$91=0),"",'Calc_Snowball'!$D$91)</f>
        <v/>
      </c>
      <c r="D112" s="13">
        <f>IF(AND('Calc_Snowball'!$C$91=0,'Calc_Snowball'!$D$91=0,'Calc_Snowball'!$E$91=0),"",'Calc_Snowball'!$E$91)</f>
        <v/>
      </c>
    </row>
    <row r="113" spans="1:4" x14ac:dyDescent="0.25">
      <c r="A113" s="14">
        <f>IF(AND('Calc_Snowball'!$C$92=0,'Calc_Snowball'!$D$92=0,'Calc_Snowball'!$E$92=0),"",'Calc_Snowball'!$B$92)</f>
        <v/>
      </c>
      <c r="B113" s="13">
        <f>IF(AND('Calc_Snowball'!$C$92=0,'Calc_Snowball'!$D$92=0,'Calc_Snowball'!$E$92=0),"",'Calc_Snowball'!$C$92)</f>
        <v/>
      </c>
      <c r="C113" s="13">
        <f>IF(AND('Calc_Snowball'!$C$92=0,'Calc_Snowball'!$D$92=0,'Calc_Snowball'!$E$92=0),"",'Calc_Snowball'!$D$92)</f>
        <v/>
      </c>
      <c r="D113" s="13">
        <f>IF(AND('Calc_Snowball'!$C$92=0,'Calc_Snowball'!$D$92=0,'Calc_Snowball'!$E$92=0),"",'Calc_Snowball'!$E$92)</f>
        <v/>
      </c>
    </row>
    <row r="114" spans="1:4" x14ac:dyDescent="0.25">
      <c r="A114" s="14">
        <f>IF(AND('Calc_Snowball'!$C$93=0,'Calc_Snowball'!$D$93=0,'Calc_Snowball'!$E$93=0),"",'Calc_Snowball'!$B$93)</f>
        <v/>
      </c>
      <c r="B114" s="13">
        <f>IF(AND('Calc_Snowball'!$C$93=0,'Calc_Snowball'!$D$93=0,'Calc_Snowball'!$E$93=0),"",'Calc_Snowball'!$C$93)</f>
        <v/>
      </c>
      <c r="C114" s="13">
        <f>IF(AND('Calc_Snowball'!$C$93=0,'Calc_Snowball'!$D$93=0,'Calc_Snowball'!$E$93=0),"",'Calc_Snowball'!$D$93)</f>
        <v/>
      </c>
      <c r="D114" s="13">
        <f>IF(AND('Calc_Snowball'!$C$93=0,'Calc_Snowball'!$D$93=0,'Calc_Snowball'!$E$93=0),"",'Calc_Snowball'!$E$93)</f>
        <v/>
      </c>
    </row>
    <row r="115" spans="1:4" x14ac:dyDescent="0.25">
      <c r="A115" s="14">
        <f>IF(AND('Calc_Snowball'!$C$94=0,'Calc_Snowball'!$D$94=0,'Calc_Snowball'!$E$94=0),"",'Calc_Snowball'!$B$94)</f>
        <v/>
      </c>
      <c r="B115" s="13">
        <f>IF(AND('Calc_Snowball'!$C$94=0,'Calc_Snowball'!$D$94=0,'Calc_Snowball'!$E$94=0),"",'Calc_Snowball'!$C$94)</f>
        <v/>
      </c>
      <c r="C115" s="13">
        <f>IF(AND('Calc_Snowball'!$C$94=0,'Calc_Snowball'!$D$94=0,'Calc_Snowball'!$E$94=0),"",'Calc_Snowball'!$D$94)</f>
        <v/>
      </c>
      <c r="D115" s="13">
        <f>IF(AND('Calc_Snowball'!$C$94=0,'Calc_Snowball'!$D$94=0,'Calc_Snowball'!$E$94=0),"",'Calc_Snowball'!$E$94)</f>
        <v/>
      </c>
    </row>
    <row r="116" spans="1:4" x14ac:dyDescent="0.25">
      <c r="A116" s="14">
        <f>IF(AND('Calc_Snowball'!$C$95=0,'Calc_Snowball'!$D$95=0,'Calc_Snowball'!$E$95=0),"",'Calc_Snowball'!$B$95)</f>
        <v/>
      </c>
      <c r="B116" s="13">
        <f>IF(AND('Calc_Snowball'!$C$95=0,'Calc_Snowball'!$D$95=0,'Calc_Snowball'!$E$95=0),"",'Calc_Snowball'!$C$95)</f>
        <v/>
      </c>
      <c r="C116" s="13">
        <f>IF(AND('Calc_Snowball'!$C$95=0,'Calc_Snowball'!$D$95=0,'Calc_Snowball'!$E$95=0),"",'Calc_Snowball'!$D$95)</f>
        <v/>
      </c>
      <c r="D116" s="13">
        <f>IF(AND('Calc_Snowball'!$C$95=0,'Calc_Snowball'!$D$95=0,'Calc_Snowball'!$E$95=0),"",'Calc_Snowball'!$E$95)</f>
        <v/>
      </c>
    </row>
    <row r="117" spans="1:4" x14ac:dyDescent="0.25">
      <c r="A117" s="14">
        <f>IF(AND('Calc_Snowball'!$C$96=0,'Calc_Snowball'!$D$96=0,'Calc_Snowball'!$E$96=0),"",'Calc_Snowball'!$B$96)</f>
        <v/>
      </c>
      <c r="B117" s="13">
        <f>IF(AND('Calc_Snowball'!$C$96=0,'Calc_Snowball'!$D$96=0,'Calc_Snowball'!$E$96=0),"",'Calc_Snowball'!$C$96)</f>
        <v/>
      </c>
      <c r="C117" s="13">
        <f>IF(AND('Calc_Snowball'!$C$96=0,'Calc_Snowball'!$D$96=0,'Calc_Snowball'!$E$96=0),"",'Calc_Snowball'!$D$96)</f>
        <v/>
      </c>
      <c r="D117" s="13">
        <f>IF(AND('Calc_Snowball'!$C$96=0,'Calc_Snowball'!$D$96=0,'Calc_Snowball'!$E$96=0),"",'Calc_Snowball'!$E$96)</f>
        <v/>
      </c>
    </row>
    <row r="118" spans="1:4" x14ac:dyDescent="0.25">
      <c r="A118" s="14">
        <f>IF(AND('Calc_Snowball'!$C$97=0,'Calc_Snowball'!$D$97=0,'Calc_Snowball'!$E$97=0),"",'Calc_Snowball'!$B$97)</f>
        <v/>
      </c>
      <c r="B118" s="13">
        <f>IF(AND('Calc_Snowball'!$C$97=0,'Calc_Snowball'!$D$97=0,'Calc_Snowball'!$E$97=0),"",'Calc_Snowball'!$C$97)</f>
        <v/>
      </c>
      <c r="C118" s="13">
        <f>IF(AND('Calc_Snowball'!$C$97=0,'Calc_Snowball'!$D$97=0,'Calc_Snowball'!$E$97=0),"",'Calc_Snowball'!$D$97)</f>
        <v/>
      </c>
      <c r="D118" s="13">
        <f>IF(AND('Calc_Snowball'!$C$97=0,'Calc_Snowball'!$D$97=0,'Calc_Snowball'!$E$97=0),"",'Calc_Snowball'!$E$97)</f>
        <v/>
      </c>
    </row>
    <row r="119" spans="1:4" x14ac:dyDescent="0.25">
      <c r="A119" s="14">
        <f>IF(AND('Calc_Snowball'!$C$98=0,'Calc_Snowball'!$D$98=0,'Calc_Snowball'!$E$98=0),"",'Calc_Snowball'!$B$98)</f>
        <v/>
      </c>
      <c r="B119" s="13">
        <f>IF(AND('Calc_Snowball'!$C$98=0,'Calc_Snowball'!$D$98=0,'Calc_Snowball'!$E$98=0),"",'Calc_Snowball'!$C$98)</f>
        <v/>
      </c>
      <c r="C119" s="13">
        <f>IF(AND('Calc_Snowball'!$C$98=0,'Calc_Snowball'!$D$98=0,'Calc_Snowball'!$E$98=0),"",'Calc_Snowball'!$D$98)</f>
        <v/>
      </c>
      <c r="D119" s="13">
        <f>IF(AND('Calc_Snowball'!$C$98=0,'Calc_Snowball'!$D$98=0,'Calc_Snowball'!$E$98=0),"",'Calc_Snowball'!$E$98)</f>
        <v/>
      </c>
    </row>
    <row r="120" spans="1:4" x14ac:dyDescent="0.25">
      <c r="A120" s="14">
        <f>IF(AND('Calc_Snowball'!$C$99=0,'Calc_Snowball'!$D$99=0,'Calc_Snowball'!$E$99=0),"",'Calc_Snowball'!$B$99)</f>
        <v/>
      </c>
      <c r="B120" s="13">
        <f>IF(AND('Calc_Snowball'!$C$99=0,'Calc_Snowball'!$D$99=0,'Calc_Snowball'!$E$99=0),"",'Calc_Snowball'!$C$99)</f>
        <v/>
      </c>
      <c r="C120" s="13">
        <f>IF(AND('Calc_Snowball'!$C$99=0,'Calc_Snowball'!$D$99=0,'Calc_Snowball'!$E$99=0),"",'Calc_Snowball'!$D$99)</f>
        <v/>
      </c>
      <c r="D120" s="13">
        <f>IF(AND('Calc_Snowball'!$C$99=0,'Calc_Snowball'!$D$99=0,'Calc_Snowball'!$E$99=0),"",'Calc_Snowball'!$E$99)</f>
        <v/>
      </c>
    </row>
    <row r="121" spans="1:4" x14ac:dyDescent="0.25">
      <c r="A121" s="14">
        <f>IF(AND('Calc_Snowball'!$C$100=0,'Calc_Snowball'!$D$100=0,'Calc_Snowball'!$E$100=0),"",'Calc_Snowball'!$B$100)</f>
        <v/>
      </c>
      <c r="B121" s="13">
        <f>IF(AND('Calc_Snowball'!$C$100=0,'Calc_Snowball'!$D$100=0,'Calc_Snowball'!$E$100=0),"",'Calc_Snowball'!$C$100)</f>
        <v/>
      </c>
      <c r="C121" s="13">
        <f>IF(AND('Calc_Snowball'!$C$100=0,'Calc_Snowball'!$D$100=0,'Calc_Snowball'!$E$100=0),"",'Calc_Snowball'!$D$100)</f>
        <v/>
      </c>
      <c r="D121" s="13">
        <f>IF(AND('Calc_Snowball'!$C$100=0,'Calc_Snowball'!$D$100=0,'Calc_Snowball'!$E$100=0),"",'Calc_Snowball'!$E$100)</f>
        <v/>
      </c>
    </row>
    <row r="122" spans="1:4" x14ac:dyDescent="0.25">
      <c r="A122" s="14">
        <f>IF(AND('Calc_Snowball'!$C$101=0,'Calc_Snowball'!$D$101=0,'Calc_Snowball'!$E$101=0),"",'Calc_Snowball'!$B$101)</f>
        <v/>
      </c>
      <c r="B122" s="13">
        <f>IF(AND('Calc_Snowball'!$C$101=0,'Calc_Snowball'!$D$101=0,'Calc_Snowball'!$E$101=0),"",'Calc_Snowball'!$C$101)</f>
        <v/>
      </c>
      <c r="C122" s="13">
        <f>IF(AND('Calc_Snowball'!$C$101=0,'Calc_Snowball'!$D$101=0,'Calc_Snowball'!$E$101=0),"",'Calc_Snowball'!$D$101)</f>
        <v/>
      </c>
      <c r="D122" s="13">
        <f>IF(AND('Calc_Snowball'!$C$101=0,'Calc_Snowball'!$D$101=0,'Calc_Snowball'!$E$101=0),"",'Calc_Snowball'!$E$101)</f>
        <v/>
      </c>
    </row>
    <row r="123" spans="1:4" x14ac:dyDescent="0.25">
      <c r="A123" s="14">
        <f>IF(AND('Calc_Snowball'!$C$102=0,'Calc_Snowball'!$D$102=0,'Calc_Snowball'!$E$102=0),"",'Calc_Snowball'!$B$102)</f>
        <v/>
      </c>
      <c r="B123" s="13">
        <f>IF(AND('Calc_Snowball'!$C$102=0,'Calc_Snowball'!$D$102=0,'Calc_Snowball'!$E$102=0),"",'Calc_Snowball'!$C$102)</f>
        <v/>
      </c>
      <c r="C123" s="13">
        <f>IF(AND('Calc_Snowball'!$C$102=0,'Calc_Snowball'!$D$102=0,'Calc_Snowball'!$E$102=0),"",'Calc_Snowball'!$D$102)</f>
        <v/>
      </c>
      <c r="D123" s="13">
        <f>IF(AND('Calc_Snowball'!$C$102=0,'Calc_Snowball'!$D$102=0,'Calc_Snowball'!$E$102=0),"",'Calc_Snowball'!$E$102)</f>
        <v/>
      </c>
    </row>
    <row r="124" spans="1:4" x14ac:dyDescent="0.25">
      <c r="A124" s="14">
        <f>IF(AND('Calc_Snowball'!$C$103=0,'Calc_Snowball'!$D$103=0,'Calc_Snowball'!$E$103=0),"",'Calc_Snowball'!$B$103)</f>
        <v/>
      </c>
      <c r="B124" s="13">
        <f>IF(AND('Calc_Snowball'!$C$103=0,'Calc_Snowball'!$D$103=0,'Calc_Snowball'!$E$103=0),"",'Calc_Snowball'!$C$103)</f>
        <v/>
      </c>
      <c r="C124" s="13">
        <f>IF(AND('Calc_Snowball'!$C$103=0,'Calc_Snowball'!$D$103=0,'Calc_Snowball'!$E$103=0),"",'Calc_Snowball'!$D$103)</f>
        <v/>
      </c>
      <c r="D124" s="13">
        <f>IF(AND('Calc_Snowball'!$C$103=0,'Calc_Snowball'!$D$103=0,'Calc_Snowball'!$E$103=0),"",'Calc_Snowball'!$E$103)</f>
        <v/>
      </c>
    </row>
    <row r="125" spans="1:4" x14ac:dyDescent="0.25">
      <c r="A125" s="14">
        <f>IF(AND('Calc_Snowball'!$C$104=0,'Calc_Snowball'!$D$104=0,'Calc_Snowball'!$E$104=0),"",'Calc_Snowball'!$B$104)</f>
        <v/>
      </c>
      <c r="B125" s="13">
        <f>IF(AND('Calc_Snowball'!$C$104=0,'Calc_Snowball'!$D$104=0,'Calc_Snowball'!$E$104=0),"",'Calc_Snowball'!$C$104)</f>
        <v/>
      </c>
      <c r="C125" s="13">
        <f>IF(AND('Calc_Snowball'!$C$104=0,'Calc_Snowball'!$D$104=0,'Calc_Snowball'!$E$104=0),"",'Calc_Snowball'!$D$104)</f>
        <v/>
      </c>
      <c r="D125" s="13">
        <f>IF(AND('Calc_Snowball'!$C$104=0,'Calc_Snowball'!$D$104=0,'Calc_Snowball'!$E$104=0),"",'Calc_Snowball'!$E$104)</f>
        <v/>
      </c>
    </row>
    <row r="126" spans="1:4" x14ac:dyDescent="0.25">
      <c r="A126" s="14">
        <f>IF(AND('Calc_Snowball'!$C$105=0,'Calc_Snowball'!$D$105=0,'Calc_Snowball'!$E$105=0),"",'Calc_Snowball'!$B$105)</f>
        <v/>
      </c>
      <c r="B126" s="13">
        <f>IF(AND('Calc_Snowball'!$C$105=0,'Calc_Snowball'!$D$105=0,'Calc_Snowball'!$E$105=0),"",'Calc_Snowball'!$C$105)</f>
        <v/>
      </c>
      <c r="C126" s="13">
        <f>IF(AND('Calc_Snowball'!$C$105=0,'Calc_Snowball'!$D$105=0,'Calc_Snowball'!$E$105=0),"",'Calc_Snowball'!$D$105)</f>
        <v/>
      </c>
      <c r="D126" s="13">
        <f>IF(AND('Calc_Snowball'!$C$105=0,'Calc_Snowball'!$D$105=0,'Calc_Snowball'!$E$105=0),"",'Calc_Snowball'!$E$105)</f>
        <v/>
      </c>
    </row>
    <row r="127" spans="1:4" x14ac:dyDescent="0.25">
      <c r="A127" s="14">
        <f>IF(AND('Calc_Snowball'!$C$106=0,'Calc_Snowball'!$D$106=0,'Calc_Snowball'!$E$106=0),"",'Calc_Snowball'!$B$106)</f>
        <v/>
      </c>
      <c r="B127" s="13">
        <f>IF(AND('Calc_Snowball'!$C$106=0,'Calc_Snowball'!$D$106=0,'Calc_Snowball'!$E$106=0),"",'Calc_Snowball'!$C$106)</f>
        <v/>
      </c>
      <c r="C127" s="13">
        <f>IF(AND('Calc_Snowball'!$C$106=0,'Calc_Snowball'!$D$106=0,'Calc_Snowball'!$E$106=0),"",'Calc_Snowball'!$D$106)</f>
        <v/>
      </c>
      <c r="D127" s="13">
        <f>IF(AND('Calc_Snowball'!$C$106=0,'Calc_Snowball'!$D$106=0,'Calc_Snowball'!$E$106=0),"",'Calc_Snowball'!$E$106)</f>
        <v/>
      </c>
    </row>
    <row r="128" spans="1:4" x14ac:dyDescent="0.25">
      <c r="A128" s="14">
        <f>IF(AND('Calc_Snowball'!$C$107=0,'Calc_Snowball'!$D$107=0,'Calc_Snowball'!$E$107=0),"",'Calc_Snowball'!$B$107)</f>
        <v/>
      </c>
      <c r="B128" s="13">
        <f>IF(AND('Calc_Snowball'!$C$107=0,'Calc_Snowball'!$D$107=0,'Calc_Snowball'!$E$107=0),"",'Calc_Snowball'!$C$107)</f>
        <v/>
      </c>
      <c r="C128" s="13">
        <f>IF(AND('Calc_Snowball'!$C$107=0,'Calc_Snowball'!$D$107=0,'Calc_Snowball'!$E$107=0),"",'Calc_Snowball'!$D$107)</f>
        <v/>
      </c>
      <c r="D128" s="13">
        <f>IF(AND('Calc_Snowball'!$C$107=0,'Calc_Snowball'!$D$107=0,'Calc_Snowball'!$E$107=0),"",'Calc_Snowball'!$E$107)</f>
        <v/>
      </c>
    </row>
    <row r="129" spans="1:4" x14ac:dyDescent="0.25">
      <c r="A129" s="14">
        <f>IF(AND('Calc_Snowball'!$C$108=0,'Calc_Snowball'!$D$108=0,'Calc_Snowball'!$E$108=0),"",'Calc_Snowball'!$B$108)</f>
        <v/>
      </c>
      <c r="B129" s="13">
        <f>IF(AND('Calc_Snowball'!$C$108=0,'Calc_Snowball'!$D$108=0,'Calc_Snowball'!$E$108=0),"",'Calc_Snowball'!$C$108)</f>
        <v/>
      </c>
      <c r="C129" s="13">
        <f>IF(AND('Calc_Snowball'!$C$108=0,'Calc_Snowball'!$D$108=0,'Calc_Snowball'!$E$108=0),"",'Calc_Snowball'!$D$108)</f>
        <v/>
      </c>
      <c r="D129" s="13">
        <f>IF(AND('Calc_Snowball'!$C$108=0,'Calc_Snowball'!$D$108=0,'Calc_Snowball'!$E$108=0),"",'Calc_Snowball'!$E$108)</f>
        <v/>
      </c>
    </row>
    <row r="130" spans="1:4" x14ac:dyDescent="0.25">
      <c r="A130" s="14">
        <f>IF(AND('Calc_Snowball'!$C$109=0,'Calc_Snowball'!$D$109=0,'Calc_Snowball'!$E$109=0),"",'Calc_Snowball'!$B$109)</f>
        <v/>
      </c>
      <c r="B130" s="13">
        <f>IF(AND('Calc_Snowball'!$C$109=0,'Calc_Snowball'!$D$109=0,'Calc_Snowball'!$E$109=0),"",'Calc_Snowball'!$C$109)</f>
        <v/>
      </c>
      <c r="C130" s="13">
        <f>IF(AND('Calc_Snowball'!$C$109=0,'Calc_Snowball'!$D$109=0,'Calc_Snowball'!$E$109=0),"",'Calc_Snowball'!$D$109)</f>
        <v/>
      </c>
      <c r="D130" s="13">
        <f>IF(AND('Calc_Snowball'!$C$109=0,'Calc_Snowball'!$D$109=0,'Calc_Snowball'!$E$109=0),"",'Calc_Snowball'!$E$109)</f>
        <v/>
      </c>
    </row>
    <row r="131" spans="1:4" x14ac:dyDescent="0.25">
      <c r="A131" s="14">
        <f>IF(AND('Calc_Snowball'!$C$110=0,'Calc_Snowball'!$D$110=0,'Calc_Snowball'!$E$110=0),"",'Calc_Snowball'!$B$110)</f>
        <v/>
      </c>
      <c r="B131" s="13">
        <f>IF(AND('Calc_Snowball'!$C$110=0,'Calc_Snowball'!$D$110=0,'Calc_Snowball'!$E$110=0),"",'Calc_Snowball'!$C$110)</f>
        <v/>
      </c>
      <c r="C131" s="13">
        <f>IF(AND('Calc_Snowball'!$C$110=0,'Calc_Snowball'!$D$110=0,'Calc_Snowball'!$E$110=0),"",'Calc_Snowball'!$D$110)</f>
        <v/>
      </c>
      <c r="D131" s="13">
        <f>IF(AND('Calc_Snowball'!$C$110=0,'Calc_Snowball'!$D$110=0,'Calc_Snowball'!$E$110=0),"",'Calc_Snowball'!$E$110)</f>
        <v/>
      </c>
    </row>
    <row r="132" spans="1:4" x14ac:dyDescent="0.25">
      <c r="A132" s="14">
        <f>IF(AND('Calc_Snowball'!$C$111=0,'Calc_Snowball'!$D$111=0,'Calc_Snowball'!$E$111=0),"",'Calc_Snowball'!$B$111)</f>
        <v/>
      </c>
      <c r="B132" s="13">
        <f>IF(AND('Calc_Snowball'!$C$111=0,'Calc_Snowball'!$D$111=0,'Calc_Snowball'!$E$111=0),"",'Calc_Snowball'!$C$111)</f>
        <v/>
      </c>
      <c r="C132" s="13">
        <f>IF(AND('Calc_Snowball'!$C$111=0,'Calc_Snowball'!$D$111=0,'Calc_Snowball'!$E$111=0),"",'Calc_Snowball'!$D$111)</f>
        <v/>
      </c>
      <c r="D132" s="13">
        <f>IF(AND('Calc_Snowball'!$C$111=0,'Calc_Snowball'!$D$111=0,'Calc_Snowball'!$E$111=0),"",'Calc_Snowball'!$E$111)</f>
        <v/>
      </c>
    </row>
    <row r="133" spans="1:4" x14ac:dyDescent="0.25">
      <c r="A133" s="14">
        <f>IF(AND('Calc_Snowball'!$C$112=0,'Calc_Snowball'!$D$112=0,'Calc_Snowball'!$E$112=0),"",'Calc_Snowball'!$B$112)</f>
        <v/>
      </c>
      <c r="B133" s="13">
        <f>IF(AND('Calc_Snowball'!$C$112=0,'Calc_Snowball'!$D$112=0,'Calc_Snowball'!$E$112=0),"",'Calc_Snowball'!$C$112)</f>
        <v/>
      </c>
      <c r="C133" s="13">
        <f>IF(AND('Calc_Snowball'!$C$112=0,'Calc_Snowball'!$D$112=0,'Calc_Snowball'!$E$112=0),"",'Calc_Snowball'!$D$112)</f>
        <v/>
      </c>
      <c r="D133" s="13">
        <f>IF(AND('Calc_Snowball'!$C$112=0,'Calc_Snowball'!$D$112=0,'Calc_Snowball'!$E$112=0),"",'Calc_Snowball'!$E$112)</f>
        <v/>
      </c>
    </row>
    <row r="134" spans="1:4" x14ac:dyDescent="0.25">
      <c r="A134" s="14">
        <f>IF(AND('Calc_Snowball'!$C$113=0,'Calc_Snowball'!$D$113=0,'Calc_Snowball'!$E$113=0),"",'Calc_Snowball'!$B$113)</f>
        <v/>
      </c>
      <c r="B134" s="13">
        <f>IF(AND('Calc_Snowball'!$C$113=0,'Calc_Snowball'!$D$113=0,'Calc_Snowball'!$E$113=0),"",'Calc_Snowball'!$C$113)</f>
        <v/>
      </c>
      <c r="C134" s="13">
        <f>IF(AND('Calc_Snowball'!$C$113=0,'Calc_Snowball'!$D$113=0,'Calc_Snowball'!$E$113=0),"",'Calc_Snowball'!$D$113)</f>
        <v/>
      </c>
      <c r="D134" s="13">
        <f>IF(AND('Calc_Snowball'!$C$113=0,'Calc_Snowball'!$D$113=0,'Calc_Snowball'!$E$113=0),"",'Calc_Snowball'!$E$113)</f>
        <v/>
      </c>
    </row>
    <row r="135" spans="1:4" x14ac:dyDescent="0.25">
      <c r="A135" s="14">
        <f>IF(AND('Calc_Snowball'!$C$114=0,'Calc_Snowball'!$D$114=0,'Calc_Snowball'!$E$114=0),"",'Calc_Snowball'!$B$114)</f>
        <v/>
      </c>
      <c r="B135" s="13">
        <f>IF(AND('Calc_Snowball'!$C$114=0,'Calc_Snowball'!$D$114=0,'Calc_Snowball'!$E$114=0),"",'Calc_Snowball'!$C$114)</f>
        <v/>
      </c>
      <c r="C135" s="13">
        <f>IF(AND('Calc_Snowball'!$C$114=0,'Calc_Snowball'!$D$114=0,'Calc_Snowball'!$E$114=0),"",'Calc_Snowball'!$D$114)</f>
        <v/>
      </c>
      <c r="D135" s="13">
        <f>IF(AND('Calc_Snowball'!$C$114=0,'Calc_Snowball'!$D$114=0,'Calc_Snowball'!$E$114=0),"",'Calc_Snowball'!$E$114)</f>
        <v/>
      </c>
    </row>
    <row r="136" spans="1:4" x14ac:dyDescent="0.25">
      <c r="A136" s="14">
        <f>IF(AND('Calc_Snowball'!$C$115=0,'Calc_Snowball'!$D$115=0,'Calc_Snowball'!$E$115=0),"",'Calc_Snowball'!$B$115)</f>
        <v/>
      </c>
      <c r="B136" s="13">
        <f>IF(AND('Calc_Snowball'!$C$115=0,'Calc_Snowball'!$D$115=0,'Calc_Snowball'!$E$115=0),"",'Calc_Snowball'!$C$115)</f>
        <v/>
      </c>
      <c r="C136" s="13">
        <f>IF(AND('Calc_Snowball'!$C$115=0,'Calc_Snowball'!$D$115=0,'Calc_Snowball'!$E$115=0),"",'Calc_Snowball'!$D$115)</f>
        <v/>
      </c>
      <c r="D136" s="13">
        <f>IF(AND('Calc_Snowball'!$C$115=0,'Calc_Snowball'!$D$115=0,'Calc_Snowball'!$E$115=0),"",'Calc_Snowball'!$E$115)</f>
        <v/>
      </c>
    </row>
    <row r="137" spans="1:4" x14ac:dyDescent="0.25">
      <c r="A137" s="14">
        <f>IF(AND('Calc_Snowball'!$C$116=0,'Calc_Snowball'!$D$116=0,'Calc_Snowball'!$E$116=0),"",'Calc_Snowball'!$B$116)</f>
        <v/>
      </c>
      <c r="B137" s="13">
        <f>IF(AND('Calc_Snowball'!$C$116=0,'Calc_Snowball'!$D$116=0,'Calc_Snowball'!$E$116=0),"",'Calc_Snowball'!$C$116)</f>
        <v/>
      </c>
      <c r="C137" s="13">
        <f>IF(AND('Calc_Snowball'!$C$116=0,'Calc_Snowball'!$D$116=0,'Calc_Snowball'!$E$116=0),"",'Calc_Snowball'!$D$116)</f>
        <v/>
      </c>
      <c r="D137" s="13">
        <f>IF(AND('Calc_Snowball'!$C$116=0,'Calc_Snowball'!$D$116=0,'Calc_Snowball'!$E$116=0),"",'Calc_Snowball'!$E$116)</f>
        <v/>
      </c>
    </row>
    <row r="138" spans="1:4" x14ac:dyDescent="0.25">
      <c r="A138" s="14">
        <f>IF(AND('Calc_Snowball'!$C$117=0,'Calc_Snowball'!$D$117=0,'Calc_Snowball'!$E$117=0),"",'Calc_Snowball'!$B$117)</f>
        <v/>
      </c>
      <c r="B138" s="13">
        <f>IF(AND('Calc_Snowball'!$C$117=0,'Calc_Snowball'!$D$117=0,'Calc_Snowball'!$E$117=0),"",'Calc_Snowball'!$C$117)</f>
        <v/>
      </c>
      <c r="C138" s="13">
        <f>IF(AND('Calc_Snowball'!$C$117=0,'Calc_Snowball'!$D$117=0,'Calc_Snowball'!$E$117=0),"",'Calc_Snowball'!$D$117)</f>
        <v/>
      </c>
      <c r="D138" s="13">
        <f>IF(AND('Calc_Snowball'!$C$117=0,'Calc_Snowball'!$D$117=0,'Calc_Snowball'!$E$117=0),"",'Calc_Snowball'!$E$117)</f>
        <v/>
      </c>
    </row>
    <row r="139" spans="1:4" x14ac:dyDescent="0.25">
      <c r="A139" s="14">
        <f>IF(AND('Calc_Snowball'!$C$118=0,'Calc_Snowball'!$D$118=0,'Calc_Snowball'!$E$118=0),"",'Calc_Snowball'!$B$118)</f>
        <v/>
      </c>
      <c r="B139" s="13">
        <f>IF(AND('Calc_Snowball'!$C$118=0,'Calc_Snowball'!$D$118=0,'Calc_Snowball'!$E$118=0),"",'Calc_Snowball'!$C$118)</f>
        <v/>
      </c>
      <c r="C139" s="13">
        <f>IF(AND('Calc_Snowball'!$C$118=0,'Calc_Snowball'!$D$118=0,'Calc_Snowball'!$E$118=0),"",'Calc_Snowball'!$D$118)</f>
        <v/>
      </c>
      <c r="D139" s="13">
        <f>IF(AND('Calc_Snowball'!$C$118=0,'Calc_Snowball'!$D$118=0,'Calc_Snowball'!$E$118=0),"",'Calc_Snowball'!$E$118)</f>
        <v/>
      </c>
    </row>
    <row r="140" spans="1:4" x14ac:dyDescent="0.25">
      <c r="A140" s="14">
        <f>IF(AND('Calc_Snowball'!$C$119=0,'Calc_Snowball'!$D$119=0,'Calc_Snowball'!$E$119=0),"",'Calc_Snowball'!$B$119)</f>
        <v/>
      </c>
      <c r="B140" s="13">
        <f>IF(AND('Calc_Snowball'!$C$119=0,'Calc_Snowball'!$D$119=0,'Calc_Snowball'!$E$119=0),"",'Calc_Snowball'!$C$119)</f>
        <v/>
      </c>
      <c r="C140" s="13">
        <f>IF(AND('Calc_Snowball'!$C$119=0,'Calc_Snowball'!$D$119=0,'Calc_Snowball'!$E$119=0),"",'Calc_Snowball'!$D$119)</f>
        <v/>
      </c>
      <c r="D140" s="13">
        <f>IF(AND('Calc_Snowball'!$C$119=0,'Calc_Snowball'!$D$119=0,'Calc_Snowball'!$E$119=0),"",'Calc_Snowball'!$E$119)</f>
        <v/>
      </c>
    </row>
    <row r="141" spans="1:4" x14ac:dyDescent="0.25">
      <c r="A141" s="14">
        <f>IF(AND('Calc_Snowball'!$C$120=0,'Calc_Snowball'!$D$120=0,'Calc_Snowball'!$E$120=0),"",'Calc_Snowball'!$B$120)</f>
        <v/>
      </c>
      <c r="B141" s="13">
        <f>IF(AND('Calc_Snowball'!$C$120=0,'Calc_Snowball'!$D$120=0,'Calc_Snowball'!$E$120=0),"",'Calc_Snowball'!$C$120)</f>
        <v/>
      </c>
      <c r="C141" s="13">
        <f>IF(AND('Calc_Snowball'!$C$120=0,'Calc_Snowball'!$D$120=0,'Calc_Snowball'!$E$120=0),"",'Calc_Snowball'!$D$120)</f>
        <v/>
      </c>
      <c r="D141" s="13">
        <f>IF(AND('Calc_Snowball'!$C$120=0,'Calc_Snowball'!$D$120=0,'Calc_Snowball'!$E$120=0),"",'Calc_Snowball'!$E$120)</f>
        <v/>
      </c>
    </row>
    <row r="142" spans="1:4" x14ac:dyDescent="0.25">
      <c r="A142" s="14">
        <f>IF(AND('Calc_Snowball'!$C$121=0,'Calc_Snowball'!$D$121=0,'Calc_Snowball'!$E$121=0),"",'Calc_Snowball'!$B$121)</f>
        <v/>
      </c>
      <c r="B142" s="13">
        <f>IF(AND('Calc_Snowball'!$C$121=0,'Calc_Snowball'!$D$121=0,'Calc_Snowball'!$E$121=0),"",'Calc_Snowball'!$C$121)</f>
        <v/>
      </c>
      <c r="C142" s="13">
        <f>IF(AND('Calc_Snowball'!$C$121=0,'Calc_Snowball'!$D$121=0,'Calc_Snowball'!$E$121=0),"",'Calc_Snowball'!$D$121)</f>
        <v/>
      </c>
      <c r="D142" s="13">
        <f>IF(AND('Calc_Snowball'!$C$121=0,'Calc_Snowball'!$D$121=0,'Calc_Snowball'!$E$121=0),"",'Calc_Snowball'!$E$121)</f>
        <v/>
      </c>
    </row>
    <row r="143" spans="1:4" x14ac:dyDescent="0.25">
      <c r="A143" s="14">
        <f>IF(AND('Calc_Snowball'!$C$122=0,'Calc_Snowball'!$D$122=0,'Calc_Snowball'!$E$122=0),"",'Calc_Snowball'!$B$122)</f>
        <v/>
      </c>
      <c r="B143" s="13">
        <f>IF(AND('Calc_Snowball'!$C$122=0,'Calc_Snowball'!$D$122=0,'Calc_Snowball'!$E$122=0),"",'Calc_Snowball'!$C$122)</f>
        <v/>
      </c>
      <c r="C143" s="13">
        <f>IF(AND('Calc_Snowball'!$C$122=0,'Calc_Snowball'!$D$122=0,'Calc_Snowball'!$E$122=0),"",'Calc_Snowball'!$D$122)</f>
        <v/>
      </c>
      <c r="D143" s="13">
        <f>IF(AND('Calc_Snowball'!$C$122=0,'Calc_Snowball'!$D$122=0,'Calc_Snowball'!$E$122=0),"",'Calc_Snowball'!$E$122)</f>
        <v/>
      </c>
    </row>
    <row r="144" spans="1:4" x14ac:dyDescent="0.25">
      <c r="A144" s="14">
        <f>IF(AND('Calc_Snowball'!$C$123=0,'Calc_Snowball'!$D$123=0,'Calc_Snowball'!$E$123=0),"",'Calc_Snowball'!$B$123)</f>
        <v/>
      </c>
      <c r="B144" s="13">
        <f>IF(AND('Calc_Snowball'!$C$123=0,'Calc_Snowball'!$D$123=0,'Calc_Snowball'!$E$123=0),"",'Calc_Snowball'!$C$123)</f>
        <v/>
      </c>
      <c r="C144" s="13">
        <f>IF(AND('Calc_Snowball'!$C$123=0,'Calc_Snowball'!$D$123=0,'Calc_Snowball'!$E$123=0),"",'Calc_Snowball'!$D$123)</f>
        <v/>
      </c>
      <c r="D144" s="13">
        <f>IF(AND('Calc_Snowball'!$C$123=0,'Calc_Snowball'!$D$123=0,'Calc_Snowball'!$E$123=0),"",'Calc_Snowball'!$E$123)</f>
        <v/>
      </c>
    </row>
    <row r="145" spans="1:4" x14ac:dyDescent="0.25">
      <c r="A145" s="14">
        <f>IF(AND('Calc_Snowball'!$C$124=0,'Calc_Snowball'!$D$124=0,'Calc_Snowball'!$E$124=0),"",'Calc_Snowball'!$B$124)</f>
        <v/>
      </c>
      <c r="B145" s="13">
        <f>IF(AND('Calc_Snowball'!$C$124=0,'Calc_Snowball'!$D$124=0,'Calc_Snowball'!$E$124=0),"",'Calc_Snowball'!$C$124)</f>
        <v/>
      </c>
      <c r="C145" s="13">
        <f>IF(AND('Calc_Snowball'!$C$124=0,'Calc_Snowball'!$D$124=0,'Calc_Snowball'!$E$124=0),"",'Calc_Snowball'!$D$124)</f>
        <v/>
      </c>
      <c r="D145" s="13">
        <f>IF(AND('Calc_Snowball'!$C$124=0,'Calc_Snowball'!$D$124=0,'Calc_Snowball'!$E$124=0),"",'Calc_Snowball'!$E$124)</f>
        <v/>
      </c>
    </row>
    <row r="146" spans="1:4" x14ac:dyDescent="0.25">
      <c r="A146" s="14">
        <f>IF(AND('Calc_Snowball'!$C$125=0,'Calc_Snowball'!$D$125=0,'Calc_Snowball'!$E$125=0),"",'Calc_Snowball'!$B$125)</f>
        <v/>
      </c>
      <c r="B146" s="13">
        <f>IF(AND('Calc_Snowball'!$C$125=0,'Calc_Snowball'!$D$125=0,'Calc_Snowball'!$E$125=0),"",'Calc_Snowball'!$C$125)</f>
        <v/>
      </c>
      <c r="C146" s="13">
        <f>IF(AND('Calc_Snowball'!$C$125=0,'Calc_Snowball'!$D$125=0,'Calc_Snowball'!$E$125=0),"",'Calc_Snowball'!$D$125)</f>
        <v/>
      </c>
      <c r="D146" s="13">
        <f>IF(AND('Calc_Snowball'!$C$125=0,'Calc_Snowball'!$D$125=0,'Calc_Snowball'!$E$125=0),"",'Calc_Snowball'!$E$125)</f>
        <v/>
      </c>
    </row>
    <row r="147" spans="1:4" x14ac:dyDescent="0.25">
      <c r="A147" s="14">
        <f>IF(AND('Calc_Snowball'!$C$126=0,'Calc_Snowball'!$D$126=0,'Calc_Snowball'!$E$126=0),"",'Calc_Snowball'!$B$126)</f>
        <v/>
      </c>
      <c r="B147" s="13">
        <f>IF(AND('Calc_Snowball'!$C$126=0,'Calc_Snowball'!$D$126=0,'Calc_Snowball'!$E$126=0),"",'Calc_Snowball'!$C$126)</f>
        <v/>
      </c>
      <c r="C147" s="13">
        <f>IF(AND('Calc_Snowball'!$C$126=0,'Calc_Snowball'!$D$126=0,'Calc_Snowball'!$E$126=0),"",'Calc_Snowball'!$D$126)</f>
        <v/>
      </c>
      <c r="D147" s="13">
        <f>IF(AND('Calc_Snowball'!$C$126=0,'Calc_Snowball'!$D$126=0,'Calc_Snowball'!$E$126=0),"",'Calc_Snowball'!$E$126)</f>
        <v/>
      </c>
    </row>
    <row r="148" spans="1:4" x14ac:dyDescent="0.25">
      <c r="A148" s="14">
        <f>IF(AND('Calc_Snowball'!$C$127=0,'Calc_Snowball'!$D$127=0,'Calc_Snowball'!$E$127=0),"",'Calc_Snowball'!$B$127)</f>
        <v/>
      </c>
      <c r="B148" s="13">
        <f>IF(AND('Calc_Snowball'!$C$127=0,'Calc_Snowball'!$D$127=0,'Calc_Snowball'!$E$127=0),"",'Calc_Snowball'!$C$127)</f>
        <v/>
      </c>
      <c r="C148" s="13">
        <f>IF(AND('Calc_Snowball'!$C$127=0,'Calc_Snowball'!$D$127=0,'Calc_Snowball'!$E$127=0),"",'Calc_Snowball'!$D$127)</f>
        <v/>
      </c>
      <c r="D148" s="13">
        <f>IF(AND('Calc_Snowball'!$C$127=0,'Calc_Snowball'!$D$127=0,'Calc_Snowball'!$E$127=0),"",'Calc_Snowball'!$E$127)</f>
        <v/>
      </c>
    </row>
    <row r="149" spans="1:4" x14ac:dyDescent="0.25">
      <c r="A149" s="14">
        <f>IF(AND('Calc_Snowball'!$C$128=0,'Calc_Snowball'!$D$128=0,'Calc_Snowball'!$E$128=0),"",'Calc_Snowball'!$B$128)</f>
        <v/>
      </c>
      <c r="B149" s="13">
        <f>IF(AND('Calc_Snowball'!$C$128=0,'Calc_Snowball'!$D$128=0,'Calc_Snowball'!$E$128=0),"",'Calc_Snowball'!$C$128)</f>
        <v/>
      </c>
      <c r="C149" s="13">
        <f>IF(AND('Calc_Snowball'!$C$128=0,'Calc_Snowball'!$D$128=0,'Calc_Snowball'!$E$128=0),"",'Calc_Snowball'!$D$128)</f>
        <v/>
      </c>
      <c r="D149" s="13">
        <f>IF(AND('Calc_Snowball'!$C$128=0,'Calc_Snowball'!$D$128=0,'Calc_Snowball'!$E$128=0),"",'Calc_Snowball'!$E$128)</f>
        <v/>
      </c>
    </row>
    <row r="150" spans="1:4" x14ac:dyDescent="0.25">
      <c r="A150" s="14">
        <f>IF(AND('Calc_Snowball'!$C$129=0,'Calc_Snowball'!$D$129=0,'Calc_Snowball'!$E$129=0),"",'Calc_Snowball'!$B$129)</f>
        <v/>
      </c>
      <c r="B150" s="13">
        <f>IF(AND('Calc_Snowball'!$C$129=0,'Calc_Snowball'!$D$129=0,'Calc_Snowball'!$E$129=0),"",'Calc_Snowball'!$C$129)</f>
        <v/>
      </c>
      <c r="C150" s="13">
        <f>IF(AND('Calc_Snowball'!$C$129=0,'Calc_Snowball'!$D$129=0,'Calc_Snowball'!$E$129=0),"",'Calc_Snowball'!$D$129)</f>
        <v/>
      </c>
      <c r="D150" s="13">
        <f>IF(AND('Calc_Snowball'!$C$129=0,'Calc_Snowball'!$D$129=0,'Calc_Snowball'!$E$129=0),"",'Calc_Snowball'!$E$129)</f>
        <v/>
      </c>
    </row>
    <row r="151" spans="1:4" x14ac:dyDescent="0.25">
      <c r="A151" s="14">
        <f>IF(AND('Calc_Snowball'!$C$130=0,'Calc_Snowball'!$D$130=0,'Calc_Snowball'!$E$130=0),"",'Calc_Snowball'!$B$130)</f>
        <v/>
      </c>
      <c r="B151" s="13">
        <f>IF(AND('Calc_Snowball'!$C$130=0,'Calc_Snowball'!$D$130=0,'Calc_Snowball'!$E$130=0),"",'Calc_Snowball'!$C$130)</f>
        <v/>
      </c>
      <c r="C151" s="13">
        <f>IF(AND('Calc_Snowball'!$C$130=0,'Calc_Snowball'!$D$130=0,'Calc_Snowball'!$E$130=0),"",'Calc_Snowball'!$D$130)</f>
        <v/>
      </c>
      <c r="D151" s="13">
        <f>IF(AND('Calc_Snowball'!$C$130=0,'Calc_Snowball'!$D$130=0,'Calc_Snowball'!$E$130=0),"",'Calc_Snowball'!$E$130)</f>
        <v/>
      </c>
    </row>
    <row r="152" spans="1:4" x14ac:dyDescent="0.25">
      <c r="A152" s="14">
        <f>IF(AND('Calc_Snowball'!$C$131=0,'Calc_Snowball'!$D$131=0,'Calc_Snowball'!$E$131=0),"",'Calc_Snowball'!$B$131)</f>
        <v/>
      </c>
      <c r="B152" s="13">
        <f>IF(AND('Calc_Snowball'!$C$131=0,'Calc_Snowball'!$D$131=0,'Calc_Snowball'!$E$131=0),"",'Calc_Snowball'!$C$131)</f>
        <v/>
      </c>
      <c r="C152" s="13">
        <f>IF(AND('Calc_Snowball'!$C$131=0,'Calc_Snowball'!$D$131=0,'Calc_Snowball'!$E$131=0),"",'Calc_Snowball'!$D$131)</f>
        <v/>
      </c>
      <c r="D152" s="13">
        <f>IF(AND('Calc_Snowball'!$C$131=0,'Calc_Snowball'!$D$131=0,'Calc_Snowball'!$E$131=0),"",'Calc_Snowball'!$E$131)</f>
        <v/>
      </c>
    </row>
    <row r="153" spans="1:4" x14ac:dyDescent="0.25">
      <c r="A153" s="14">
        <f>IF(AND('Calc_Snowball'!$C$132=0,'Calc_Snowball'!$D$132=0,'Calc_Snowball'!$E$132=0),"",'Calc_Snowball'!$B$132)</f>
        <v/>
      </c>
      <c r="B153" s="13">
        <f>IF(AND('Calc_Snowball'!$C$132=0,'Calc_Snowball'!$D$132=0,'Calc_Snowball'!$E$132=0),"",'Calc_Snowball'!$C$132)</f>
        <v/>
      </c>
      <c r="C153" s="13">
        <f>IF(AND('Calc_Snowball'!$C$132=0,'Calc_Snowball'!$D$132=0,'Calc_Snowball'!$E$132=0),"",'Calc_Snowball'!$D$132)</f>
        <v/>
      </c>
      <c r="D153" s="13">
        <f>IF(AND('Calc_Snowball'!$C$132=0,'Calc_Snowball'!$D$132=0,'Calc_Snowball'!$E$132=0),"",'Calc_Snowball'!$E$132)</f>
        <v/>
      </c>
    </row>
    <row r="154" spans="1:4" x14ac:dyDescent="0.25">
      <c r="A154" s="14">
        <f>IF(AND('Calc_Snowball'!$C$133=0,'Calc_Snowball'!$D$133=0,'Calc_Snowball'!$E$133=0),"",'Calc_Snowball'!$B$133)</f>
        <v/>
      </c>
      <c r="B154" s="13">
        <f>IF(AND('Calc_Snowball'!$C$133=0,'Calc_Snowball'!$D$133=0,'Calc_Snowball'!$E$133=0),"",'Calc_Snowball'!$C$133)</f>
        <v/>
      </c>
      <c r="C154" s="13">
        <f>IF(AND('Calc_Snowball'!$C$133=0,'Calc_Snowball'!$D$133=0,'Calc_Snowball'!$E$133=0),"",'Calc_Snowball'!$D$133)</f>
        <v/>
      </c>
      <c r="D154" s="13">
        <f>IF(AND('Calc_Snowball'!$C$133=0,'Calc_Snowball'!$D$133=0,'Calc_Snowball'!$E$133=0),"",'Calc_Snowball'!$E$133)</f>
        <v/>
      </c>
    </row>
    <row r="155" spans="1:4" x14ac:dyDescent="0.25">
      <c r="A155" s="14">
        <f>IF(AND('Calc_Snowball'!$C$134=0,'Calc_Snowball'!$D$134=0,'Calc_Snowball'!$E$134=0),"",'Calc_Snowball'!$B$134)</f>
        <v/>
      </c>
      <c r="B155" s="13">
        <f>IF(AND('Calc_Snowball'!$C$134=0,'Calc_Snowball'!$D$134=0,'Calc_Snowball'!$E$134=0),"",'Calc_Snowball'!$C$134)</f>
        <v/>
      </c>
      <c r="C155" s="13">
        <f>IF(AND('Calc_Snowball'!$C$134=0,'Calc_Snowball'!$D$134=0,'Calc_Snowball'!$E$134=0),"",'Calc_Snowball'!$D$134)</f>
        <v/>
      </c>
      <c r="D155" s="13">
        <f>IF(AND('Calc_Snowball'!$C$134=0,'Calc_Snowball'!$D$134=0,'Calc_Snowball'!$E$134=0),"",'Calc_Snowball'!$E$134)</f>
        <v/>
      </c>
    </row>
    <row r="156" spans="1:4" x14ac:dyDescent="0.25">
      <c r="A156" s="14">
        <f>IF(AND('Calc_Snowball'!$C$135=0,'Calc_Snowball'!$D$135=0,'Calc_Snowball'!$E$135=0),"",'Calc_Snowball'!$B$135)</f>
        <v/>
      </c>
      <c r="B156" s="13">
        <f>IF(AND('Calc_Snowball'!$C$135=0,'Calc_Snowball'!$D$135=0,'Calc_Snowball'!$E$135=0),"",'Calc_Snowball'!$C$135)</f>
        <v/>
      </c>
      <c r="C156" s="13">
        <f>IF(AND('Calc_Snowball'!$C$135=0,'Calc_Snowball'!$D$135=0,'Calc_Snowball'!$E$135=0),"",'Calc_Snowball'!$D$135)</f>
        <v/>
      </c>
      <c r="D156" s="13">
        <f>IF(AND('Calc_Snowball'!$C$135=0,'Calc_Snowball'!$D$135=0,'Calc_Snowball'!$E$135=0),"",'Calc_Snowball'!$E$135)</f>
        <v/>
      </c>
    </row>
    <row r="157" spans="1:4" x14ac:dyDescent="0.25">
      <c r="A157" s="14">
        <f>IF(AND('Calc_Snowball'!$C$136=0,'Calc_Snowball'!$D$136=0,'Calc_Snowball'!$E$136=0),"",'Calc_Snowball'!$B$136)</f>
        <v/>
      </c>
      <c r="B157" s="13">
        <f>IF(AND('Calc_Snowball'!$C$136=0,'Calc_Snowball'!$D$136=0,'Calc_Snowball'!$E$136=0),"",'Calc_Snowball'!$C$136)</f>
        <v/>
      </c>
      <c r="C157" s="13">
        <f>IF(AND('Calc_Snowball'!$C$136=0,'Calc_Snowball'!$D$136=0,'Calc_Snowball'!$E$136=0),"",'Calc_Snowball'!$D$136)</f>
        <v/>
      </c>
      <c r="D157" s="13">
        <f>IF(AND('Calc_Snowball'!$C$136=0,'Calc_Snowball'!$D$136=0,'Calc_Snowball'!$E$136=0),"",'Calc_Snowball'!$E$136)</f>
        <v/>
      </c>
    </row>
    <row r="158" spans="1:4" x14ac:dyDescent="0.25">
      <c r="A158" s="14">
        <f>IF(AND('Calc_Snowball'!$C$137=0,'Calc_Snowball'!$D$137=0,'Calc_Snowball'!$E$137=0),"",'Calc_Snowball'!$B$137)</f>
        <v/>
      </c>
      <c r="B158" s="13">
        <f>IF(AND('Calc_Snowball'!$C$137=0,'Calc_Snowball'!$D$137=0,'Calc_Snowball'!$E$137=0),"",'Calc_Snowball'!$C$137)</f>
        <v/>
      </c>
      <c r="C158" s="13">
        <f>IF(AND('Calc_Snowball'!$C$137=0,'Calc_Snowball'!$D$137=0,'Calc_Snowball'!$E$137=0),"",'Calc_Snowball'!$D$137)</f>
        <v/>
      </c>
      <c r="D158" s="13">
        <f>IF(AND('Calc_Snowball'!$C$137=0,'Calc_Snowball'!$D$137=0,'Calc_Snowball'!$E$137=0),"",'Calc_Snowball'!$E$137)</f>
        <v/>
      </c>
    </row>
    <row r="159" spans="1:4" x14ac:dyDescent="0.25">
      <c r="A159" s="14">
        <f>IF(AND('Calc_Snowball'!$C$138=0,'Calc_Snowball'!$D$138=0,'Calc_Snowball'!$E$138=0),"",'Calc_Snowball'!$B$138)</f>
        <v/>
      </c>
      <c r="B159" s="13">
        <f>IF(AND('Calc_Snowball'!$C$138=0,'Calc_Snowball'!$D$138=0,'Calc_Snowball'!$E$138=0),"",'Calc_Snowball'!$C$138)</f>
        <v/>
      </c>
      <c r="C159" s="13">
        <f>IF(AND('Calc_Snowball'!$C$138=0,'Calc_Snowball'!$D$138=0,'Calc_Snowball'!$E$138=0),"",'Calc_Snowball'!$D$138)</f>
        <v/>
      </c>
      <c r="D159" s="13">
        <f>IF(AND('Calc_Snowball'!$C$138=0,'Calc_Snowball'!$D$138=0,'Calc_Snowball'!$E$138=0),"",'Calc_Snowball'!$E$138)</f>
        <v/>
      </c>
    </row>
    <row r="160" spans="1:4" x14ac:dyDescent="0.25">
      <c r="A160" s="14">
        <f>IF(AND('Calc_Snowball'!$C$139=0,'Calc_Snowball'!$D$139=0,'Calc_Snowball'!$E$139=0),"",'Calc_Snowball'!$B$139)</f>
        <v/>
      </c>
      <c r="B160" s="13">
        <f>IF(AND('Calc_Snowball'!$C$139=0,'Calc_Snowball'!$D$139=0,'Calc_Snowball'!$E$139=0),"",'Calc_Snowball'!$C$139)</f>
        <v/>
      </c>
      <c r="C160" s="13">
        <f>IF(AND('Calc_Snowball'!$C$139=0,'Calc_Snowball'!$D$139=0,'Calc_Snowball'!$E$139=0),"",'Calc_Snowball'!$D$139)</f>
        <v/>
      </c>
      <c r="D160" s="13">
        <f>IF(AND('Calc_Snowball'!$C$139=0,'Calc_Snowball'!$D$139=0,'Calc_Snowball'!$E$139=0),"",'Calc_Snowball'!$E$139)</f>
        <v/>
      </c>
    </row>
    <row r="161" spans="1:4" x14ac:dyDescent="0.25">
      <c r="A161" s="14">
        <f>IF(AND('Calc_Snowball'!$C$140=0,'Calc_Snowball'!$D$140=0,'Calc_Snowball'!$E$140=0),"",'Calc_Snowball'!$B$140)</f>
        <v/>
      </c>
      <c r="B161" s="13">
        <f>IF(AND('Calc_Snowball'!$C$140=0,'Calc_Snowball'!$D$140=0,'Calc_Snowball'!$E$140=0),"",'Calc_Snowball'!$C$140)</f>
        <v/>
      </c>
      <c r="C161" s="13">
        <f>IF(AND('Calc_Snowball'!$C$140=0,'Calc_Snowball'!$D$140=0,'Calc_Snowball'!$E$140=0),"",'Calc_Snowball'!$D$140)</f>
        <v/>
      </c>
      <c r="D161" s="13">
        <f>IF(AND('Calc_Snowball'!$C$140=0,'Calc_Snowball'!$D$140=0,'Calc_Snowball'!$E$140=0),"",'Calc_Snowball'!$E$140)</f>
        <v/>
      </c>
    </row>
    <row r="162" spans="1:4" x14ac:dyDescent="0.25">
      <c r="A162" s="14">
        <f>IF(AND('Calc_Snowball'!$C$141=0,'Calc_Snowball'!$D$141=0,'Calc_Snowball'!$E$141=0),"",'Calc_Snowball'!$B$141)</f>
        <v/>
      </c>
      <c r="B162" s="13">
        <f>IF(AND('Calc_Snowball'!$C$141=0,'Calc_Snowball'!$D$141=0,'Calc_Snowball'!$E$141=0),"",'Calc_Snowball'!$C$141)</f>
        <v/>
      </c>
      <c r="C162" s="13">
        <f>IF(AND('Calc_Snowball'!$C$141=0,'Calc_Snowball'!$D$141=0,'Calc_Snowball'!$E$141=0),"",'Calc_Snowball'!$D$141)</f>
        <v/>
      </c>
      <c r="D162" s="13">
        <f>IF(AND('Calc_Snowball'!$C$141=0,'Calc_Snowball'!$D$141=0,'Calc_Snowball'!$E$141=0),"",'Calc_Snowball'!$E$141)</f>
        <v/>
      </c>
    </row>
    <row r="163" spans="1:4" x14ac:dyDescent="0.25">
      <c r="A163" s="14">
        <f>IF(AND('Calc_Snowball'!$C$142=0,'Calc_Snowball'!$D$142=0,'Calc_Snowball'!$E$142=0),"",'Calc_Snowball'!$B$142)</f>
        <v/>
      </c>
      <c r="B163" s="13">
        <f>IF(AND('Calc_Snowball'!$C$142=0,'Calc_Snowball'!$D$142=0,'Calc_Snowball'!$E$142=0),"",'Calc_Snowball'!$C$142)</f>
        <v/>
      </c>
      <c r="C163" s="13">
        <f>IF(AND('Calc_Snowball'!$C$142=0,'Calc_Snowball'!$D$142=0,'Calc_Snowball'!$E$142=0),"",'Calc_Snowball'!$D$142)</f>
        <v/>
      </c>
      <c r="D163" s="13">
        <f>IF(AND('Calc_Snowball'!$C$142=0,'Calc_Snowball'!$D$142=0,'Calc_Snowball'!$E$142=0),"",'Calc_Snowball'!$E$142)</f>
        <v/>
      </c>
    </row>
    <row r="164" spans="1:4" x14ac:dyDescent="0.25">
      <c r="A164" s="14">
        <f>IF(AND('Calc_Snowball'!$C$143=0,'Calc_Snowball'!$D$143=0,'Calc_Snowball'!$E$143=0),"",'Calc_Snowball'!$B$143)</f>
        <v/>
      </c>
      <c r="B164" s="13">
        <f>IF(AND('Calc_Snowball'!$C$143=0,'Calc_Snowball'!$D$143=0,'Calc_Snowball'!$E$143=0),"",'Calc_Snowball'!$C$143)</f>
        <v/>
      </c>
      <c r="C164" s="13">
        <f>IF(AND('Calc_Snowball'!$C$143=0,'Calc_Snowball'!$D$143=0,'Calc_Snowball'!$E$143=0),"",'Calc_Snowball'!$D$143)</f>
        <v/>
      </c>
      <c r="D164" s="13">
        <f>IF(AND('Calc_Snowball'!$C$143=0,'Calc_Snowball'!$D$143=0,'Calc_Snowball'!$E$143=0),"",'Calc_Snowball'!$E$143)</f>
        <v/>
      </c>
    </row>
    <row r="165" spans="1:4" x14ac:dyDescent="0.25">
      <c r="A165" s="14">
        <f>IF(AND('Calc_Snowball'!$C$144=0,'Calc_Snowball'!$D$144=0,'Calc_Snowball'!$E$144=0),"",'Calc_Snowball'!$B$144)</f>
        <v/>
      </c>
      <c r="B165" s="13">
        <f>IF(AND('Calc_Snowball'!$C$144=0,'Calc_Snowball'!$D$144=0,'Calc_Snowball'!$E$144=0),"",'Calc_Snowball'!$C$144)</f>
        <v/>
      </c>
      <c r="C165" s="13">
        <f>IF(AND('Calc_Snowball'!$C$144=0,'Calc_Snowball'!$D$144=0,'Calc_Snowball'!$E$144=0),"",'Calc_Snowball'!$D$144)</f>
        <v/>
      </c>
      <c r="D165" s="13">
        <f>IF(AND('Calc_Snowball'!$C$144=0,'Calc_Snowball'!$D$144=0,'Calc_Snowball'!$E$144=0),"",'Calc_Snowball'!$E$144)</f>
        <v/>
      </c>
    </row>
    <row r="166" spans="1:4" x14ac:dyDescent="0.25">
      <c r="A166" s="14">
        <f>IF(AND('Calc_Snowball'!$C$145=0,'Calc_Snowball'!$D$145=0,'Calc_Snowball'!$E$145=0),"",'Calc_Snowball'!$B$145)</f>
        <v/>
      </c>
      <c r="B166" s="13">
        <f>IF(AND('Calc_Snowball'!$C$145=0,'Calc_Snowball'!$D$145=0,'Calc_Snowball'!$E$145=0),"",'Calc_Snowball'!$C$145)</f>
        <v/>
      </c>
      <c r="C166" s="13">
        <f>IF(AND('Calc_Snowball'!$C$145=0,'Calc_Snowball'!$D$145=0,'Calc_Snowball'!$E$145=0),"",'Calc_Snowball'!$D$145)</f>
        <v/>
      </c>
      <c r="D166" s="13">
        <f>IF(AND('Calc_Snowball'!$C$145=0,'Calc_Snowball'!$D$145=0,'Calc_Snowball'!$E$145=0),"",'Calc_Snowball'!$E$145)</f>
        <v/>
      </c>
    </row>
    <row r="167" spans="1:4" x14ac:dyDescent="0.25">
      <c r="A167" s="14">
        <f>IF(AND('Calc_Snowball'!$C$146=0,'Calc_Snowball'!$D$146=0,'Calc_Snowball'!$E$146=0),"",'Calc_Snowball'!$B$146)</f>
        <v/>
      </c>
      <c r="B167" s="13">
        <f>IF(AND('Calc_Snowball'!$C$146=0,'Calc_Snowball'!$D$146=0,'Calc_Snowball'!$E$146=0),"",'Calc_Snowball'!$C$146)</f>
        <v/>
      </c>
      <c r="C167" s="13">
        <f>IF(AND('Calc_Snowball'!$C$146=0,'Calc_Snowball'!$D$146=0,'Calc_Snowball'!$E$146=0),"",'Calc_Snowball'!$D$146)</f>
        <v/>
      </c>
      <c r="D167" s="13">
        <f>IF(AND('Calc_Snowball'!$C$146=0,'Calc_Snowball'!$D$146=0,'Calc_Snowball'!$E$146=0),"",'Calc_Snowball'!$E$146)</f>
        <v/>
      </c>
    </row>
    <row r="168" spans="1:4" x14ac:dyDescent="0.25">
      <c r="A168" s="14">
        <f>IF(AND('Calc_Snowball'!$C$147=0,'Calc_Snowball'!$D$147=0,'Calc_Snowball'!$E$147=0),"",'Calc_Snowball'!$B$147)</f>
        <v/>
      </c>
      <c r="B168" s="13">
        <f>IF(AND('Calc_Snowball'!$C$147=0,'Calc_Snowball'!$D$147=0,'Calc_Snowball'!$E$147=0),"",'Calc_Snowball'!$C$147)</f>
        <v/>
      </c>
      <c r="C168" s="13">
        <f>IF(AND('Calc_Snowball'!$C$147=0,'Calc_Snowball'!$D$147=0,'Calc_Snowball'!$E$147=0),"",'Calc_Snowball'!$D$147)</f>
        <v/>
      </c>
      <c r="D168" s="13">
        <f>IF(AND('Calc_Snowball'!$C$147=0,'Calc_Snowball'!$D$147=0,'Calc_Snowball'!$E$147=0),"",'Calc_Snowball'!$E$147)</f>
        <v/>
      </c>
    </row>
    <row r="169" spans="1:4" x14ac:dyDescent="0.25">
      <c r="A169" s="14">
        <f>IF(AND('Calc_Snowball'!$C$148=0,'Calc_Snowball'!$D$148=0,'Calc_Snowball'!$E$148=0),"",'Calc_Snowball'!$B$148)</f>
        <v/>
      </c>
      <c r="B169" s="13">
        <f>IF(AND('Calc_Snowball'!$C$148=0,'Calc_Snowball'!$D$148=0,'Calc_Snowball'!$E$148=0),"",'Calc_Snowball'!$C$148)</f>
        <v/>
      </c>
      <c r="C169" s="13">
        <f>IF(AND('Calc_Snowball'!$C$148=0,'Calc_Snowball'!$D$148=0,'Calc_Snowball'!$E$148=0),"",'Calc_Snowball'!$D$148)</f>
        <v/>
      </c>
      <c r="D169" s="13">
        <f>IF(AND('Calc_Snowball'!$C$148=0,'Calc_Snowball'!$D$148=0,'Calc_Snowball'!$E$148=0),"",'Calc_Snowball'!$E$148)</f>
        <v/>
      </c>
    </row>
    <row r="170" spans="1:4" x14ac:dyDescent="0.25">
      <c r="A170" s="14">
        <f>IF(AND('Calc_Snowball'!$C$149=0,'Calc_Snowball'!$D$149=0,'Calc_Snowball'!$E$149=0),"",'Calc_Snowball'!$B$149)</f>
        <v/>
      </c>
      <c r="B170" s="13">
        <f>IF(AND('Calc_Snowball'!$C$149=0,'Calc_Snowball'!$D$149=0,'Calc_Snowball'!$E$149=0),"",'Calc_Snowball'!$C$149)</f>
        <v/>
      </c>
      <c r="C170" s="13">
        <f>IF(AND('Calc_Snowball'!$C$149=0,'Calc_Snowball'!$D$149=0,'Calc_Snowball'!$E$149=0),"",'Calc_Snowball'!$D$149)</f>
        <v/>
      </c>
      <c r="D170" s="13">
        <f>IF(AND('Calc_Snowball'!$C$149=0,'Calc_Snowball'!$D$149=0,'Calc_Snowball'!$E$149=0),"",'Calc_Snowball'!$E$149)</f>
        <v/>
      </c>
    </row>
    <row r="171" spans="1:4" x14ac:dyDescent="0.25">
      <c r="A171" s="14">
        <f>IF(AND('Calc_Snowball'!$C$150=0,'Calc_Snowball'!$D$150=0,'Calc_Snowball'!$E$150=0),"",'Calc_Snowball'!$B$150)</f>
        <v/>
      </c>
      <c r="B171" s="13">
        <f>IF(AND('Calc_Snowball'!$C$150=0,'Calc_Snowball'!$D$150=0,'Calc_Snowball'!$E$150=0),"",'Calc_Snowball'!$C$150)</f>
        <v/>
      </c>
      <c r="C171" s="13">
        <f>IF(AND('Calc_Snowball'!$C$150=0,'Calc_Snowball'!$D$150=0,'Calc_Snowball'!$E$150=0),"",'Calc_Snowball'!$D$150)</f>
        <v/>
      </c>
      <c r="D171" s="13">
        <f>IF(AND('Calc_Snowball'!$C$150=0,'Calc_Snowball'!$D$150=0,'Calc_Snowball'!$E$150=0),"",'Calc_Snowball'!$E$150)</f>
        <v/>
      </c>
    </row>
    <row r="172" spans="1:4" x14ac:dyDescent="0.25">
      <c r="A172" s="14">
        <f>IF(AND('Calc_Snowball'!$C$151=0,'Calc_Snowball'!$D$151=0,'Calc_Snowball'!$E$151=0),"",'Calc_Snowball'!$B$151)</f>
        <v/>
      </c>
      <c r="B172" s="13">
        <f>IF(AND('Calc_Snowball'!$C$151=0,'Calc_Snowball'!$D$151=0,'Calc_Snowball'!$E$151=0),"",'Calc_Snowball'!$C$151)</f>
        <v/>
      </c>
      <c r="C172" s="13">
        <f>IF(AND('Calc_Snowball'!$C$151=0,'Calc_Snowball'!$D$151=0,'Calc_Snowball'!$E$151=0),"",'Calc_Snowball'!$D$151)</f>
        <v/>
      </c>
      <c r="D172" s="13">
        <f>IF(AND('Calc_Snowball'!$C$151=0,'Calc_Snowball'!$D$151=0,'Calc_Snowball'!$E$151=0),"",'Calc_Snowball'!$E$151)</f>
        <v/>
      </c>
    </row>
    <row r="173" spans="1:4" x14ac:dyDescent="0.25">
      <c r="A173" s="14">
        <f>IF(AND('Calc_Snowball'!$C$152=0,'Calc_Snowball'!$D$152=0,'Calc_Snowball'!$E$152=0),"",'Calc_Snowball'!$B$152)</f>
        <v/>
      </c>
      <c r="B173" s="13">
        <f>IF(AND('Calc_Snowball'!$C$152=0,'Calc_Snowball'!$D$152=0,'Calc_Snowball'!$E$152=0),"",'Calc_Snowball'!$C$152)</f>
        <v/>
      </c>
      <c r="C173" s="13">
        <f>IF(AND('Calc_Snowball'!$C$152=0,'Calc_Snowball'!$D$152=0,'Calc_Snowball'!$E$152=0),"",'Calc_Snowball'!$D$152)</f>
        <v/>
      </c>
      <c r="D173" s="13">
        <f>IF(AND('Calc_Snowball'!$C$152=0,'Calc_Snowball'!$D$152=0,'Calc_Snowball'!$E$152=0),"",'Calc_Snowball'!$E$152)</f>
        <v/>
      </c>
    </row>
    <row r="174" spans="1:4" x14ac:dyDescent="0.25">
      <c r="A174" s="14">
        <f>IF(AND('Calc_Snowball'!$C$153=0,'Calc_Snowball'!$D$153=0,'Calc_Snowball'!$E$153=0),"",'Calc_Snowball'!$B$153)</f>
        <v/>
      </c>
      <c r="B174" s="13">
        <f>IF(AND('Calc_Snowball'!$C$153=0,'Calc_Snowball'!$D$153=0,'Calc_Snowball'!$E$153=0),"",'Calc_Snowball'!$C$153)</f>
        <v/>
      </c>
      <c r="C174" s="13">
        <f>IF(AND('Calc_Snowball'!$C$153=0,'Calc_Snowball'!$D$153=0,'Calc_Snowball'!$E$153=0),"",'Calc_Snowball'!$D$153)</f>
        <v/>
      </c>
      <c r="D174" s="13">
        <f>IF(AND('Calc_Snowball'!$C$153=0,'Calc_Snowball'!$D$153=0,'Calc_Snowball'!$E$153=0),"",'Calc_Snowball'!$E$153)</f>
        <v/>
      </c>
    </row>
    <row r="175" spans="1:4" x14ac:dyDescent="0.25">
      <c r="A175" s="14">
        <f>IF(AND('Calc_Snowball'!$C$154=0,'Calc_Snowball'!$D$154=0,'Calc_Snowball'!$E$154=0),"",'Calc_Snowball'!$B$154)</f>
        <v/>
      </c>
      <c r="B175" s="13">
        <f>IF(AND('Calc_Snowball'!$C$154=0,'Calc_Snowball'!$D$154=0,'Calc_Snowball'!$E$154=0),"",'Calc_Snowball'!$C$154)</f>
        <v/>
      </c>
      <c r="C175" s="13">
        <f>IF(AND('Calc_Snowball'!$C$154=0,'Calc_Snowball'!$D$154=0,'Calc_Snowball'!$E$154=0),"",'Calc_Snowball'!$D$154)</f>
        <v/>
      </c>
      <c r="D175" s="13">
        <f>IF(AND('Calc_Snowball'!$C$154=0,'Calc_Snowball'!$D$154=0,'Calc_Snowball'!$E$154=0),"",'Calc_Snowball'!$E$154)</f>
        <v/>
      </c>
    </row>
    <row r="176" spans="1:4" x14ac:dyDescent="0.25">
      <c r="A176" s="14">
        <f>IF(AND('Calc_Snowball'!$C$155=0,'Calc_Snowball'!$D$155=0,'Calc_Snowball'!$E$155=0),"",'Calc_Snowball'!$B$155)</f>
        <v/>
      </c>
      <c r="B176" s="13">
        <f>IF(AND('Calc_Snowball'!$C$155=0,'Calc_Snowball'!$D$155=0,'Calc_Snowball'!$E$155=0),"",'Calc_Snowball'!$C$155)</f>
        <v/>
      </c>
      <c r="C176" s="13">
        <f>IF(AND('Calc_Snowball'!$C$155=0,'Calc_Snowball'!$D$155=0,'Calc_Snowball'!$E$155=0),"",'Calc_Snowball'!$D$155)</f>
        <v/>
      </c>
      <c r="D176" s="13">
        <f>IF(AND('Calc_Snowball'!$C$155=0,'Calc_Snowball'!$D$155=0,'Calc_Snowball'!$E$155=0),"",'Calc_Snowball'!$E$155)</f>
        <v/>
      </c>
    </row>
    <row r="177" spans="1:4" x14ac:dyDescent="0.25">
      <c r="A177" s="14">
        <f>IF(AND('Calc_Snowball'!$C$156=0,'Calc_Snowball'!$D$156=0,'Calc_Snowball'!$E$156=0),"",'Calc_Snowball'!$B$156)</f>
        <v/>
      </c>
      <c r="B177" s="13">
        <f>IF(AND('Calc_Snowball'!$C$156=0,'Calc_Snowball'!$D$156=0,'Calc_Snowball'!$E$156=0),"",'Calc_Snowball'!$C$156)</f>
        <v/>
      </c>
      <c r="C177" s="13">
        <f>IF(AND('Calc_Snowball'!$C$156=0,'Calc_Snowball'!$D$156=0,'Calc_Snowball'!$E$156=0),"",'Calc_Snowball'!$D$156)</f>
        <v/>
      </c>
      <c r="D177" s="13">
        <f>IF(AND('Calc_Snowball'!$C$156=0,'Calc_Snowball'!$D$156=0,'Calc_Snowball'!$E$156=0),"",'Calc_Snowball'!$E$156)</f>
        <v/>
      </c>
    </row>
    <row r="178" spans="1:4" x14ac:dyDescent="0.25">
      <c r="A178" s="14">
        <f>IF(AND('Calc_Snowball'!$C$157=0,'Calc_Snowball'!$D$157=0,'Calc_Snowball'!$E$157=0),"",'Calc_Snowball'!$B$157)</f>
        <v/>
      </c>
      <c r="B178" s="13">
        <f>IF(AND('Calc_Snowball'!$C$157=0,'Calc_Snowball'!$D$157=0,'Calc_Snowball'!$E$157=0),"",'Calc_Snowball'!$C$157)</f>
        <v/>
      </c>
      <c r="C178" s="13">
        <f>IF(AND('Calc_Snowball'!$C$157=0,'Calc_Snowball'!$D$157=0,'Calc_Snowball'!$E$157=0),"",'Calc_Snowball'!$D$157)</f>
        <v/>
      </c>
      <c r="D178" s="13">
        <f>IF(AND('Calc_Snowball'!$C$157=0,'Calc_Snowball'!$D$157=0,'Calc_Snowball'!$E$157=0),"",'Calc_Snowball'!$E$157)</f>
        <v/>
      </c>
    </row>
    <row r="179" spans="1:4" x14ac:dyDescent="0.25">
      <c r="A179" s="14">
        <f>IF(AND('Calc_Snowball'!$C$158=0,'Calc_Snowball'!$D$158=0,'Calc_Snowball'!$E$158=0),"",'Calc_Snowball'!$B$158)</f>
        <v/>
      </c>
      <c r="B179" s="13">
        <f>IF(AND('Calc_Snowball'!$C$158=0,'Calc_Snowball'!$D$158=0,'Calc_Snowball'!$E$158=0),"",'Calc_Snowball'!$C$158)</f>
        <v/>
      </c>
      <c r="C179" s="13">
        <f>IF(AND('Calc_Snowball'!$C$158=0,'Calc_Snowball'!$D$158=0,'Calc_Snowball'!$E$158=0),"",'Calc_Snowball'!$D$158)</f>
        <v/>
      </c>
      <c r="D179" s="13">
        <f>IF(AND('Calc_Snowball'!$C$158=0,'Calc_Snowball'!$D$158=0,'Calc_Snowball'!$E$158=0),"",'Calc_Snowball'!$E$158)</f>
        <v/>
      </c>
    </row>
    <row r="180" spans="1:4" x14ac:dyDescent="0.25">
      <c r="A180" s="14">
        <f>IF(AND('Calc_Snowball'!$C$159=0,'Calc_Snowball'!$D$159=0,'Calc_Snowball'!$E$159=0),"",'Calc_Snowball'!$B$159)</f>
        <v/>
      </c>
      <c r="B180" s="13">
        <f>IF(AND('Calc_Snowball'!$C$159=0,'Calc_Snowball'!$D$159=0,'Calc_Snowball'!$E$159=0),"",'Calc_Snowball'!$C$159)</f>
        <v/>
      </c>
      <c r="C180" s="13">
        <f>IF(AND('Calc_Snowball'!$C$159=0,'Calc_Snowball'!$D$159=0,'Calc_Snowball'!$E$159=0),"",'Calc_Snowball'!$D$159)</f>
        <v/>
      </c>
      <c r="D180" s="13">
        <f>IF(AND('Calc_Snowball'!$C$159=0,'Calc_Snowball'!$D$159=0,'Calc_Snowball'!$E$159=0),"",'Calc_Snowball'!$E$159)</f>
        <v/>
      </c>
    </row>
    <row r="181" spans="1:4" x14ac:dyDescent="0.25">
      <c r="A181" s="14">
        <f>IF(AND('Calc_Snowball'!$C$160=0,'Calc_Snowball'!$D$160=0,'Calc_Snowball'!$E$160=0),"",'Calc_Snowball'!$B$160)</f>
        <v/>
      </c>
      <c r="B181" s="13">
        <f>IF(AND('Calc_Snowball'!$C$160=0,'Calc_Snowball'!$D$160=0,'Calc_Snowball'!$E$160=0),"",'Calc_Snowball'!$C$160)</f>
        <v/>
      </c>
      <c r="C181" s="13">
        <f>IF(AND('Calc_Snowball'!$C$160=0,'Calc_Snowball'!$D$160=0,'Calc_Snowball'!$E$160=0),"",'Calc_Snowball'!$D$160)</f>
        <v/>
      </c>
      <c r="D181" s="13">
        <f>IF(AND('Calc_Snowball'!$C$160=0,'Calc_Snowball'!$D$160=0,'Calc_Snowball'!$E$160=0),"",'Calc_Snowball'!$E$160)</f>
        <v/>
      </c>
    </row>
    <row r="182" spans="1:4" x14ac:dyDescent="0.25">
      <c r="A182" s="14">
        <f>IF(AND('Calc_Snowball'!$C$161=0,'Calc_Snowball'!$D$161=0,'Calc_Snowball'!$E$161=0),"",'Calc_Snowball'!$B$161)</f>
        <v/>
      </c>
      <c r="B182" s="13">
        <f>IF(AND('Calc_Snowball'!$C$161=0,'Calc_Snowball'!$D$161=0,'Calc_Snowball'!$E$161=0),"",'Calc_Snowball'!$C$161)</f>
        <v/>
      </c>
      <c r="C182" s="13">
        <f>IF(AND('Calc_Snowball'!$C$161=0,'Calc_Snowball'!$D$161=0,'Calc_Snowball'!$E$161=0),"",'Calc_Snowball'!$D$161)</f>
        <v/>
      </c>
      <c r="D182" s="13">
        <f>IF(AND('Calc_Snowball'!$C$161=0,'Calc_Snowball'!$D$161=0,'Calc_Snowball'!$E$161=0),"",'Calc_Snowball'!$E$161)</f>
        <v/>
      </c>
    </row>
    <row r="183" spans="1:4" x14ac:dyDescent="0.25">
      <c r="A183" s="14">
        <f>IF(AND('Calc_Snowball'!$C$162=0,'Calc_Snowball'!$D$162=0,'Calc_Snowball'!$E$162=0),"",'Calc_Snowball'!$B$162)</f>
        <v/>
      </c>
      <c r="B183" s="13">
        <f>IF(AND('Calc_Snowball'!$C$162=0,'Calc_Snowball'!$D$162=0,'Calc_Snowball'!$E$162=0),"",'Calc_Snowball'!$C$162)</f>
        <v/>
      </c>
      <c r="C183" s="13">
        <f>IF(AND('Calc_Snowball'!$C$162=0,'Calc_Snowball'!$D$162=0,'Calc_Snowball'!$E$162=0),"",'Calc_Snowball'!$D$162)</f>
        <v/>
      </c>
      <c r="D183" s="13">
        <f>IF(AND('Calc_Snowball'!$C$162=0,'Calc_Snowball'!$D$162=0,'Calc_Snowball'!$E$162=0),"",'Calc_Snowball'!$E$162)</f>
        <v/>
      </c>
    </row>
    <row r="184" spans="1:4" x14ac:dyDescent="0.25">
      <c r="A184" s="14">
        <f>IF(AND('Calc_Snowball'!$C$163=0,'Calc_Snowball'!$D$163=0,'Calc_Snowball'!$E$163=0),"",'Calc_Snowball'!$B$163)</f>
        <v/>
      </c>
      <c r="B184" s="13">
        <f>IF(AND('Calc_Snowball'!$C$163=0,'Calc_Snowball'!$D$163=0,'Calc_Snowball'!$E$163=0),"",'Calc_Snowball'!$C$163)</f>
        <v/>
      </c>
      <c r="C184" s="13">
        <f>IF(AND('Calc_Snowball'!$C$163=0,'Calc_Snowball'!$D$163=0,'Calc_Snowball'!$E$163=0),"",'Calc_Snowball'!$D$163)</f>
        <v/>
      </c>
      <c r="D184" s="13">
        <f>IF(AND('Calc_Snowball'!$C$163=0,'Calc_Snowball'!$D$163=0,'Calc_Snowball'!$E$163=0),"",'Calc_Snowball'!$E$163)</f>
        <v/>
      </c>
    </row>
    <row r="185" spans="1:4" x14ac:dyDescent="0.25">
      <c r="A185" s="14">
        <f>IF(AND('Calc_Snowball'!$C$164=0,'Calc_Snowball'!$D$164=0,'Calc_Snowball'!$E$164=0),"",'Calc_Snowball'!$B$164)</f>
        <v/>
      </c>
      <c r="B185" s="13">
        <f>IF(AND('Calc_Snowball'!$C$164=0,'Calc_Snowball'!$D$164=0,'Calc_Snowball'!$E$164=0),"",'Calc_Snowball'!$C$164)</f>
        <v/>
      </c>
      <c r="C185" s="13">
        <f>IF(AND('Calc_Snowball'!$C$164=0,'Calc_Snowball'!$D$164=0,'Calc_Snowball'!$E$164=0),"",'Calc_Snowball'!$D$164)</f>
        <v/>
      </c>
      <c r="D185" s="13">
        <f>IF(AND('Calc_Snowball'!$C$164=0,'Calc_Snowball'!$D$164=0,'Calc_Snowball'!$E$164=0),"",'Calc_Snowball'!$E$164)</f>
        <v/>
      </c>
    </row>
    <row r="186" spans="1:4" x14ac:dyDescent="0.25">
      <c r="A186" s="14">
        <f>IF(AND('Calc_Snowball'!$C$165=0,'Calc_Snowball'!$D$165=0,'Calc_Snowball'!$E$165=0),"",'Calc_Snowball'!$B$165)</f>
        <v/>
      </c>
      <c r="B186" s="13">
        <f>IF(AND('Calc_Snowball'!$C$165=0,'Calc_Snowball'!$D$165=0,'Calc_Snowball'!$E$165=0),"",'Calc_Snowball'!$C$165)</f>
        <v/>
      </c>
      <c r="C186" s="13">
        <f>IF(AND('Calc_Snowball'!$C$165=0,'Calc_Snowball'!$D$165=0,'Calc_Snowball'!$E$165=0),"",'Calc_Snowball'!$D$165)</f>
        <v/>
      </c>
      <c r="D186" s="13">
        <f>IF(AND('Calc_Snowball'!$C$165=0,'Calc_Snowball'!$D$165=0,'Calc_Snowball'!$E$165=0),"",'Calc_Snowball'!$E$165)</f>
        <v/>
      </c>
    </row>
    <row r="187" spans="1:4" x14ac:dyDescent="0.25">
      <c r="A187" s="14">
        <f>IF(AND('Calc_Snowball'!$C$166=0,'Calc_Snowball'!$D$166=0,'Calc_Snowball'!$E$166=0),"",'Calc_Snowball'!$B$166)</f>
        <v/>
      </c>
      <c r="B187" s="13">
        <f>IF(AND('Calc_Snowball'!$C$166=0,'Calc_Snowball'!$D$166=0,'Calc_Snowball'!$E$166=0),"",'Calc_Snowball'!$C$166)</f>
        <v/>
      </c>
      <c r="C187" s="13">
        <f>IF(AND('Calc_Snowball'!$C$166=0,'Calc_Snowball'!$D$166=0,'Calc_Snowball'!$E$166=0),"",'Calc_Snowball'!$D$166)</f>
        <v/>
      </c>
      <c r="D187" s="13">
        <f>IF(AND('Calc_Snowball'!$C$166=0,'Calc_Snowball'!$D$166=0,'Calc_Snowball'!$E$166=0),"",'Calc_Snowball'!$E$166)</f>
        <v/>
      </c>
    </row>
    <row r="188" spans="1:4" x14ac:dyDescent="0.25">
      <c r="A188" s="14">
        <f>IF(AND('Calc_Snowball'!$C$167=0,'Calc_Snowball'!$D$167=0,'Calc_Snowball'!$E$167=0),"",'Calc_Snowball'!$B$167)</f>
        <v/>
      </c>
      <c r="B188" s="13">
        <f>IF(AND('Calc_Snowball'!$C$167=0,'Calc_Snowball'!$D$167=0,'Calc_Snowball'!$E$167=0),"",'Calc_Snowball'!$C$167)</f>
        <v/>
      </c>
      <c r="C188" s="13">
        <f>IF(AND('Calc_Snowball'!$C$167=0,'Calc_Snowball'!$D$167=0,'Calc_Snowball'!$E$167=0),"",'Calc_Snowball'!$D$167)</f>
        <v/>
      </c>
      <c r="D188" s="13">
        <f>IF(AND('Calc_Snowball'!$C$167=0,'Calc_Snowball'!$D$167=0,'Calc_Snowball'!$E$167=0),"",'Calc_Snowball'!$E$167)</f>
        <v/>
      </c>
    </row>
    <row r="189" spans="1:4" x14ac:dyDescent="0.25">
      <c r="A189" s="14">
        <f>IF(AND('Calc_Snowball'!$C$168=0,'Calc_Snowball'!$D$168=0,'Calc_Snowball'!$E$168=0),"",'Calc_Snowball'!$B$168)</f>
        <v/>
      </c>
      <c r="B189" s="13">
        <f>IF(AND('Calc_Snowball'!$C$168=0,'Calc_Snowball'!$D$168=0,'Calc_Snowball'!$E$168=0),"",'Calc_Snowball'!$C$168)</f>
        <v/>
      </c>
      <c r="C189" s="13">
        <f>IF(AND('Calc_Snowball'!$C$168=0,'Calc_Snowball'!$D$168=0,'Calc_Snowball'!$E$168=0),"",'Calc_Snowball'!$D$168)</f>
        <v/>
      </c>
      <c r="D189" s="13">
        <f>IF(AND('Calc_Snowball'!$C$168=0,'Calc_Snowball'!$D$168=0,'Calc_Snowball'!$E$168=0),"",'Calc_Snowball'!$E$168)</f>
        <v/>
      </c>
    </row>
    <row r="190" spans="1:4" x14ac:dyDescent="0.25">
      <c r="A190" s="14">
        <f>IF(AND('Calc_Snowball'!$C$169=0,'Calc_Snowball'!$D$169=0,'Calc_Snowball'!$E$169=0),"",'Calc_Snowball'!$B$169)</f>
        <v/>
      </c>
      <c r="B190" s="13">
        <f>IF(AND('Calc_Snowball'!$C$169=0,'Calc_Snowball'!$D$169=0,'Calc_Snowball'!$E$169=0),"",'Calc_Snowball'!$C$169)</f>
        <v/>
      </c>
      <c r="C190" s="13">
        <f>IF(AND('Calc_Snowball'!$C$169=0,'Calc_Snowball'!$D$169=0,'Calc_Snowball'!$E$169=0),"",'Calc_Snowball'!$D$169)</f>
        <v/>
      </c>
      <c r="D190" s="13">
        <f>IF(AND('Calc_Snowball'!$C$169=0,'Calc_Snowball'!$D$169=0,'Calc_Snowball'!$E$169=0),"",'Calc_Snowball'!$E$169)</f>
        <v/>
      </c>
    </row>
    <row r="191" spans="1:4" x14ac:dyDescent="0.25">
      <c r="A191" s="14">
        <f>IF(AND('Calc_Snowball'!$C$170=0,'Calc_Snowball'!$D$170=0,'Calc_Snowball'!$E$170=0),"",'Calc_Snowball'!$B$170)</f>
        <v/>
      </c>
      <c r="B191" s="13">
        <f>IF(AND('Calc_Snowball'!$C$170=0,'Calc_Snowball'!$D$170=0,'Calc_Snowball'!$E$170=0),"",'Calc_Snowball'!$C$170)</f>
        <v/>
      </c>
      <c r="C191" s="13">
        <f>IF(AND('Calc_Snowball'!$C$170=0,'Calc_Snowball'!$D$170=0,'Calc_Snowball'!$E$170=0),"",'Calc_Snowball'!$D$170)</f>
        <v/>
      </c>
      <c r="D191" s="13">
        <f>IF(AND('Calc_Snowball'!$C$170=0,'Calc_Snowball'!$D$170=0,'Calc_Snowball'!$E$170=0),"",'Calc_Snowball'!$E$170)</f>
        <v/>
      </c>
    </row>
    <row r="192" spans="1:4" x14ac:dyDescent="0.25">
      <c r="A192" s="14">
        <f>IF(AND('Calc_Snowball'!$C$171=0,'Calc_Snowball'!$D$171=0,'Calc_Snowball'!$E$171=0),"",'Calc_Snowball'!$B$171)</f>
        <v/>
      </c>
      <c r="B192" s="13">
        <f>IF(AND('Calc_Snowball'!$C$171=0,'Calc_Snowball'!$D$171=0,'Calc_Snowball'!$E$171=0),"",'Calc_Snowball'!$C$171)</f>
        <v/>
      </c>
      <c r="C192" s="13">
        <f>IF(AND('Calc_Snowball'!$C$171=0,'Calc_Snowball'!$D$171=0,'Calc_Snowball'!$E$171=0),"",'Calc_Snowball'!$D$171)</f>
        <v/>
      </c>
      <c r="D192" s="13">
        <f>IF(AND('Calc_Snowball'!$C$171=0,'Calc_Snowball'!$D$171=0,'Calc_Snowball'!$E$171=0),"",'Calc_Snowball'!$E$171)</f>
        <v/>
      </c>
    </row>
    <row r="193" spans="1:4" x14ac:dyDescent="0.25">
      <c r="A193" s="14">
        <f>IF(AND('Calc_Snowball'!$C$172=0,'Calc_Snowball'!$D$172=0,'Calc_Snowball'!$E$172=0),"",'Calc_Snowball'!$B$172)</f>
        <v/>
      </c>
      <c r="B193" s="13">
        <f>IF(AND('Calc_Snowball'!$C$172=0,'Calc_Snowball'!$D$172=0,'Calc_Snowball'!$E$172=0),"",'Calc_Snowball'!$C$172)</f>
        <v/>
      </c>
      <c r="C193" s="13">
        <f>IF(AND('Calc_Snowball'!$C$172=0,'Calc_Snowball'!$D$172=0,'Calc_Snowball'!$E$172=0),"",'Calc_Snowball'!$D$172)</f>
        <v/>
      </c>
      <c r="D193" s="13">
        <f>IF(AND('Calc_Snowball'!$C$172=0,'Calc_Snowball'!$D$172=0,'Calc_Snowball'!$E$172=0),"",'Calc_Snowball'!$E$172)</f>
        <v/>
      </c>
    </row>
    <row r="194" spans="1:4" x14ac:dyDescent="0.25">
      <c r="A194" s="14">
        <f>IF(AND('Calc_Snowball'!$C$173=0,'Calc_Snowball'!$D$173=0,'Calc_Snowball'!$E$173=0),"",'Calc_Snowball'!$B$173)</f>
        <v/>
      </c>
      <c r="B194" s="13">
        <f>IF(AND('Calc_Snowball'!$C$173=0,'Calc_Snowball'!$D$173=0,'Calc_Snowball'!$E$173=0),"",'Calc_Snowball'!$C$173)</f>
        <v/>
      </c>
      <c r="C194" s="13">
        <f>IF(AND('Calc_Snowball'!$C$173=0,'Calc_Snowball'!$D$173=0,'Calc_Snowball'!$E$173=0),"",'Calc_Snowball'!$D$173)</f>
        <v/>
      </c>
      <c r="D194" s="13">
        <f>IF(AND('Calc_Snowball'!$C$173=0,'Calc_Snowball'!$D$173=0,'Calc_Snowball'!$E$173=0),"",'Calc_Snowball'!$E$173)</f>
        <v/>
      </c>
    </row>
    <row r="195" spans="1:4" x14ac:dyDescent="0.25">
      <c r="A195" s="14">
        <f>IF(AND('Calc_Snowball'!$C$174=0,'Calc_Snowball'!$D$174=0,'Calc_Snowball'!$E$174=0),"",'Calc_Snowball'!$B$174)</f>
        <v/>
      </c>
      <c r="B195" s="13">
        <f>IF(AND('Calc_Snowball'!$C$174=0,'Calc_Snowball'!$D$174=0,'Calc_Snowball'!$E$174=0),"",'Calc_Snowball'!$C$174)</f>
        <v/>
      </c>
      <c r="C195" s="13">
        <f>IF(AND('Calc_Snowball'!$C$174=0,'Calc_Snowball'!$D$174=0,'Calc_Snowball'!$E$174=0),"",'Calc_Snowball'!$D$174)</f>
        <v/>
      </c>
      <c r="D195" s="13">
        <f>IF(AND('Calc_Snowball'!$C$174=0,'Calc_Snowball'!$D$174=0,'Calc_Snowball'!$E$174=0),"",'Calc_Snowball'!$E$174)</f>
        <v/>
      </c>
    </row>
    <row r="196" spans="1:4" x14ac:dyDescent="0.25">
      <c r="A196" s="14">
        <f>IF(AND('Calc_Snowball'!$C$175=0,'Calc_Snowball'!$D$175=0,'Calc_Snowball'!$E$175=0),"",'Calc_Snowball'!$B$175)</f>
        <v/>
      </c>
      <c r="B196" s="13">
        <f>IF(AND('Calc_Snowball'!$C$175=0,'Calc_Snowball'!$D$175=0,'Calc_Snowball'!$E$175=0),"",'Calc_Snowball'!$C$175)</f>
        <v/>
      </c>
      <c r="C196" s="13">
        <f>IF(AND('Calc_Snowball'!$C$175=0,'Calc_Snowball'!$D$175=0,'Calc_Snowball'!$E$175=0),"",'Calc_Snowball'!$D$175)</f>
        <v/>
      </c>
      <c r="D196" s="13">
        <f>IF(AND('Calc_Snowball'!$C$175=0,'Calc_Snowball'!$D$175=0,'Calc_Snowball'!$E$175=0),"",'Calc_Snowball'!$E$175)</f>
        <v/>
      </c>
    </row>
    <row r="197" spans="1:4" x14ac:dyDescent="0.25">
      <c r="A197" s="14">
        <f>IF(AND('Calc_Snowball'!$C$176=0,'Calc_Snowball'!$D$176=0,'Calc_Snowball'!$E$176=0),"",'Calc_Snowball'!$B$176)</f>
        <v/>
      </c>
      <c r="B197" s="13">
        <f>IF(AND('Calc_Snowball'!$C$176=0,'Calc_Snowball'!$D$176=0,'Calc_Snowball'!$E$176=0),"",'Calc_Snowball'!$C$176)</f>
        <v/>
      </c>
      <c r="C197" s="13">
        <f>IF(AND('Calc_Snowball'!$C$176=0,'Calc_Snowball'!$D$176=0,'Calc_Snowball'!$E$176=0),"",'Calc_Snowball'!$D$176)</f>
        <v/>
      </c>
      <c r="D197" s="13">
        <f>IF(AND('Calc_Snowball'!$C$176=0,'Calc_Snowball'!$D$176=0,'Calc_Snowball'!$E$176=0),"",'Calc_Snowball'!$E$176)</f>
        <v/>
      </c>
    </row>
    <row r="198" spans="1:4" x14ac:dyDescent="0.25">
      <c r="A198" s="14">
        <f>IF(AND('Calc_Snowball'!$C$177=0,'Calc_Snowball'!$D$177=0,'Calc_Snowball'!$E$177=0),"",'Calc_Snowball'!$B$177)</f>
        <v/>
      </c>
      <c r="B198" s="13">
        <f>IF(AND('Calc_Snowball'!$C$177=0,'Calc_Snowball'!$D$177=0,'Calc_Snowball'!$E$177=0),"",'Calc_Snowball'!$C$177)</f>
        <v/>
      </c>
      <c r="C198" s="13">
        <f>IF(AND('Calc_Snowball'!$C$177=0,'Calc_Snowball'!$D$177=0,'Calc_Snowball'!$E$177=0),"",'Calc_Snowball'!$D$177)</f>
        <v/>
      </c>
      <c r="D198" s="13">
        <f>IF(AND('Calc_Snowball'!$C$177=0,'Calc_Snowball'!$D$177=0,'Calc_Snowball'!$E$177=0),"",'Calc_Snowball'!$E$177)</f>
        <v/>
      </c>
    </row>
    <row r="199" spans="1:4" x14ac:dyDescent="0.25">
      <c r="A199" s="14">
        <f>IF(AND('Calc_Snowball'!$C$178=0,'Calc_Snowball'!$D$178=0,'Calc_Snowball'!$E$178=0),"",'Calc_Snowball'!$B$178)</f>
        <v/>
      </c>
      <c r="B199" s="13">
        <f>IF(AND('Calc_Snowball'!$C$178=0,'Calc_Snowball'!$D$178=0,'Calc_Snowball'!$E$178=0),"",'Calc_Snowball'!$C$178)</f>
        <v/>
      </c>
      <c r="C199" s="13">
        <f>IF(AND('Calc_Snowball'!$C$178=0,'Calc_Snowball'!$D$178=0,'Calc_Snowball'!$E$178=0),"",'Calc_Snowball'!$D$178)</f>
        <v/>
      </c>
      <c r="D199" s="13">
        <f>IF(AND('Calc_Snowball'!$C$178=0,'Calc_Snowball'!$D$178=0,'Calc_Snowball'!$E$178=0),"",'Calc_Snowball'!$E$178)</f>
        <v/>
      </c>
    </row>
    <row r="200" spans="1:4" x14ac:dyDescent="0.25">
      <c r="A200" s="14">
        <f>IF(AND('Calc_Snowball'!$C$179=0,'Calc_Snowball'!$D$179=0,'Calc_Snowball'!$E$179=0),"",'Calc_Snowball'!$B$179)</f>
        <v/>
      </c>
      <c r="B200" s="13">
        <f>IF(AND('Calc_Snowball'!$C$179=0,'Calc_Snowball'!$D$179=0,'Calc_Snowball'!$E$179=0),"",'Calc_Snowball'!$C$179)</f>
        <v/>
      </c>
      <c r="C200" s="13">
        <f>IF(AND('Calc_Snowball'!$C$179=0,'Calc_Snowball'!$D$179=0,'Calc_Snowball'!$E$179=0),"",'Calc_Snowball'!$D$179)</f>
        <v/>
      </c>
      <c r="D200" s="13">
        <f>IF(AND('Calc_Snowball'!$C$179=0,'Calc_Snowball'!$D$179=0,'Calc_Snowball'!$E$179=0),"",'Calc_Snowball'!$E$179)</f>
        <v/>
      </c>
    </row>
    <row r="201" spans="1:4" x14ac:dyDescent="0.25">
      <c r="A201" s="14">
        <f>IF(AND('Calc_Snowball'!$C$180=0,'Calc_Snowball'!$D$180=0,'Calc_Snowball'!$E$180=0),"",'Calc_Snowball'!$B$180)</f>
        <v/>
      </c>
      <c r="B201" s="13">
        <f>IF(AND('Calc_Snowball'!$C$180=0,'Calc_Snowball'!$D$180=0,'Calc_Snowball'!$E$180=0),"",'Calc_Snowball'!$C$180)</f>
        <v/>
      </c>
      <c r="C201" s="13">
        <f>IF(AND('Calc_Snowball'!$C$180=0,'Calc_Snowball'!$D$180=0,'Calc_Snowball'!$E$180=0),"",'Calc_Snowball'!$D$180)</f>
        <v/>
      </c>
      <c r="D201" s="13">
        <f>IF(AND('Calc_Snowball'!$C$180=0,'Calc_Snowball'!$D$180=0,'Calc_Snowball'!$E$180=0),"",'Calc_Snowball'!$E$180)</f>
        <v/>
      </c>
    </row>
    <row r="202" spans="1:4" x14ac:dyDescent="0.25">
      <c r="A202" s="14">
        <f>IF(AND('Calc_Snowball'!$C$181=0,'Calc_Snowball'!$D$181=0,'Calc_Snowball'!$E$181=0),"",'Calc_Snowball'!$B$181)</f>
        <v/>
      </c>
      <c r="B202" s="13">
        <f>IF(AND('Calc_Snowball'!$C$181=0,'Calc_Snowball'!$D$181=0,'Calc_Snowball'!$E$181=0),"",'Calc_Snowball'!$C$181)</f>
        <v/>
      </c>
      <c r="C202" s="13">
        <f>IF(AND('Calc_Snowball'!$C$181=0,'Calc_Snowball'!$D$181=0,'Calc_Snowball'!$E$181=0),"",'Calc_Snowball'!$D$181)</f>
        <v/>
      </c>
      <c r="D202" s="13">
        <f>IF(AND('Calc_Snowball'!$C$181=0,'Calc_Snowball'!$D$181=0,'Calc_Snowball'!$E$181=0),"",'Calc_Snowball'!$E$181)</f>
        <v/>
      </c>
    </row>
    <row r="203" spans="1:4" x14ac:dyDescent="0.25">
      <c r="A203" s="14">
        <f>IF(AND('Calc_Snowball'!$C$182=0,'Calc_Snowball'!$D$182=0,'Calc_Snowball'!$E$182=0),"",'Calc_Snowball'!$B$182)</f>
        <v/>
      </c>
      <c r="B203" s="13">
        <f>IF(AND('Calc_Snowball'!$C$182=0,'Calc_Snowball'!$D$182=0,'Calc_Snowball'!$E$182=0),"",'Calc_Snowball'!$C$182)</f>
        <v/>
      </c>
      <c r="C203" s="13">
        <f>IF(AND('Calc_Snowball'!$C$182=0,'Calc_Snowball'!$D$182=0,'Calc_Snowball'!$E$182=0),"",'Calc_Snowball'!$D$182)</f>
        <v/>
      </c>
      <c r="D203" s="13">
        <f>IF(AND('Calc_Snowball'!$C$182=0,'Calc_Snowball'!$D$182=0,'Calc_Snowball'!$E$182=0),"",'Calc_Snowball'!$E$182)</f>
        <v/>
      </c>
    </row>
    <row r="204" spans="1:4" x14ac:dyDescent="0.25">
      <c r="A204" s="14">
        <f>IF(AND('Calc_Snowball'!$C$183=0,'Calc_Snowball'!$D$183=0,'Calc_Snowball'!$E$183=0),"",'Calc_Snowball'!$B$183)</f>
        <v/>
      </c>
      <c r="B204" s="13">
        <f>IF(AND('Calc_Snowball'!$C$183=0,'Calc_Snowball'!$D$183=0,'Calc_Snowball'!$E$183=0),"",'Calc_Snowball'!$C$183)</f>
        <v/>
      </c>
      <c r="C204" s="13">
        <f>IF(AND('Calc_Snowball'!$C$183=0,'Calc_Snowball'!$D$183=0,'Calc_Snowball'!$E$183=0),"",'Calc_Snowball'!$D$183)</f>
        <v/>
      </c>
      <c r="D204" s="13">
        <f>IF(AND('Calc_Snowball'!$C$183=0,'Calc_Snowball'!$D$183=0,'Calc_Snowball'!$E$183=0),"",'Calc_Snowball'!$E$183)</f>
        <v/>
      </c>
    </row>
    <row r="205" spans="1:4" x14ac:dyDescent="0.25">
      <c r="A205" s="14">
        <f>IF(AND('Calc_Snowball'!$C$184=0,'Calc_Snowball'!$D$184=0,'Calc_Snowball'!$E$184=0),"",'Calc_Snowball'!$B$184)</f>
        <v/>
      </c>
      <c r="B205" s="13">
        <f>IF(AND('Calc_Snowball'!$C$184=0,'Calc_Snowball'!$D$184=0,'Calc_Snowball'!$E$184=0),"",'Calc_Snowball'!$C$184)</f>
        <v/>
      </c>
      <c r="C205" s="13">
        <f>IF(AND('Calc_Snowball'!$C$184=0,'Calc_Snowball'!$D$184=0,'Calc_Snowball'!$E$184=0),"",'Calc_Snowball'!$D$184)</f>
        <v/>
      </c>
      <c r="D205" s="13">
        <f>IF(AND('Calc_Snowball'!$C$184=0,'Calc_Snowball'!$D$184=0,'Calc_Snowball'!$E$184=0),"",'Calc_Snowball'!$E$184)</f>
        <v/>
      </c>
    </row>
    <row r="206" spans="1:4" x14ac:dyDescent="0.25">
      <c r="A206" s="14">
        <f>IF(AND('Calc_Snowball'!$C$185=0,'Calc_Snowball'!$D$185=0,'Calc_Snowball'!$E$185=0),"",'Calc_Snowball'!$B$185)</f>
        <v/>
      </c>
      <c r="B206" s="13">
        <f>IF(AND('Calc_Snowball'!$C$185=0,'Calc_Snowball'!$D$185=0,'Calc_Snowball'!$E$185=0),"",'Calc_Snowball'!$C$185)</f>
        <v/>
      </c>
      <c r="C206" s="13">
        <f>IF(AND('Calc_Snowball'!$C$185=0,'Calc_Snowball'!$D$185=0,'Calc_Snowball'!$E$185=0),"",'Calc_Snowball'!$D$185)</f>
        <v/>
      </c>
      <c r="D206" s="13">
        <f>IF(AND('Calc_Snowball'!$C$185=0,'Calc_Snowball'!$D$185=0,'Calc_Snowball'!$E$185=0),"",'Calc_Snowball'!$E$185)</f>
        <v/>
      </c>
    </row>
    <row r="207" spans="1:4" x14ac:dyDescent="0.25">
      <c r="A207" s="14">
        <f>IF(AND('Calc_Snowball'!$C$186=0,'Calc_Snowball'!$D$186=0,'Calc_Snowball'!$E$186=0),"",'Calc_Snowball'!$B$186)</f>
        <v/>
      </c>
      <c r="B207" s="13">
        <f>IF(AND('Calc_Snowball'!$C$186=0,'Calc_Snowball'!$D$186=0,'Calc_Snowball'!$E$186=0),"",'Calc_Snowball'!$C$186)</f>
        <v/>
      </c>
      <c r="C207" s="13">
        <f>IF(AND('Calc_Snowball'!$C$186=0,'Calc_Snowball'!$D$186=0,'Calc_Snowball'!$E$186=0),"",'Calc_Snowball'!$D$186)</f>
        <v/>
      </c>
      <c r="D207" s="13">
        <f>IF(AND('Calc_Snowball'!$C$186=0,'Calc_Snowball'!$D$186=0,'Calc_Snowball'!$E$186=0),"",'Calc_Snowball'!$E$186)</f>
        <v/>
      </c>
    </row>
    <row r="208" spans="1:4" x14ac:dyDescent="0.25">
      <c r="A208" s="14">
        <f>IF(AND('Calc_Snowball'!$C$187=0,'Calc_Snowball'!$D$187=0,'Calc_Snowball'!$E$187=0),"",'Calc_Snowball'!$B$187)</f>
        <v/>
      </c>
      <c r="B208" s="13">
        <f>IF(AND('Calc_Snowball'!$C$187=0,'Calc_Snowball'!$D$187=0,'Calc_Snowball'!$E$187=0),"",'Calc_Snowball'!$C$187)</f>
        <v/>
      </c>
      <c r="C208" s="13">
        <f>IF(AND('Calc_Snowball'!$C$187=0,'Calc_Snowball'!$D$187=0,'Calc_Snowball'!$E$187=0),"",'Calc_Snowball'!$D$187)</f>
        <v/>
      </c>
      <c r="D208" s="13">
        <f>IF(AND('Calc_Snowball'!$C$187=0,'Calc_Snowball'!$D$187=0,'Calc_Snowball'!$E$187=0),"",'Calc_Snowball'!$E$187)</f>
        <v/>
      </c>
    </row>
    <row r="209" spans="1:4" x14ac:dyDescent="0.25">
      <c r="A209" s="14">
        <f>IF(AND('Calc_Snowball'!$C$188=0,'Calc_Snowball'!$D$188=0,'Calc_Snowball'!$E$188=0),"",'Calc_Snowball'!$B$188)</f>
        <v/>
      </c>
      <c r="B209" s="13">
        <f>IF(AND('Calc_Snowball'!$C$188=0,'Calc_Snowball'!$D$188=0,'Calc_Snowball'!$E$188=0),"",'Calc_Snowball'!$C$188)</f>
        <v/>
      </c>
      <c r="C209" s="13">
        <f>IF(AND('Calc_Snowball'!$C$188=0,'Calc_Snowball'!$D$188=0,'Calc_Snowball'!$E$188=0),"",'Calc_Snowball'!$D$188)</f>
        <v/>
      </c>
      <c r="D209" s="13">
        <f>IF(AND('Calc_Snowball'!$C$188=0,'Calc_Snowball'!$D$188=0,'Calc_Snowball'!$E$188=0),"",'Calc_Snowball'!$E$188)</f>
        <v/>
      </c>
    </row>
    <row r="210" spans="1:4" x14ac:dyDescent="0.25">
      <c r="A210" s="14">
        <f>IF(AND('Calc_Snowball'!$C$189=0,'Calc_Snowball'!$D$189=0,'Calc_Snowball'!$E$189=0),"",'Calc_Snowball'!$B$189)</f>
        <v/>
      </c>
      <c r="B210" s="13">
        <f>IF(AND('Calc_Snowball'!$C$189=0,'Calc_Snowball'!$D$189=0,'Calc_Snowball'!$E$189=0),"",'Calc_Snowball'!$C$189)</f>
        <v/>
      </c>
      <c r="C210" s="13">
        <f>IF(AND('Calc_Snowball'!$C$189=0,'Calc_Snowball'!$D$189=0,'Calc_Snowball'!$E$189=0),"",'Calc_Snowball'!$D$189)</f>
        <v/>
      </c>
      <c r="D210" s="13">
        <f>IF(AND('Calc_Snowball'!$C$189=0,'Calc_Snowball'!$D$189=0,'Calc_Snowball'!$E$189=0),"",'Calc_Snowball'!$E$189)</f>
        <v/>
      </c>
    </row>
    <row r="211" spans="1:4" x14ac:dyDescent="0.25">
      <c r="A211" s="14">
        <f>IF(AND('Calc_Snowball'!$C$190=0,'Calc_Snowball'!$D$190=0,'Calc_Snowball'!$E$190=0),"",'Calc_Snowball'!$B$190)</f>
        <v/>
      </c>
      <c r="B211" s="13">
        <f>IF(AND('Calc_Snowball'!$C$190=0,'Calc_Snowball'!$D$190=0,'Calc_Snowball'!$E$190=0),"",'Calc_Snowball'!$C$190)</f>
        <v/>
      </c>
      <c r="C211" s="13">
        <f>IF(AND('Calc_Snowball'!$C$190=0,'Calc_Snowball'!$D$190=0,'Calc_Snowball'!$E$190=0),"",'Calc_Snowball'!$D$190)</f>
        <v/>
      </c>
      <c r="D211" s="13">
        <f>IF(AND('Calc_Snowball'!$C$190=0,'Calc_Snowball'!$D$190=0,'Calc_Snowball'!$E$190=0),"",'Calc_Snowball'!$E$190)</f>
        <v/>
      </c>
    </row>
    <row r="212" spans="1:4" x14ac:dyDescent="0.25">
      <c r="A212" s="14">
        <f>IF(AND('Calc_Snowball'!$C$191=0,'Calc_Snowball'!$D$191=0,'Calc_Snowball'!$E$191=0),"",'Calc_Snowball'!$B$191)</f>
        <v/>
      </c>
      <c r="B212" s="13">
        <f>IF(AND('Calc_Snowball'!$C$191=0,'Calc_Snowball'!$D$191=0,'Calc_Snowball'!$E$191=0),"",'Calc_Snowball'!$C$191)</f>
        <v/>
      </c>
      <c r="C212" s="13">
        <f>IF(AND('Calc_Snowball'!$C$191=0,'Calc_Snowball'!$D$191=0,'Calc_Snowball'!$E$191=0),"",'Calc_Snowball'!$D$191)</f>
        <v/>
      </c>
      <c r="D212" s="13">
        <f>IF(AND('Calc_Snowball'!$C$191=0,'Calc_Snowball'!$D$191=0,'Calc_Snowball'!$E$191=0),"",'Calc_Snowball'!$E$191)</f>
        <v/>
      </c>
    </row>
    <row r="213" spans="1:4" x14ac:dyDescent="0.25">
      <c r="A213" s="14">
        <f>IF(AND('Calc_Snowball'!$C$192=0,'Calc_Snowball'!$D$192=0,'Calc_Snowball'!$E$192=0),"",'Calc_Snowball'!$B$192)</f>
        <v/>
      </c>
      <c r="B213" s="13">
        <f>IF(AND('Calc_Snowball'!$C$192=0,'Calc_Snowball'!$D$192=0,'Calc_Snowball'!$E$192=0),"",'Calc_Snowball'!$C$192)</f>
        <v/>
      </c>
      <c r="C213" s="13">
        <f>IF(AND('Calc_Snowball'!$C$192=0,'Calc_Snowball'!$D$192=0,'Calc_Snowball'!$E$192=0),"",'Calc_Snowball'!$D$192)</f>
        <v/>
      </c>
      <c r="D213" s="13">
        <f>IF(AND('Calc_Snowball'!$C$192=0,'Calc_Snowball'!$D$192=0,'Calc_Snowball'!$E$192=0),"",'Calc_Snowball'!$E$192)</f>
        <v/>
      </c>
    </row>
    <row r="214" spans="1:4" x14ac:dyDescent="0.25">
      <c r="A214" s="14">
        <f>IF(AND('Calc_Snowball'!$C$193=0,'Calc_Snowball'!$D$193=0,'Calc_Snowball'!$E$193=0),"",'Calc_Snowball'!$B$193)</f>
        <v/>
      </c>
      <c r="B214" s="13">
        <f>IF(AND('Calc_Snowball'!$C$193=0,'Calc_Snowball'!$D$193=0,'Calc_Snowball'!$E$193=0),"",'Calc_Snowball'!$C$193)</f>
        <v/>
      </c>
      <c r="C214" s="13">
        <f>IF(AND('Calc_Snowball'!$C$193=0,'Calc_Snowball'!$D$193=0,'Calc_Snowball'!$E$193=0),"",'Calc_Snowball'!$D$193)</f>
        <v/>
      </c>
      <c r="D214" s="13">
        <f>IF(AND('Calc_Snowball'!$C$193=0,'Calc_Snowball'!$D$193=0,'Calc_Snowball'!$E$193=0),"",'Calc_Snowball'!$E$193)</f>
        <v/>
      </c>
    </row>
    <row r="215" spans="1:4" x14ac:dyDescent="0.25">
      <c r="A215" s="14">
        <f>IF(AND('Calc_Snowball'!$C$194=0,'Calc_Snowball'!$D$194=0,'Calc_Snowball'!$E$194=0),"",'Calc_Snowball'!$B$194)</f>
        <v/>
      </c>
      <c r="B215" s="13">
        <f>IF(AND('Calc_Snowball'!$C$194=0,'Calc_Snowball'!$D$194=0,'Calc_Snowball'!$E$194=0),"",'Calc_Snowball'!$C$194)</f>
        <v/>
      </c>
      <c r="C215" s="13">
        <f>IF(AND('Calc_Snowball'!$C$194=0,'Calc_Snowball'!$D$194=0,'Calc_Snowball'!$E$194=0),"",'Calc_Snowball'!$D$194)</f>
        <v/>
      </c>
      <c r="D215" s="13">
        <f>IF(AND('Calc_Snowball'!$C$194=0,'Calc_Snowball'!$D$194=0,'Calc_Snowball'!$E$194=0),"",'Calc_Snowball'!$E$194)</f>
        <v/>
      </c>
    </row>
    <row r="216" spans="1:4" x14ac:dyDescent="0.25">
      <c r="A216" s="14">
        <f>IF(AND('Calc_Snowball'!$C$195=0,'Calc_Snowball'!$D$195=0,'Calc_Snowball'!$E$195=0),"",'Calc_Snowball'!$B$195)</f>
        <v/>
      </c>
      <c r="B216" s="13">
        <f>IF(AND('Calc_Snowball'!$C$195=0,'Calc_Snowball'!$D$195=0,'Calc_Snowball'!$E$195=0),"",'Calc_Snowball'!$C$195)</f>
        <v/>
      </c>
      <c r="C216" s="13">
        <f>IF(AND('Calc_Snowball'!$C$195=0,'Calc_Snowball'!$D$195=0,'Calc_Snowball'!$E$195=0),"",'Calc_Snowball'!$D$195)</f>
        <v/>
      </c>
      <c r="D216" s="13">
        <f>IF(AND('Calc_Snowball'!$C$195=0,'Calc_Snowball'!$D$195=0,'Calc_Snowball'!$E$195=0),"",'Calc_Snowball'!$E$195)</f>
        <v/>
      </c>
    </row>
    <row r="217" spans="1:4" x14ac:dyDescent="0.25">
      <c r="A217" s="14">
        <f>IF(AND('Calc_Snowball'!$C$196=0,'Calc_Snowball'!$D$196=0,'Calc_Snowball'!$E$196=0),"",'Calc_Snowball'!$B$196)</f>
        <v/>
      </c>
      <c r="B217" s="13">
        <f>IF(AND('Calc_Snowball'!$C$196=0,'Calc_Snowball'!$D$196=0,'Calc_Snowball'!$E$196=0),"",'Calc_Snowball'!$C$196)</f>
        <v/>
      </c>
      <c r="C217" s="13">
        <f>IF(AND('Calc_Snowball'!$C$196=0,'Calc_Snowball'!$D$196=0,'Calc_Snowball'!$E$196=0),"",'Calc_Snowball'!$D$196)</f>
        <v/>
      </c>
      <c r="D217" s="13">
        <f>IF(AND('Calc_Snowball'!$C$196=0,'Calc_Snowball'!$D$196=0,'Calc_Snowball'!$E$196=0),"",'Calc_Snowball'!$E$196)</f>
        <v/>
      </c>
    </row>
    <row r="218" spans="1:4" x14ac:dyDescent="0.25">
      <c r="A218" s="14">
        <f>IF(AND('Calc_Snowball'!$C$197=0,'Calc_Snowball'!$D$197=0,'Calc_Snowball'!$E$197=0),"",'Calc_Snowball'!$B$197)</f>
        <v/>
      </c>
      <c r="B218" s="13">
        <f>IF(AND('Calc_Snowball'!$C$197=0,'Calc_Snowball'!$D$197=0,'Calc_Snowball'!$E$197=0),"",'Calc_Snowball'!$C$197)</f>
        <v/>
      </c>
      <c r="C218" s="13">
        <f>IF(AND('Calc_Snowball'!$C$197=0,'Calc_Snowball'!$D$197=0,'Calc_Snowball'!$E$197=0),"",'Calc_Snowball'!$D$197)</f>
        <v/>
      </c>
      <c r="D218" s="13">
        <f>IF(AND('Calc_Snowball'!$C$197=0,'Calc_Snowball'!$D$197=0,'Calc_Snowball'!$E$197=0),"",'Calc_Snowball'!$E$197)</f>
        <v/>
      </c>
    </row>
    <row r="219" spans="1:4" x14ac:dyDescent="0.25">
      <c r="A219" s="14">
        <f>IF(AND('Calc_Snowball'!$C$198=0,'Calc_Snowball'!$D$198=0,'Calc_Snowball'!$E$198=0),"",'Calc_Snowball'!$B$198)</f>
        <v/>
      </c>
      <c r="B219" s="13">
        <f>IF(AND('Calc_Snowball'!$C$198=0,'Calc_Snowball'!$D$198=0,'Calc_Snowball'!$E$198=0),"",'Calc_Snowball'!$C$198)</f>
        <v/>
      </c>
      <c r="C219" s="13">
        <f>IF(AND('Calc_Snowball'!$C$198=0,'Calc_Snowball'!$D$198=0,'Calc_Snowball'!$E$198=0),"",'Calc_Snowball'!$D$198)</f>
        <v/>
      </c>
      <c r="D219" s="13">
        <f>IF(AND('Calc_Snowball'!$C$198=0,'Calc_Snowball'!$D$198=0,'Calc_Snowball'!$E$198=0),"",'Calc_Snowball'!$E$198)</f>
        <v/>
      </c>
    </row>
    <row r="220" spans="1:4" x14ac:dyDescent="0.25">
      <c r="A220" s="14">
        <f>IF(AND('Calc_Snowball'!$C$199=0,'Calc_Snowball'!$D$199=0,'Calc_Snowball'!$E$199=0),"",'Calc_Snowball'!$B$199)</f>
        <v/>
      </c>
      <c r="B220" s="13">
        <f>IF(AND('Calc_Snowball'!$C$199=0,'Calc_Snowball'!$D$199=0,'Calc_Snowball'!$E$199=0),"",'Calc_Snowball'!$C$199)</f>
        <v/>
      </c>
      <c r="C220" s="13">
        <f>IF(AND('Calc_Snowball'!$C$199=0,'Calc_Snowball'!$D$199=0,'Calc_Snowball'!$E$199=0),"",'Calc_Snowball'!$D$199)</f>
        <v/>
      </c>
      <c r="D220" s="13">
        <f>IF(AND('Calc_Snowball'!$C$199=0,'Calc_Snowball'!$D$199=0,'Calc_Snowball'!$E$199=0),"",'Calc_Snowball'!$E$199)</f>
        <v/>
      </c>
    </row>
    <row r="221" spans="1:4" x14ac:dyDescent="0.25">
      <c r="A221" s="14">
        <f>IF(AND('Calc_Snowball'!$C$200=0,'Calc_Snowball'!$D$200=0,'Calc_Snowball'!$E$200=0),"",'Calc_Snowball'!$B$200)</f>
        <v/>
      </c>
      <c r="B221" s="13">
        <f>IF(AND('Calc_Snowball'!$C$200=0,'Calc_Snowball'!$D$200=0,'Calc_Snowball'!$E$200=0),"",'Calc_Snowball'!$C$200)</f>
        <v/>
      </c>
      <c r="C221" s="13">
        <f>IF(AND('Calc_Snowball'!$C$200=0,'Calc_Snowball'!$D$200=0,'Calc_Snowball'!$E$200=0),"",'Calc_Snowball'!$D$200)</f>
        <v/>
      </c>
      <c r="D221" s="13">
        <f>IF(AND('Calc_Snowball'!$C$200=0,'Calc_Snowball'!$D$200=0,'Calc_Snowball'!$E$200=0),"",'Calc_Snowball'!$E$200)</f>
        <v/>
      </c>
    </row>
    <row r="222" spans="1:4" x14ac:dyDescent="0.25">
      <c r="A222" s="14">
        <f>IF(AND('Calc_Snowball'!$C$201=0,'Calc_Snowball'!$D$201=0,'Calc_Snowball'!$E$201=0),"",'Calc_Snowball'!$B$201)</f>
        <v/>
      </c>
      <c r="B222" s="13">
        <f>IF(AND('Calc_Snowball'!$C$201=0,'Calc_Snowball'!$D$201=0,'Calc_Snowball'!$E$201=0),"",'Calc_Snowball'!$C$201)</f>
        <v/>
      </c>
      <c r="C222" s="13">
        <f>IF(AND('Calc_Snowball'!$C$201=0,'Calc_Snowball'!$D$201=0,'Calc_Snowball'!$E$201=0),"",'Calc_Snowball'!$D$201)</f>
        <v/>
      </c>
      <c r="D222" s="13">
        <f>IF(AND('Calc_Snowball'!$C$201=0,'Calc_Snowball'!$D$201=0,'Calc_Snowball'!$E$201=0),"",'Calc_Snowball'!$E$201)</f>
        <v/>
      </c>
    </row>
    <row r="223" spans="1:4" x14ac:dyDescent="0.25">
      <c r="A223" s="14">
        <f>IF(AND('Calc_Snowball'!$C$202=0,'Calc_Snowball'!$D$202=0,'Calc_Snowball'!$E$202=0),"",'Calc_Snowball'!$B$202)</f>
        <v/>
      </c>
      <c r="B223" s="13">
        <f>IF(AND('Calc_Snowball'!$C$202=0,'Calc_Snowball'!$D$202=0,'Calc_Snowball'!$E$202=0),"",'Calc_Snowball'!$C$202)</f>
        <v/>
      </c>
      <c r="C223" s="13">
        <f>IF(AND('Calc_Snowball'!$C$202=0,'Calc_Snowball'!$D$202=0,'Calc_Snowball'!$E$202=0),"",'Calc_Snowball'!$D$202)</f>
        <v/>
      </c>
      <c r="D223" s="13">
        <f>IF(AND('Calc_Snowball'!$C$202=0,'Calc_Snowball'!$D$202=0,'Calc_Snowball'!$E$202=0),"",'Calc_Snowball'!$E$202)</f>
        <v/>
      </c>
    </row>
    <row r="224" spans="1:4" x14ac:dyDescent="0.25">
      <c r="A224" s="14">
        <f>IF(AND('Calc_Snowball'!$C$203=0,'Calc_Snowball'!$D$203=0,'Calc_Snowball'!$E$203=0),"",'Calc_Snowball'!$B$203)</f>
        <v/>
      </c>
      <c r="B224" s="13">
        <f>IF(AND('Calc_Snowball'!$C$203=0,'Calc_Snowball'!$D$203=0,'Calc_Snowball'!$E$203=0),"",'Calc_Snowball'!$C$203)</f>
        <v/>
      </c>
      <c r="C224" s="13">
        <f>IF(AND('Calc_Snowball'!$C$203=0,'Calc_Snowball'!$D$203=0,'Calc_Snowball'!$E$203=0),"",'Calc_Snowball'!$D$203)</f>
        <v/>
      </c>
      <c r="D224" s="13">
        <f>IF(AND('Calc_Snowball'!$C$203=0,'Calc_Snowball'!$D$203=0,'Calc_Snowball'!$E$203=0),"",'Calc_Snowball'!$E$203)</f>
        <v/>
      </c>
    </row>
    <row r="225" spans="1:4" x14ac:dyDescent="0.25">
      <c r="A225" s="14">
        <f>IF(AND('Calc_Snowball'!$C$204=0,'Calc_Snowball'!$D$204=0,'Calc_Snowball'!$E$204=0),"",'Calc_Snowball'!$B$204)</f>
        <v/>
      </c>
      <c r="B225" s="13">
        <f>IF(AND('Calc_Snowball'!$C$204=0,'Calc_Snowball'!$D$204=0,'Calc_Snowball'!$E$204=0),"",'Calc_Snowball'!$C$204)</f>
        <v/>
      </c>
      <c r="C225" s="13">
        <f>IF(AND('Calc_Snowball'!$C$204=0,'Calc_Snowball'!$D$204=0,'Calc_Snowball'!$E$204=0),"",'Calc_Snowball'!$D$204)</f>
        <v/>
      </c>
      <c r="D225" s="13">
        <f>IF(AND('Calc_Snowball'!$C$204=0,'Calc_Snowball'!$D$204=0,'Calc_Snowball'!$E$204=0),"",'Calc_Snowball'!$E$204)</f>
        <v/>
      </c>
    </row>
    <row r="226" spans="1:4" x14ac:dyDescent="0.25">
      <c r="A226" s="14">
        <f>IF(AND('Calc_Snowball'!$C$205=0,'Calc_Snowball'!$D$205=0,'Calc_Snowball'!$E$205=0),"",'Calc_Snowball'!$B$205)</f>
        <v/>
      </c>
      <c r="B226" s="13">
        <f>IF(AND('Calc_Snowball'!$C$205=0,'Calc_Snowball'!$D$205=0,'Calc_Snowball'!$E$205=0),"",'Calc_Snowball'!$C$205)</f>
        <v/>
      </c>
      <c r="C226" s="13">
        <f>IF(AND('Calc_Snowball'!$C$205=0,'Calc_Snowball'!$D$205=0,'Calc_Snowball'!$E$205=0),"",'Calc_Snowball'!$D$205)</f>
        <v/>
      </c>
      <c r="D226" s="13">
        <f>IF(AND('Calc_Snowball'!$C$205=0,'Calc_Snowball'!$D$205=0,'Calc_Snowball'!$E$205=0),"",'Calc_Snowball'!$E$205)</f>
        <v/>
      </c>
    </row>
    <row r="227" spans="1:4" x14ac:dyDescent="0.25">
      <c r="A227" s="14">
        <f>IF(AND('Calc_Snowball'!$C$206=0,'Calc_Snowball'!$D$206=0,'Calc_Snowball'!$E$206=0),"",'Calc_Snowball'!$B$206)</f>
        <v/>
      </c>
      <c r="B227" s="13">
        <f>IF(AND('Calc_Snowball'!$C$206=0,'Calc_Snowball'!$D$206=0,'Calc_Snowball'!$E$206=0),"",'Calc_Snowball'!$C$206)</f>
        <v/>
      </c>
      <c r="C227" s="13">
        <f>IF(AND('Calc_Snowball'!$C$206=0,'Calc_Snowball'!$D$206=0,'Calc_Snowball'!$E$206=0),"",'Calc_Snowball'!$D$206)</f>
        <v/>
      </c>
      <c r="D227" s="13">
        <f>IF(AND('Calc_Snowball'!$C$206=0,'Calc_Snowball'!$D$206=0,'Calc_Snowball'!$E$206=0),"",'Calc_Snowball'!$E$206)</f>
        <v/>
      </c>
    </row>
    <row r="228" spans="1:4" x14ac:dyDescent="0.25">
      <c r="A228" s="14">
        <f>IF(AND('Calc_Snowball'!$C$207=0,'Calc_Snowball'!$D$207=0,'Calc_Snowball'!$E$207=0),"",'Calc_Snowball'!$B$207)</f>
        <v/>
      </c>
      <c r="B228" s="13">
        <f>IF(AND('Calc_Snowball'!$C$207=0,'Calc_Snowball'!$D$207=0,'Calc_Snowball'!$E$207=0),"",'Calc_Snowball'!$C$207)</f>
        <v/>
      </c>
      <c r="C228" s="13">
        <f>IF(AND('Calc_Snowball'!$C$207=0,'Calc_Snowball'!$D$207=0,'Calc_Snowball'!$E$207=0),"",'Calc_Snowball'!$D$207)</f>
        <v/>
      </c>
      <c r="D228" s="13">
        <f>IF(AND('Calc_Snowball'!$C$207=0,'Calc_Snowball'!$D$207=0,'Calc_Snowball'!$E$207=0),"",'Calc_Snowball'!$E$207)</f>
        <v/>
      </c>
    </row>
    <row r="229" spans="1:4" x14ac:dyDescent="0.25">
      <c r="A229" s="14">
        <f>IF(AND('Calc_Snowball'!$C$208=0,'Calc_Snowball'!$D$208=0,'Calc_Snowball'!$E$208=0),"",'Calc_Snowball'!$B$208)</f>
        <v/>
      </c>
      <c r="B229" s="13">
        <f>IF(AND('Calc_Snowball'!$C$208=0,'Calc_Snowball'!$D$208=0,'Calc_Snowball'!$E$208=0),"",'Calc_Snowball'!$C$208)</f>
        <v/>
      </c>
      <c r="C229" s="13">
        <f>IF(AND('Calc_Snowball'!$C$208=0,'Calc_Snowball'!$D$208=0,'Calc_Snowball'!$E$208=0),"",'Calc_Snowball'!$D$208)</f>
        <v/>
      </c>
      <c r="D229" s="13">
        <f>IF(AND('Calc_Snowball'!$C$208=0,'Calc_Snowball'!$D$208=0,'Calc_Snowball'!$E$208=0),"",'Calc_Snowball'!$E$208)</f>
        <v/>
      </c>
    </row>
    <row r="230" spans="1:4" x14ac:dyDescent="0.25">
      <c r="A230" s="14">
        <f>IF(AND('Calc_Snowball'!$C$209=0,'Calc_Snowball'!$D$209=0,'Calc_Snowball'!$E$209=0),"",'Calc_Snowball'!$B$209)</f>
        <v/>
      </c>
      <c r="B230" s="13">
        <f>IF(AND('Calc_Snowball'!$C$209=0,'Calc_Snowball'!$D$209=0,'Calc_Snowball'!$E$209=0),"",'Calc_Snowball'!$C$209)</f>
        <v/>
      </c>
      <c r="C230" s="13">
        <f>IF(AND('Calc_Snowball'!$C$209=0,'Calc_Snowball'!$D$209=0,'Calc_Snowball'!$E$209=0),"",'Calc_Snowball'!$D$209)</f>
        <v/>
      </c>
      <c r="D230" s="13">
        <f>IF(AND('Calc_Snowball'!$C$209=0,'Calc_Snowball'!$D$209=0,'Calc_Snowball'!$E$209=0),"",'Calc_Snowball'!$E$209)</f>
        <v/>
      </c>
    </row>
    <row r="231" spans="1:4" x14ac:dyDescent="0.25">
      <c r="A231" s="14">
        <f>IF(AND('Calc_Snowball'!$C$210=0,'Calc_Snowball'!$D$210=0,'Calc_Snowball'!$E$210=0),"",'Calc_Snowball'!$B$210)</f>
        <v/>
      </c>
      <c r="B231" s="13">
        <f>IF(AND('Calc_Snowball'!$C$210=0,'Calc_Snowball'!$D$210=0,'Calc_Snowball'!$E$210=0),"",'Calc_Snowball'!$C$210)</f>
        <v/>
      </c>
      <c r="C231" s="13">
        <f>IF(AND('Calc_Snowball'!$C$210=0,'Calc_Snowball'!$D$210=0,'Calc_Snowball'!$E$210=0),"",'Calc_Snowball'!$D$210)</f>
        <v/>
      </c>
      <c r="D231" s="13">
        <f>IF(AND('Calc_Snowball'!$C$210=0,'Calc_Snowball'!$D$210=0,'Calc_Snowball'!$E$210=0),"",'Calc_Snowball'!$E$210)</f>
        <v/>
      </c>
    </row>
    <row r="232" spans="1:4" x14ac:dyDescent="0.25">
      <c r="A232" s="14">
        <f>IF(AND('Calc_Snowball'!$C$211=0,'Calc_Snowball'!$D$211=0,'Calc_Snowball'!$E$211=0),"",'Calc_Snowball'!$B$211)</f>
        <v/>
      </c>
      <c r="B232" s="13">
        <f>IF(AND('Calc_Snowball'!$C$211=0,'Calc_Snowball'!$D$211=0,'Calc_Snowball'!$E$211=0),"",'Calc_Snowball'!$C$211)</f>
        <v/>
      </c>
      <c r="C232" s="13">
        <f>IF(AND('Calc_Snowball'!$C$211=0,'Calc_Snowball'!$D$211=0,'Calc_Snowball'!$E$211=0),"",'Calc_Snowball'!$D$211)</f>
        <v/>
      </c>
      <c r="D232" s="13">
        <f>IF(AND('Calc_Snowball'!$C$211=0,'Calc_Snowball'!$D$211=0,'Calc_Snowball'!$E$211=0),"",'Calc_Snowball'!$E$211)</f>
        <v/>
      </c>
    </row>
    <row r="233" spans="1:4" x14ac:dyDescent="0.25">
      <c r="A233" s="14">
        <f>IF(AND('Calc_Snowball'!$C$212=0,'Calc_Snowball'!$D$212=0,'Calc_Snowball'!$E$212=0),"",'Calc_Snowball'!$B$212)</f>
        <v/>
      </c>
      <c r="B233" s="13">
        <f>IF(AND('Calc_Snowball'!$C$212=0,'Calc_Snowball'!$D$212=0,'Calc_Snowball'!$E$212=0),"",'Calc_Snowball'!$C$212)</f>
        <v/>
      </c>
      <c r="C233" s="13">
        <f>IF(AND('Calc_Snowball'!$C$212=0,'Calc_Snowball'!$D$212=0,'Calc_Snowball'!$E$212=0),"",'Calc_Snowball'!$D$212)</f>
        <v/>
      </c>
      <c r="D233" s="13">
        <f>IF(AND('Calc_Snowball'!$C$212=0,'Calc_Snowball'!$D$212=0,'Calc_Snowball'!$E$212=0),"",'Calc_Snowball'!$E$212)</f>
        <v/>
      </c>
    </row>
    <row r="234" spans="1:4" x14ac:dyDescent="0.25">
      <c r="A234" s="14">
        <f>IF(AND('Calc_Snowball'!$C$213=0,'Calc_Snowball'!$D$213=0,'Calc_Snowball'!$E$213=0),"",'Calc_Snowball'!$B$213)</f>
        <v/>
      </c>
      <c r="B234" s="13">
        <f>IF(AND('Calc_Snowball'!$C$213=0,'Calc_Snowball'!$D$213=0,'Calc_Snowball'!$E$213=0),"",'Calc_Snowball'!$C$213)</f>
        <v/>
      </c>
      <c r="C234" s="13">
        <f>IF(AND('Calc_Snowball'!$C$213=0,'Calc_Snowball'!$D$213=0,'Calc_Snowball'!$E$213=0),"",'Calc_Snowball'!$D$213)</f>
        <v/>
      </c>
      <c r="D234" s="13">
        <f>IF(AND('Calc_Snowball'!$C$213=0,'Calc_Snowball'!$D$213=0,'Calc_Snowball'!$E$213=0),"",'Calc_Snowball'!$E$213)</f>
        <v/>
      </c>
    </row>
    <row r="235" spans="1:4" x14ac:dyDescent="0.25">
      <c r="A235" s="14">
        <f>IF(AND('Calc_Snowball'!$C$214=0,'Calc_Snowball'!$D$214=0,'Calc_Snowball'!$E$214=0),"",'Calc_Snowball'!$B$214)</f>
        <v/>
      </c>
      <c r="B235" s="13">
        <f>IF(AND('Calc_Snowball'!$C$214=0,'Calc_Snowball'!$D$214=0,'Calc_Snowball'!$E$214=0),"",'Calc_Snowball'!$C$214)</f>
        <v/>
      </c>
      <c r="C235" s="13">
        <f>IF(AND('Calc_Snowball'!$C$214=0,'Calc_Snowball'!$D$214=0,'Calc_Snowball'!$E$214=0),"",'Calc_Snowball'!$D$214)</f>
        <v/>
      </c>
      <c r="D235" s="13">
        <f>IF(AND('Calc_Snowball'!$C$214=0,'Calc_Snowball'!$D$214=0,'Calc_Snowball'!$E$214=0),"",'Calc_Snowball'!$E$214)</f>
        <v/>
      </c>
    </row>
    <row r="236" spans="1:4" x14ac:dyDescent="0.25">
      <c r="A236" s="14">
        <f>IF(AND('Calc_Snowball'!$C$215=0,'Calc_Snowball'!$D$215=0,'Calc_Snowball'!$E$215=0),"",'Calc_Snowball'!$B$215)</f>
        <v/>
      </c>
      <c r="B236" s="13">
        <f>IF(AND('Calc_Snowball'!$C$215=0,'Calc_Snowball'!$D$215=0,'Calc_Snowball'!$E$215=0),"",'Calc_Snowball'!$C$215)</f>
        <v/>
      </c>
      <c r="C236" s="13">
        <f>IF(AND('Calc_Snowball'!$C$215=0,'Calc_Snowball'!$D$215=0,'Calc_Snowball'!$E$215=0),"",'Calc_Snowball'!$D$215)</f>
        <v/>
      </c>
      <c r="D236" s="13">
        <f>IF(AND('Calc_Snowball'!$C$215=0,'Calc_Snowball'!$D$215=0,'Calc_Snowball'!$E$215=0),"",'Calc_Snowball'!$E$215)</f>
        <v/>
      </c>
    </row>
    <row r="237" spans="1:4" x14ac:dyDescent="0.25">
      <c r="A237" s="14">
        <f>IF(AND('Calc_Snowball'!$C$216=0,'Calc_Snowball'!$D$216=0,'Calc_Snowball'!$E$216=0),"",'Calc_Snowball'!$B$216)</f>
        <v/>
      </c>
      <c r="B237" s="13">
        <f>IF(AND('Calc_Snowball'!$C$216=0,'Calc_Snowball'!$D$216=0,'Calc_Snowball'!$E$216=0),"",'Calc_Snowball'!$C$216)</f>
        <v/>
      </c>
      <c r="C237" s="13">
        <f>IF(AND('Calc_Snowball'!$C$216=0,'Calc_Snowball'!$D$216=0,'Calc_Snowball'!$E$216=0),"",'Calc_Snowball'!$D$216)</f>
        <v/>
      </c>
      <c r="D237" s="13">
        <f>IF(AND('Calc_Snowball'!$C$216=0,'Calc_Snowball'!$D$216=0,'Calc_Snowball'!$E$216=0),"",'Calc_Snowball'!$E$216)</f>
        <v/>
      </c>
    </row>
    <row r="238" spans="1:4" x14ac:dyDescent="0.25">
      <c r="A238" s="14">
        <f>IF(AND('Calc_Snowball'!$C$217=0,'Calc_Snowball'!$D$217=0,'Calc_Snowball'!$E$217=0),"",'Calc_Snowball'!$B$217)</f>
        <v/>
      </c>
      <c r="B238" s="13">
        <f>IF(AND('Calc_Snowball'!$C$217=0,'Calc_Snowball'!$D$217=0,'Calc_Snowball'!$E$217=0),"",'Calc_Snowball'!$C$217)</f>
        <v/>
      </c>
      <c r="C238" s="13">
        <f>IF(AND('Calc_Snowball'!$C$217=0,'Calc_Snowball'!$D$217=0,'Calc_Snowball'!$E$217=0),"",'Calc_Snowball'!$D$217)</f>
        <v/>
      </c>
      <c r="D238" s="13">
        <f>IF(AND('Calc_Snowball'!$C$217=0,'Calc_Snowball'!$D$217=0,'Calc_Snowball'!$E$217=0),"",'Calc_Snowball'!$E$217)</f>
        <v/>
      </c>
    </row>
    <row r="239" spans="1:4" x14ac:dyDescent="0.25">
      <c r="A239" s="14">
        <f>IF(AND('Calc_Snowball'!$C$218=0,'Calc_Snowball'!$D$218=0,'Calc_Snowball'!$E$218=0),"",'Calc_Snowball'!$B$218)</f>
        <v/>
      </c>
      <c r="B239" s="13">
        <f>IF(AND('Calc_Snowball'!$C$218=0,'Calc_Snowball'!$D$218=0,'Calc_Snowball'!$E$218=0),"",'Calc_Snowball'!$C$218)</f>
        <v/>
      </c>
      <c r="C239" s="13">
        <f>IF(AND('Calc_Snowball'!$C$218=0,'Calc_Snowball'!$D$218=0,'Calc_Snowball'!$E$218=0),"",'Calc_Snowball'!$D$218)</f>
        <v/>
      </c>
      <c r="D239" s="13">
        <f>IF(AND('Calc_Snowball'!$C$218=0,'Calc_Snowball'!$D$218=0,'Calc_Snowball'!$E$218=0),"",'Calc_Snowball'!$E$218)</f>
        <v/>
      </c>
    </row>
    <row r="240" spans="1:4" x14ac:dyDescent="0.25">
      <c r="A240" s="14">
        <f>IF(AND('Calc_Snowball'!$C$219=0,'Calc_Snowball'!$D$219=0,'Calc_Snowball'!$E$219=0),"",'Calc_Snowball'!$B$219)</f>
        <v/>
      </c>
      <c r="B240" s="13">
        <f>IF(AND('Calc_Snowball'!$C$219=0,'Calc_Snowball'!$D$219=0,'Calc_Snowball'!$E$219=0),"",'Calc_Snowball'!$C$219)</f>
        <v/>
      </c>
      <c r="C240" s="13">
        <f>IF(AND('Calc_Snowball'!$C$219=0,'Calc_Snowball'!$D$219=0,'Calc_Snowball'!$E$219=0),"",'Calc_Snowball'!$D$219)</f>
        <v/>
      </c>
      <c r="D240" s="13">
        <f>IF(AND('Calc_Snowball'!$C$219=0,'Calc_Snowball'!$D$219=0,'Calc_Snowball'!$E$219=0),"",'Calc_Snowball'!$E$219)</f>
        <v/>
      </c>
    </row>
    <row r="241" spans="1:4" x14ac:dyDescent="0.25">
      <c r="A241" s="14">
        <f>IF(AND('Calc_Snowball'!$C$220=0,'Calc_Snowball'!$D$220=0,'Calc_Snowball'!$E$220=0),"",'Calc_Snowball'!$B$220)</f>
        <v/>
      </c>
      <c r="B241" s="13">
        <f>IF(AND('Calc_Snowball'!$C$220=0,'Calc_Snowball'!$D$220=0,'Calc_Snowball'!$E$220=0),"",'Calc_Snowball'!$C$220)</f>
        <v/>
      </c>
      <c r="C241" s="13">
        <f>IF(AND('Calc_Snowball'!$C$220=0,'Calc_Snowball'!$D$220=0,'Calc_Snowball'!$E$220=0),"",'Calc_Snowball'!$D$220)</f>
        <v/>
      </c>
      <c r="D241" s="13">
        <f>IF(AND('Calc_Snowball'!$C$220=0,'Calc_Snowball'!$D$220=0,'Calc_Snowball'!$E$220=0),"",'Calc_Snowball'!$E$220)</f>
        <v/>
      </c>
    </row>
    <row r="242" spans="1:4" x14ac:dyDescent="0.25">
      <c r="A242" s="14">
        <f>IF(AND('Calc_Snowball'!$C$221=0,'Calc_Snowball'!$D$221=0,'Calc_Snowball'!$E$221=0),"",'Calc_Snowball'!$B$221)</f>
        <v/>
      </c>
      <c r="B242" s="13">
        <f>IF(AND('Calc_Snowball'!$C$221=0,'Calc_Snowball'!$D$221=0,'Calc_Snowball'!$E$221=0),"",'Calc_Snowball'!$C$221)</f>
        <v/>
      </c>
      <c r="C242" s="13">
        <f>IF(AND('Calc_Snowball'!$C$221=0,'Calc_Snowball'!$D$221=0,'Calc_Snowball'!$E$221=0),"",'Calc_Snowball'!$D$221)</f>
        <v/>
      </c>
      <c r="D242" s="13">
        <f>IF(AND('Calc_Snowball'!$C$221=0,'Calc_Snowball'!$D$221=0,'Calc_Snowball'!$E$221=0),"",'Calc_Snowball'!$E$221)</f>
        <v/>
      </c>
    </row>
    <row r="243" spans="1:4" x14ac:dyDescent="0.25">
      <c r="A243" s="14">
        <f>IF(AND('Calc_Snowball'!$C$222=0,'Calc_Snowball'!$D$222=0,'Calc_Snowball'!$E$222=0),"",'Calc_Snowball'!$B$222)</f>
        <v/>
      </c>
      <c r="B243" s="13">
        <f>IF(AND('Calc_Snowball'!$C$222=0,'Calc_Snowball'!$D$222=0,'Calc_Snowball'!$E$222=0),"",'Calc_Snowball'!$C$222)</f>
        <v/>
      </c>
      <c r="C243" s="13">
        <f>IF(AND('Calc_Snowball'!$C$222=0,'Calc_Snowball'!$D$222=0,'Calc_Snowball'!$E$222=0),"",'Calc_Snowball'!$D$222)</f>
        <v/>
      </c>
      <c r="D243" s="13">
        <f>IF(AND('Calc_Snowball'!$C$222=0,'Calc_Snowball'!$D$222=0,'Calc_Snowball'!$E$222=0),"",'Calc_Snowball'!$E$222)</f>
        <v/>
      </c>
    </row>
    <row r="244" spans="1:4" x14ac:dyDescent="0.25">
      <c r="A244" s="14">
        <f>IF(AND('Calc_Snowball'!$C$223=0,'Calc_Snowball'!$D$223=0,'Calc_Snowball'!$E$223=0),"",'Calc_Snowball'!$B$223)</f>
        <v/>
      </c>
      <c r="B244" s="13">
        <f>IF(AND('Calc_Snowball'!$C$223=0,'Calc_Snowball'!$D$223=0,'Calc_Snowball'!$E$223=0),"",'Calc_Snowball'!$C$223)</f>
        <v/>
      </c>
      <c r="C244" s="13">
        <f>IF(AND('Calc_Snowball'!$C$223=0,'Calc_Snowball'!$D$223=0,'Calc_Snowball'!$E$223=0),"",'Calc_Snowball'!$D$223)</f>
        <v/>
      </c>
      <c r="D244" s="13">
        <f>IF(AND('Calc_Snowball'!$C$223=0,'Calc_Snowball'!$D$223=0,'Calc_Snowball'!$E$223=0),"",'Calc_Snowball'!$E$223)</f>
        <v/>
      </c>
    </row>
    <row r="245" spans="1:4" x14ac:dyDescent="0.25">
      <c r="A245" s="14">
        <f>IF(AND('Calc_Snowball'!$C$224=0,'Calc_Snowball'!$D$224=0,'Calc_Snowball'!$E$224=0),"",'Calc_Snowball'!$B$224)</f>
        <v/>
      </c>
      <c r="B245" s="13">
        <f>IF(AND('Calc_Snowball'!$C$224=0,'Calc_Snowball'!$D$224=0,'Calc_Snowball'!$E$224=0),"",'Calc_Snowball'!$C$224)</f>
        <v/>
      </c>
      <c r="C245" s="13">
        <f>IF(AND('Calc_Snowball'!$C$224=0,'Calc_Snowball'!$D$224=0,'Calc_Snowball'!$E$224=0),"",'Calc_Snowball'!$D$224)</f>
        <v/>
      </c>
      <c r="D245" s="13">
        <f>IF(AND('Calc_Snowball'!$C$224=0,'Calc_Snowball'!$D$224=0,'Calc_Snowball'!$E$224=0),"",'Calc_Snowball'!$E$224)</f>
        <v/>
      </c>
    </row>
    <row r="246" spans="1:4" x14ac:dyDescent="0.25">
      <c r="A246" s="14">
        <f>IF(AND('Calc_Snowball'!$C$225=0,'Calc_Snowball'!$D$225=0,'Calc_Snowball'!$E$225=0),"",'Calc_Snowball'!$B$225)</f>
        <v/>
      </c>
      <c r="B246" s="13">
        <f>IF(AND('Calc_Snowball'!$C$225=0,'Calc_Snowball'!$D$225=0,'Calc_Snowball'!$E$225=0),"",'Calc_Snowball'!$C$225)</f>
        <v/>
      </c>
      <c r="C246" s="13">
        <f>IF(AND('Calc_Snowball'!$C$225=0,'Calc_Snowball'!$D$225=0,'Calc_Snowball'!$E$225=0),"",'Calc_Snowball'!$D$225)</f>
        <v/>
      </c>
      <c r="D246" s="13">
        <f>IF(AND('Calc_Snowball'!$C$225=0,'Calc_Snowball'!$D$225=0,'Calc_Snowball'!$E$225=0),"",'Calc_Snowball'!$E$225)</f>
        <v/>
      </c>
    </row>
    <row r="247" spans="1:4" x14ac:dyDescent="0.25">
      <c r="A247" s="14">
        <f>IF(AND('Calc_Snowball'!$C$226=0,'Calc_Snowball'!$D$226=0,'Calc_Snowball'!$E$226=0),"",'Calc_Snowball'!$B$226)</f>
        <v/>
      </c>
      <c r="B247" s="13">
        <f>IF(AND('Calc_Snowball'!$C$226=0,'Calc_Snowball'!$D$226=0,'Calc_Snowball'!$E$226=0),"",'Calc_Snowball'!$C$226)</f>
        <v/>
      </c>
      <c r="C247" s="13">
        <f>IF(AND('Calc_Snowball'!$C$226=0,'Calc_Snowball'!$D$226=0,'Calc_Snowball'!$E$226=0),"",'Calc_Snowball'!$D$226)</f>
        <v/>
      </c>
      <c r="D247" s="13">
        <f>IF(AND('Calc_Snowball'!$C$226=0,'Calc_Snowball'!$D$226=0,'Calc_Snowball'!$E$226=0),"",'Calc_Snowball'!$E$226)</f>
        <v/>
      </c>
    </row>
    <row r="248" spans="1:4" x14ac:dyDescent="0.25">
      <c r="A248" s="14">
        <f>IF(AND('Calc_Snowball'!$C$227=0,'Calc_Snowball'!$D$227=0,'Calc_Snowball'!$E$227=0),"",'Calc_Snowball'!$B$227)</f>
        <v/>
      </c>
      <c r="B248" s="13">
        <f>IF(AND('Calc_Snowball'!$C$227=0,'Calc_Snowball'!$D$227=0,'Calc_Snowball'!$E$227=0),"",'Calc_Snowball'!$C$227)</f>
        <v/>
      </c>
      <c r="C248" s="13">
        <f>IF(AND('Calc_Snowball'!$C$227=0,'Calc_Snowball'!$D$227=0,'Calc_Snowball'!$E$227=0),"",'Calc_Snowball'!$D$227)</f>
        <v/>
      </c>
      <c r="D248" s="13">
        <f>IF(AND('Calc_Snowball'!$C$227=0,'Calc_Snowball'!$D$227=0,'Calc_Snowball'!$E$227=0),"",'Calc_Snowball'!$E$227)</f>
        <v/>
      </c>
    </row>
    <row r="249" spans="1:4" x14ac:dyDescent="0.25">
      <c r="A249" s="14">
        <f>IF(AND('Calc_Snowball'!$C$228=0,'Calc_Snowball'!$D$228=0,'Calc_Snowball'!$E$228=0),"",'Calc_Snowball'!$B$228)</f>
        <v/>
      </c>
      <c r="B249" s="13">
        <f>IF(AND('Calc_Snowball'!$C$228=0,'Calc_Snowball'!$D$228=0,'Calc_Snowball'!$E$228=0),"",'Calc_Snowball'!$C$228)</f>
        <v/>
      </c>
      <c r="C249" s="13">
        <f>IF(AND('Calc_Snowball'!$C$228=0,'Calc_Snowball'!$D$228=0,'Calc_Snowball'!$E$228=0),"",'Calc_Snowball'!$D$228)</f>
        <v/>
      </c>
      <c r="D249" s="13">
        <f>IF(AND('Calc_Snowball'!$C$228=0,'Calc_Snowball'!$D$228=0,'Calc_Snowball'!$E$228=0),"",'Calc_Snowball'!$E$228)</f>
        <v/>
      </c>
    </row>
    <row r="250" spans="1:4" x14ac:dyDescent="0.25">
      <c r="A250" s="14">
        <f>IF(AND('Calc_Snowball'!$C$229=0,'Calc_Snowball'!$D$229=0,'Calc_Snowball'!$E$229=0),"",'Calc_Snowball'!$B$229)</f>
        <v/>
      </c>
      <c r="B250" s="13">
        <f>IF(AND('Calc_Snowball'!$C$229=0,'Calc_Snowball'!$D$229=0,'Calc_Snowball'!$E$229=0),"",'Calc_Snowball'!$C$229)</f>
        <v/>
      </c>
      <c r="C250" s="13">
        <f>IF(AND('Calc_Snowball'!$C$229=0,'Calc_Snowball'!$D$229=0,'Calc_Snowball'!$E$229=0),"",'Calc_Snowball'!$D$229)</f>
        <v/>
      </c>
      <c r="D250" s="13">
        <f>IF(AND('Calc_Snowball'!$C$229=0,'Calc_Snowball'!$D$229=0,'Calc_Snowball'!$E$229=0),"",'Calc_Snowball'!$E$229)</f>
        <v/>
      </c>
    </row>
    <row r="251" spans="1:4" x14ac:dyDescent="0.25">
      <c r="A251" s="14">
        <f>IF(AND('Calc_Snowball'!$C$230=0,'Calc_Snowball'!$D$230=0,'Calc_Snowball'!$E$230=0),"",'Calc_Snowball'!$B$230)</f>
        <v/>
      </c>
      <c r="B251" s="13">
        <f>IF(AND('Calc_Snowball'!$C$230=0,'Calc_Snowball'!$D$230=0,'Calc_Snowball'!$E$230=0),"",'Calc_Snowball'!$C$230)</f>
        <v/>
      </c>
      <c r="C251" s="13">
        <f>IF(AND('Calc_Snowball'!$C$230=0,'Calc_Snowball'!$D$230=0,'Calc_Snowball'!$E$230=0),"",'Calc_Snowball'!$D$230)</f>
        <v/>
      </c>
      <c r="D251" s="13">
        <f>IF(AND('Calc_Snowball'!$C$230=0,'Calc_Snowball'!$D$230=0,'Calc_Snowball'!$E$230=0),"",'Calc_Snowball'!$E$230)</f>
        <v/>
      </c>
    </row>
    <row r="252" spans="1:4" x14ac:dyDescent="0.25">
      <c r="A252" s="14">
        <f>IF(AND('Calc_Snowball'!$C$231=0,'Calc_Snowball'!$D$231=0,'Calc_Snowball'!$E$231=0),"",'Calc_Snowball'!$B$231)</f>
        <v/>
      </c>
      <c r="B252" s="13">
        <f>IF(AND('Calc_Snowball'!$C$231=0,'Calc_Snowball'!$D$231=0,'Calc_Snowball'!$E$231=0),"",'Calc_Snowball'!$C$231)</f>
        <v/>
      </c>
      <c r="C252" s="13">
        <f>IF(AND('Calc_Snowball'!$C$231=0,'Calc_Snowball'!$D$231=0,'Calc_Snowball'!$E$231=0),"",'Calc_Snowball'!$D$231)</f>
        <v/>
      </c>
      <c r="D252" s="13">
        <f>IF(AND('Calc_Snowball'!$C$231=0,'Calc_Snowball'!$D$231=0,'Calc_Snowball'!$E$231=0),"",'Calc_Snowball'!$E$231)</f>
        <v/>
      </c>
    </row>
    <row r="253" spans="1:4" x14ac:dyDescent="0.25">
      <c r="A253" s="14">
        <f>IF(AND('Calc_Snowball'!$C$232=0,'Calc_Snowball'!$D$232=0,'Calc_Snowball'!$E$232=0),"",'Calc_Snowball'!$B$232)</f>
        <v/>
      </c>
      <c r="B253" s="13">
        <f>IF(AND('Calc_Snowball'!$C$232=0,'Calc_Snowball'!$D$232=0,'Calc_Snowball'!$E$232=0),"",'Calc_Snowball'!$C$232)</f>
        <v/>
      </c>
      <c r="C253" s="13">
        <f>IF(AND('Calc_Snowball'!$C$232=0,'Calc_Snowball'!$D$232=0,'Calc_Snowball'!$E$232=0),"",'Calc_Snowball'!$D$232)</f>
        <v/>
      </c>
      <c r="D253" s="13">
        <f>IF(AND('Calc_Snowball'!$C$232=0,'Calc_Snowball'!$D$232=0,'Calc_Snowball'!$E$232=0),"",'Calc_Snowball'!$E$232)</f>
        <v/>
      </c>
    </row>
    <row r="254" spans="1:4" x14ac:dyDescent="0.25">
      <c r="A254" s="14">
        <f>IF(AND('Calc_Snowball'!$C$233=0,'Calc_Snowball'!$D$233=0,'Calc_Snowball'!$E$233=0),"",'Calc_Snowball'!$B$233)</f>
        <v/>
      </c>
      <c r="B254" s="13">
        <f>IF(AND('Calc_Snowball'!$C$233=0,'Calc_Snowball'!$D$233=0,'Calc_Snowball'!$E$233=0),"",'Calc_Snowball'!$C$233)</f>
        <v/>
      </c>
      <c r="C254" s="13">
        <f>IF(AND('Calc_Snowball'!$C$233=0,'Calc_Snowball'!$D$233=0,'Calc_Snowball'!$E$233=0),"",'Calc_Snowball'!$D$233)</f>
        <v/>
      </c>
      <c r="D254" s="13">
        <f>IF(AND('Calc_Snowball'!$C$233=0,'Calc_Snowball'!$D$233=0,'Calc_Snowball'!$E$233=0),"",'Calc_Snowball'!$E$233)</f>
        <v/>
      </c>
    </row>
    <row r="255" spans="1:4" x14ac:dyDescent="0.25">
      <c r="A255" s="14">
        <f>IF(AND('Calc_Snowball'!$C$234=0,'Calc_Snowball'!$D$234=0,'Calc_Snowball'!$E$234=0),"",'Calc_Snowball'!$B$234)</f>
        <v/>
      </c>
      <c r="B255" s="13">
        <f>IF(AND('Calc_Snowball'!$C$234=0,'Calc_Snowball'!$D$234=0,'Calc_Snowball'!$E$234=0),"",'Calc_Snowball'!$C$234)</f>
        <v/>
      </c>
      <c r="C255" s="13">
        <f>IF(AND('Calc_Snowball'!$C$234=0,'Calc_Snowball'!$D$234=0,'Calc_Snowball'!$E$234=0),"",'Calc_Snowball'!$D$234)</f>
        <v/>
      </c>
      <c r="D255" s="13">
        <f>IF(AND('Calc_Snowball'!$C$234=0,'Calc_Snowball'!$D$234=0,'Calc_Snowball'!$E$234=0),"",'Calc_Snowball'!$E$234)</f>
        <v/>
      </c>
    </row>
    <row r="256" spans="1:4" x14ac:dyDescent="0.25">
      <c r="A256" s="14">
        <f>IF(AND('Calc_Snowball'!$C$235=0,'Calc_Snowball'!$D$235=0,'Calc_Snowball'!$E$235=0),"",'Calc_Snowball'!$B$235)</f>
        <v/>
      </c>
      <c r="B256" s="13">
        <f>IF(AND('Calc_Snowball'!$C$235=0,'Calc_Snowball'!$D$235=0,'Calc_Snowball'!$E$235=0),"",'Calc_Snowball'!$C$235)</f>
        <v/>
      </c>
      <c r="C256" s="13">
        <f>IF(AND('Calc_Snowball'!$C$235=0,'Calc_Snowball'!$D$235=0,'Calc_Snowball'!$E$235=0),"",'Calc_Snowball'!$D$235)</f>
        <v/>
      </c>
      <c r="D256" s="13">
        <f>IF(AND('Calc_Snowball'!$C$235=0,'Calc_Snowball'!$D$235=0,'Calc_Snowball'!$E$235=0),"",'Calc_Snowball'!$E$235)</f>
        <v/>
      </c>
    </row>
    <row r="257" spans="1:4" x14ac:dyDescent="0.25">
      <c r="A257" s="14">
        <f>IF(AND('Calc_Snowball'!$C$236=0,'Calc_Snowball'!$D$236=0,'Calc_Snowball'!$E$236=0),"",'Calc_Snowball'!$B$236)</f>
        <v/>
      </c>
      <c r="B257" s="13">
        <f>IF(AND('Calc_Snowball'!$C$236=0,'Calc_Snowball'!$D$236=0,'Calc_Snowball'!$E$236=0),"",'Calc_Snowball'!$C$236)</f>
        <v/>
      </c>
      <c r="C257" s="13">
        <f>IF(AND('Calc_Snowball'!$C$236=0,'Calc_Snowball'!$D$236=0,'Calc_Snowball'!$E$236=0),"",'Calc_Snowball'!$D$236)</f>
        <v/>
      </c>
      <c r="D257" s="13">
        <f>IF(AND('Calc_Snowball'!$C$236=0,'Calc_Snowball'!$D$236=0,'Calc_Snowball'!$E$236=0),"",'Calc_Snowball'!$E$236)</f>
        <v/>
      </c>
    </row>
    <row r="258" spans="1:4" x14ac:dyDescent="0.25">
      <c r="A258" s="14">
        <f>IF(AND('Calc_Snowball'!$C$237=0,'Calc_Snowball'!$D$237=0,'Calc_Snowball'!$E$237=0),"",'Calc_Snowball'!$B$237)</f>
        <v/>
      </c>
      <c r="B258" s="13">
        <f>IF(AND('Calc_Snowball'!$C$237=0,'Calc_Snowball'!$D$237=0,'Calc_Snowball'!$E$237=0),"",'Calc_Snowball'!$C$237)</f>
        <v/>
      </c>
      <c r="C258" s="13">
        <f>IF(AND('Calc_Snowball'!$C$237=0,'Calc_Snowball'!$D$237=0,'Calc_Snowball'!$E$237=0),"",'Calc_Snowball'!$D$237)</f>
        <v/>
      </c>
      <c r="D258" s="13">
        <f>IF(AND('Calc_Snowball'!$C$237=0,'Calc_Snowball'!$D$237=0,'Calc_Snowball'!$E$237=0),"",'Calc_Snowball'!$E$237)</f>
        <v/>
      </c>
    </row>
    <row r="259" spans="1:4" x14ac:dyDescent="0.25">
      <c r="A259" s="14">
        <f>IF(AND('Calc_Snowball'!$C$238=0,'Calc_Snowball'!$D$238=0,'Calc_Snowball'!$E$238=0),"",'Calc_Snowball'!$B$238)</f>
        <v/>
      </c>
      <c r="B259" s="13">
        <f>IF(AND('Calc_Snowball'!$C$238=0,'Calc_Snowball'!$D$238=0,'Calc_Snowball'!$E$238=0),"",'Calc_Snowball'!$C$238)</f>
        <v/>
      </c>
      <c r="C259" s="13">
        <f>IF(AND('Calc_Snowball'!$C$238=0,'Calc_Snowball'!$D$238=0,'Calc_Snowball'!$E$238=0),"",'Calc_Snowball'!$D$238)</f>
        <v/>
      </c>
      <c r="D259" s="13">
        <f>IF(AND('Calc_Snowball'!$C$238=0,'Calc_Snowball'!$D$238=0,'Calc_Snowball'!$E$238=0),"",'Calc_Snowball'!$E$238)</f>
        <v/>
      </c>
    </row>
    <row r="260" spans="1:4" x14ac:dyDescent="0.25">
      <c r="A260" s="14">
        <f>IF(AND('Calc_Snowball'!$C$239=0,'Calc_Snowball'!$D$239=0,'Calc_Snowball'!$E$239=0),"",'Calc_Snowball'!$B$239)</f>
        <v/>
      </c>
      <c r="B260" s="13">
        <f>IF(AND('Calc_Snowball'!$C$239=0,'Calc_Snowball'!$D$239=0,'Calc_Snowball'!$E$239=0),"",'Calc_Snowball'!$C$239)</f>
        <v/>
      </c>
      <c r="C260" s="13">
        <f>IF(AND('Calc_Snowball'!$C$239=0,'Calc_Snowball'!$D$239=0,'Calc_Snowball'!$E$239=0),"",'Calc_Snowball'!$D$239)</f>
        <v/>
      </c>
      <c r="D260" s="13">
        <f>IF(AND('Calc_Snowball'!$C$239=0,'Calc_Snowball'!$D$239=0,'Calc_Snowball'!$E$239=0),"",'Calc_Snowball'!$E$239)</f>
        <v/>
      </c>
    </row>
    <row r="261" spans="1:4" x14ac:dyDescent="0.25">
      <c r="A261" s="14">
        <f>IF(AND('Calc_Snowball'!$C$240=0,'Calc_Snowball'!$D$240=0,'Calc_Snowball'!$E$240=0),"",'Calc_Snowball'!$B$240)</f>
        <v/>
      </c>
      <c r="B261" s="13">
        <f>IF(AND('Calc_Snowball'!$C$240=0,'Calc_Snowball'!$D$240=0,'Calc_Snowball'!$E$240=0),"",'Calc_Snowball'!$C$240)</f>
        <v/>
      </c>
      <c r="C261" s="13">
        <f>IF(AND('Calc_Snowball'!$C$240=0,'Calc_Snowball'!$D$240=0,'Calc_Snowball'!$E$240=0),"",'Calc_Snowball'!$D$240)</f>
        <v/>
      </c>
      <c r="D261" s="13">
        <f>IF(AND('Calc_Snowball'!$C$240=0,'Calc_Snowball'!$D$240=0,'Calc_Snowball'!$E$240=0),"",'Calc_Snowball'!$E$240)</f>
        <v/>
      </c>
    </row>
    <row r="262" spans="1:4" x14ac:dyDescent="0.25">
      <c r="A262" s="14">
        <f>IF(AND('Calc_Snowball'!$C$241=0,'Calc_Snowball'!$D$241=0,'Calc_Snowball'!$E$241=0),"",'Calc_Snowball'!$B$241)</f>
        <v/>
      </c>
      <c r="B262" s="13">
        <f>IF(AND('Calc_Snowball'!$C$241=0,'Calc_Snowball'!$D$241=0,'Calc_Snowball'!$E$241=0),"",'Calc_Snowball'!$C$241)</f>
        <v/>
      </c>
      <c r="C262" s="13">
        <f>IF(AND('Calc_Snowball'!$C$241=0,'Calc_Snowball'!$D$241=0,'Calc_Snowball'!$E$241=0),"",'Calc_Snowball'!$D$241)</f>
        <v/>
      </c>
      <c r="D262" s="13">
        <f>IF(AND('Calc_Snowball'!$C$241=0,'Calc_Snowball'!$D$241=0,'Calc_Snowball'!$E$241=0),"",'Calc_Snowball'!$E$241)</f>
        <v/>
      </c>
    </row>
    <row r="263" spans="1:4" x14ac:dyDescent="0.25">
      <c r="A263" s="14">
        <f>IF(AND('Calc_Snowball'!$C$242=0,'Calc_Snowball'!$D$242=0,'Calc_Snowball'!$E$242=0),"",'Calc_Snowball'!$B$242)</f>
        <v/>
      </c>
      <c r="B263" s="13">
        <f>IF(AND('Calc_Snowball'!$C$242=0,'Calc_Snowball'!$D$242=0,'Calc_Snowball'!$E$242=0),"",'Calc_Snowball'!$C$242)</f>
        <v/>
      </c>
      <c r="C263" s="13">
        <f>IF(AND('Calc_Snowball'!$C$242=0,'Calc_Snowball'!$D$242=0,'Calc_Snowball'!$E$242=0),"",'Calc_Snowball'!$D$242)</f>
        <v/>
      </c>
      <c r="D263" s="13">
        <f>IF(AND('Calc_Snowball'!$C$242=0,'Calc_Snowball'!$D$242=0,'Calc_Snowball'!$E$242=0),"",'Calc_Snowball'!$E$242)</f>
        <v/>
      </c>
    </row>
    <row r="264" spans="1:4" x14ac:dyDescent="0.25">
      <c r="A264" s="14">
        <f>IF(AND('Calc_Snowball'!$C$243=0,'Calc_Snowball'!$D$243=0,'Calc_Snowball'!$E$243=0),"",'Calc_Snowball'!$B$243)</f>
        <v/>
      </c>
      <c r="B264" s="13">
        <f>IF(AND('Calc_Snowball'!$C$243=0,'Calc_Snowball'!$D$243=0,'Calc_Snowball'!$E$243=0),"",'Calc_Snowball'!$C$243)</f>
        <v/>
      </c>
      <c r="C264" s="13">
        <f>IF(AND('Calc_Snowball'!$C$243=0,'Calc_Snowball'!$D$243=0,'Calc_Snowball'!$E$243=0),"",'Calc_Snowball'!$D$243)</f>
        <v/>
      </c>
      <c r="D264" s="13">
        <f>IF(AND('Calc_Snowball'!$C$243=0,'Calc_Snowball'!$D$243=0,'Calc_Snowball'!$E$243=0),"",'Calc_Snowball'!$E$243)</f>
        <v/>
      </c>
    </row>
    <row r="265" spans="1:4" x14ac:dyDescent="0.25">
      <c r="A265" s="14">
        <f>IF(AND('Calc_Snowball'!$C$244=0,'Calc_Snowball'!$D$244=0,'Calc_Snowball'!$E$244=0),"",'Calc_Snowball'!$B$244)</f>
        <v/>
      </c>
      <c r="B265" s="13">
        <f>IF(AND('Calc_Snowball'!$C$244=0,'Calc_Snowball'!$D$244=0,'Calc_Snowball'!$E$244=0),"",'Calc_Snowball'!$C$244)</f>
        <v/>
      </c>
      <c r="C265" s="13">
        <f>IF(AND('Calc_Snowball'!$C$244=0,'Calc_Snowball'!$D$244=0,'Calc_Snowball'!$E$244=0),"",'Calc_Snowball'!$D$244)</f>
        <v/>
      </c>
      <c r="D265" s="13">
        <f>IF(AND('Calc_Snowball'!$C$244=0,'Calc_Snowball'!$D$244=0,'Calc_Snowball'!$E$244=0),"",'Calc_Snowball'!$E$244)</f>
        <v/>
      </c>
    </row>
    <row r="266" spans="1:4" x14ac:dyDescent="0.25">
      <c r="A266" s="14">
        <f>IF(AND('Calc_Snowball'!$C$245=0,'Calc_Snowball'!$D$245=0,'Calc_Snowball'!$E$245=0),"",'Calc_Snowball'!$B$245)</f>
        <v/>
      </c>
      <c r="B266" s="13">
        <f>IF(AND('Calc_Snowball'!$C$245=0,'Calc_Snowball'!$D$245=0,'Calc_Snowball'!$E$245=0),"",'Calc_Snowball'!$C$245)</f>
        <v/>
      </c>
      <c r="C266" s="13">
        <f>IF(AND('Calc_Snowball'!$C$245=0,'Calc_Snowball'!$D$245=0,'Calc_Snowball'!$E$245=0),"",'Calc_Snowball'!$D$245)</f>
        <v/>
      </c>
      <c r="D266" s="13">
        <f>IF(AND('Calc_Snowball'!$C$245=0,'Calc_Snowball'!$D$245=0,'Calc_Snowball'!$E$245=0),"",'Calc_Snowball'!$E$245)</f>
        <v/>
      </c>
    </row>
    <row r="267" spans="1:4" x14ac:dyDescent="0.25">
      <c r="A267" s="14">
        <f>IF(AND('Calc_Snowball'!$C$246=0,'Calc_Snowball'!$D$246=0,'Calc_Snowball'!$E$246=0),"",'Calc_Snowball'!$B$246)</f>
        <v/>
      </c>
      <c r="B267" s="13">
        <f>IF(AND('Calc_Snowball'!$C$246=0,'Calc_Snowball'!$D$246=0,'Calc_Snowball'!$E$246=0),"",'Calc_Snowball'!$C$246)</f>
        <v/>
      </c>
      <c r="C267" s="13">
        <f>IF(AND('Calc_Snowball'!$C$246=0,'Calc_Snowball'!$D$246=0,'Calc_Snowball'!$E$246=0),"",'Calc_Snowball'!$D$246)</f>
        <v/>
      </c>
      <c r="D267" s="13">
        <f>IF(AND('Calc_Snowball'!$C$246=0,'Calc_Snowball'!$D$246=0,'Calc_Snowball'!$E$246=0),"",'Calc_Snowball'!$E$246)</f>
        <v/>
      </c>
    </row>
    <row r="268" spans="1:4" x14ac:dyDescent="0.25">
      <c r="A268" s="14">
        <f>IF(AND('Calc_Snowball'!$C$247=0,'Calc_Snowball'!$D$247=0,'Calc_Snowball'!$E$247=0),"",'Calc_Snowball'!$B$247)</f>
        <v/>
      </c>
      <c r="B268" s="13">
        <f>IF(AND('Calc_Snowball'!$C$247=0,'Calc_Snowball'!$D$247=0,'Calc_Snowball'!$E$247=0),"",'Calc_Snowball'!$C$247)</f>
        <v/>
      </c>
      <c r="C268" s="13">
        <f>IF(AND('Calc_Snowball'!$C$247=0,'Calc_Snowball'!$D$247=0,'Calc_Snowball'!$E$247=0),"",'Calc_Snowball'!$D$247)</f>
        <v/>
      </c>
      <c r="D268" s="13">
        <f>IF(AND('Calc_Snowball'!$C$247=0,'Calc_Snowball'!$D$247=0,'Calc_Snowball'!$E$247=0),"",'Calc_Snowball'!$E$247)</f>
        <v/>
      </c>
    </row>
    <row r="269" spans="1:4" x14ac:dyDescent="0.25">
      <c r="A269" s="14">
        <f>IF(AND('Calc_Snowball'!$C$248=0,'Calc_Snowball'!$D$248=0,'Calc_Snowball'!$E$248=0),"",'Calc_Snowball'!$B$248)</f>
        <v/>
      </c>
      <c r="B269" s="13">
        <f>IF(AND('Calc_Snowball'!$C$248=0,'Calc_Snowball'!$D$248=0,'Calc_Snowball'!$E$248=0),"",'Calc_Snowball'!$C$248)</f>
        <v/>
      </c>
      <c r="C269" s="13">
        <f>IF(AND('Calc_Snowball'!$C$248=0,'Calc_Snowball'!$D$248=0,'Calc_Snowball'!$E$248=0),"",'Calc_Snowball'!$D$248)</f>
        <v/>
      </c>
      <c r="D269" s="13">
        <f>IF(AND('Calc_Snowball'!$C$248=0,'Calc_Snowball'!$D$248=0,'Calc_Snowball'!$E$248=0),"",'Calc_Snowball'!$E$248)</f>
        <v/>
      </c>
    </row>
    <row r="270" spans="1:4" x14ac:dyDescent="0.25">
      <c r="A270" s="14">
        <f>IF(AND('Calc_Snowball'!$C$249=0,'Calc_Snowball'!$D$249=0,'Calc_Snowball'!$E$249=0),"",'Calc_Snowball'!$B$249)</f>
        <v/>
      </c>
      <c r="B270" s="13">
        <f>IF(AND('Calc_Snowball'!$C$249=0,'Calc_Snowball'!$D$249=0,'Calc_Snowball'!$E$249=0),"",'Calc_Snowball'!$C$249)</f>
        <v/>
      </c>
      <c r="C270" s="13">
        <f>IF(AND('Calc_Snowball'!$C$249=0,'Calc_Snowball'!$D$249=0,'Calc_Snowball'!$E$249=0),"",'Calc_Snowball'!$D$249)</f>
        <v/>
      </c>
      <c r="D270" s="13">
        <f>IF(AND('Calc_Snowball'!$C$249=0,'Calc_Snowball'!$D$249=0,'Calc_Snowball'!$E$249=0),"",'Calc_Snowball'!$E$249)</f>
        <v/>
      </c>
    </row>
    <row r="271" spans="1:4" x14ac:dyDescent="0.25">
      <c r="A271" s="14">
        <f>IF(AND('Calc_Snowball'!$C$250=0,'Calc_Snowball'!$D$250=0,'Calc_Snowball'!$E$250=0),"",'Calc_Snowball'!$B$250)</f>
        <v/>
      </c>
      <c r="B271" s="13">
        <f>IF(AND('Calc_Snowball'!$C$250=0,'Calc_Snowball'!$D$250=0,'Calc_Snowball'!$E$250=0),"",'Calc_Snowball'!$C$250)</f>
        <v/>
      </c>
      <c r="C271" s="13">
        <f>IF(AND('Calc_Snowball'!$C$250=0,'Calc_Snowball'!$D$250=0,'Calc_Snowball'!$E$250=0),"",'Calc_Snowball'!$D$250)</f>
        <v/>
      </c>
      <c r="D271" s="13">
        <f>IF(AND('Calc_Snowball'!$C$250=0,'Calc_Snowball'!$D$250=0,'Calc_Snowball'!$E$250=0),"",'Calc_Snowball'!$E$250)</f>
        <v/>
      </c>
    </row>
    <row r="272" spans="1:4" x14ac:dyDescent="0.25">
      <c r="A272" s="14">
        <f>IF(AND('Calc_Snowball'!$C$251=0,'Calc_Snowball'!$D$251=0,'Calc_Snowball'!$E$251=0),"",'Calc_Snowball'!$B$251)</f>
        <v/>
      </c>
      <c r="B272" s="13">
        <f>IF(AND('Calc_Snowball'!$C$251=0,'Calc_Snowball'!$D$251=0,'Calc_Snowball'!$E$251=0),"",'Calc_Snowball'!$C$251)</f>
        <v/>
      </c>
      <c r="C272" s="13">
        <f>IF(AND('Calc_Snowball'!$C$251=0,'Calc_Snowball'!$D$251=0,'Calc_Snowball'!$E$251=0),"",'Calc_Snowball'!$D$251)</f>
        <v/>
      </c>
      <c r="D272" s="13">
        <f>IF(AND('Calc_Snowball'!$C$251=0,'Calc_Snowball'!$D$251=0,'Calc_Snowball'!$E$251=0),"",'Calc_Snowball'!$E$251)</f>
        <v/>
      </c>
    </row>
    <row r="273" spans="1:4" x14ac:dyDescent="0.25">
      <c r="A273" s="14">
        <f>IF(AND('Calc_Snowball'!$C$252=0,'Calc_Snowball'!$D$252=0,'Calc_Snowball'!$E$252=0),"",'Calc_Snowball'!$B$252)</f>
        <v/>
      </c>
      <c r="B273" s="13">
        <f>IF(AND('Calc_Snowball'!$C$252=0,'Calc_Snowball'!$D$252=0,'Calc_Snowball'!$E$252=0),"",'Calc_Snowball'!$C$252)</f>
        <v/>
      </c>
      <c r="C273" s="13">
        <f>IF(AND('Calc_Snowball'!$C$252=0,'Calc_Snowball'!$D$252=0,'Calc_Snowball'!$E$252=0),"",'Calc_Snowball'!$D$252)</f>
        <v/>
      </c>
      <c r="D273" s="13">
        <f>IF(AND('Calc_Snowball'!$C$252=0,'Calc_Snowball'!$D$252=0,'Calc_Snowball'!$E$252=0),"",'Calc_Snowball'!$E$252)</f>
        <v/>
      </c>
    </row>
    <row r="274" spans="1:4" x14ac:dyDescent="0.25">
      <c r="A274" s="14">
        <f>IF(AND('Calc_Snowball'!$C$253=0,'Calc_Snowball'!$D$253=0,'Calc_Snowball'!$E$253=0),"",'Calc_Snowball'!$B$253)</f>
        <v/>
      </c>
      <c r="B274" s="13">
        <f>IF(AND('Calc_Snowball'!$C$253=0,'Calc_Snowball'!$D$253=0,'Calc_Snowball'!$E$253=0),"",'Calc_Snowball'!$C$253)</f>
        <v/>
      </c>
      <c r="C274" s="13">
        <f>IF(AND('Calc_Snowball'!$C$253=0,'Calc_Snowball'!$D$253=0,'Calc_Snowball'!$E$253=0),"",'Calc_Snowball'!$D$253)</f>
        <v/>
      </c>
      <c r="D274" s="13">
        <f>IF(AND('Calc_Snowball'!$C$253=0,'Calc_Snowball'!$D$253=0,'Calc_Snowball'!$E$253=0),"",'Calc_Snowball'!$E$253)</f>
        <v/>
      </c>
    </row>
    <row r="275" spans="1:4" x14ac:dyDescent="0.25">
      <c r="A275" s="14">
        <f>IF(AND('Calc_Snowball'!$C$254=0,'Calc_Snowball'!$D$254=0,'Calc_Snowball'!$E$254=0),"",'Calc_Snowball'!$B$254)</f>
        <v/>
      </c>
      <c r="B275" s="13">
        <f>IF(AND('Calc_Snowball'!$C$254=0,'Calc_Snowball'!$D$254=0,'Calc_Snowball'!$E$254=0),"",'Calc_Snowball'!$C$254)</f>
        <v/>
      </c>
      <c r="C275" s="13">
        <f>IF(AND('Calc_Snowball'!$C$254=0,'Calc_Snowball'!$D$254=0,'Calc_Snowball'!$E$254=0),"",'Calc_Snowball'!$D$254)</f>
        <v/>
      </c>
      <c r="D275" s="13">
        <f>IF(AND('Calc_Snowball'!$C$254=0,'Calc_Snowball'!$D$254=0,'Calc_Snowball'!$E$254=0),"",'Calc_Snowball'!$E$254)</f>
        <v/>
      </c>
    </row>
    <row r="276" spans="1:4" x14ac:dyDescent="0.25">
      <c r="A276" s="14">
        <f>IF(AND('Calc_Snowball'!$C$255=0,'Calc_Snowball'!$D$255=0,'Calc_Snowball'!$E$255=0),"",'Calc_Snowball'!$B$255)</f>
        <v/>
      </c>
      <c r="B276" s="13">
        <f>IF(AND('Calc_Snowball'!$C$255=0,'Calc_Snowball'!$D$255=0,'Calc_Snowball'!$E$255=0),"",'Calc_Snowball'!$C$255)</f>
        <v/>
      </c>
      <c r="C276" s="13">
        <f>IF(AND('Calc_Snowball'!$C$255=0,'Calc_Snowball'!$D$255=0,'Calc_Snowball'!$E$255=0),"",'Calc_Snowball'!$D$255)</f>
        <v/>
      </c>
      <c r="D276" s="13">
        <f>IF(AND('Calc_Snowball'!$C$255=0,'Calc_Snowball'!$D$255=0,'Calc_Snowball'!$E$255=0),"",'Calc_Snowball'!$E$255)</f>
        <v/>
      </c>
    </row>
    <row r="277" spans="1:4" x14ac:dyDescent="0.25">
      <c r="A277" s="14">
        <f>IF(AND('Calc_Snowball'!$C$256=0,'Calc_Snowball'!$D$256=0,'Calc_Snowball'!$E$256=0),"",'Calc_Snowball'!$B$256)</f>
        <v/>
      </c>
      <c r="B277" s="13">
        <f>IF(AND('Calc_Snowball'!$C$256=0,'Calc_Snowball'!$D$256=0,'Calc_Snowball'!$E$256=0),"",'Calc_Snowball'!$C$256)</f>
        <v/>
      </c>
      <c r="C277" s="13">
        <f>IF(AND('Calc_Snowball'!$C$256=0,'Calc_Snowball'!$D$256=0,'Calc_Snowball'!$E$256=0),"",'Calc_Snowball'!$D$256)</f>
        <v/>
      </c>
      <c r="D277" s="13">
        <f>IF(AND('Calc_Snowball'!$C$256=0,'Calc_Snowball'!$D$256=0,'Calc_Snowball'!$E$256=0),"",'Calc_Snowball'!$E$256)</f>
        <v/>
      </c>
    </row>
    <row r="278" spans="1:4" x14ac:dyDescent="0.25">
      <c r="A278" s="14">
        <f>IF(AND('Calc_Snowball'!$C$257=0,'Calc_Snowball'!$D$257=0,'Calc_Snowball'!$E$257=0),"",'Calc_Snowball'!$B$257)</f>
        <v/>
      </c>
      <c r="B278" s="13">
        <f>IF(AND('Calc_Snowball'!$C$257=0,'Calc_Snowball'!$D$257=0,'Calc_Snowball'!$E$257=0),"",'Calc_Snowball'!$C$257)</f>
        <v/>
      </c>
      <c r="C278" s="13">
        <f>IF(AND('Calc_Snowball'!$C$257=0,'Calc_Snowball'!$D$257=0,'Calc_Snowball'!$E$257=0),"",'Calc_Snowball'!$D$257)</f>
        <v/>
      </c>
      <c r="D278" s="13">
        <f>IF(AND('Calc_Snowball'!$C$257=0,'Calc_Snowball'!$D$257=0,'Calc_Snowball'!$E$257=0),"",'Calc_Snowball'!$E$257)</f>
        <v/>
      </c>
    </row>
    <row r="279" spans="1:4" x14ac:dyDescent="0.25">
      <c r="A279" s="14">
        <f>IF(AND('Calc_Snowball'!$C$258=0,'Calc_Snowball'!$D$258=0,'Calc_Snowball'!$E$258=0),"",'Calc_Snowball'!$B$258)</f>
        <v/>
      </c>
      <c r="B279" s="13">
        <f>IF(AND('Calc_Snowball'!$C$258=0,'Calc_Snowball'!$D$258=0,'Calc_Snowball'!$E$258=0),"",'Calc_Snowball'!$C$258)</f>
        <v/>
      </c>
      <c r="C279" s="13">
        <f>IF(AND('Calc_Snowball'!$C$258=0,'Calc_Snowball'!$D$258=0,'Calc_Snowball'!$E$258=0),"",'Calc_Snowball'!$D$258)</f>
        <v/>
      </c>
      <c r="D279" s="13">
        <f>IF(AND('Calc_Snowball'!$C$258=0,'Calc_Snowball'!$D$258=0,'Calc_Snowball'!$E$258=0),"",'Calc_Snowball'!$E$258)</f>
        <v/>
      </c>
    </row>
    <row r="280" spans="1:4" x14ac:dyDescent="0.25">
      <c r="A280" s="14">
        <f>IF(AND('Calc_Snowball'!$C$259=0,'Calc_Snowball'!$D$259=0,'Calc_Snowball'!$E$259=0),"",'Calc_Snowball'!$B$259)</f>
        <v/>
      </c>
      <c r="B280" s="13">
        <f>IF(AND('Calc_Snowball'!$C$259=0,'Calc_Snowball'!$D$259=0,'Calc_Snowball'!$E$259=0),"",'Calc_Snowball'!$C$259)</f>
        <v/>
      </c>
      <c r="C280" s="13">
        <f>IF(AND('Calc_Snowball'!$C$259=0,'Calc_Snowball'!$D$259=0,'Calc_Snowball'!$E$259=0),"",'Calc_Snowball'!$D$259)</f>
        <v/>
      </c>
      <c r="D280" s="13">
        <f>IF(AND('Calc_Snowball'!$C$259=0,'Calc_Snowball'!$D$259=0,'Calc_Snowball'!$E$259=0),"",'Calc_Snowball'!$E$259)</f>
        <v/>
      </c>
    </row>
    <row r="281" spans="1:4" x14ac:dyDescent="0.25">
      <c r="A281" s="14">
        <f>IF(AND('Calc_Snowball'!$C$260=0,'Calc_Snowball'!$D$260=0,'Calc_Snowball'!$E$260=0),"",'Calc_Snowball'!$B$260)</f>
        <v/>
      </c>
      <c r="B281" s="13">
        <f>IF(AND('Calc_Snowball'!$C$260=0,'Calc_Snowball'!$D$260=0,'Calc_Snowball'!$E$260=0),"",'Calc_Snowball'!$C$260)</f>
        <v/>
      </c>
      <c r="C281" s="13">
        <f>IF(AND('Calc_Snowball'!$C$260=0,'Calc_Snowball'!$D$260=0,'Calc_Snowball'!$E$260=0),"",'Calc_Snowball'!$D$260)</f>
        <v/>
      </c>
      <c r="D281" s="13">
        <f>IF(AND('Calc_Snowball'!$C$260=0,'Calc_Snowball'!$D$260=0,'Calc_Snowball'!$E$260=0),"",'Calc_Snowball'!$E$260)</f>
        <v/>
      </c>
    </row>
    <row r="282" spans="1:4" x14ac:dyDescent="0.25">
      <c r="A282" s="14">
        <f>IF(AND('Calc_Snowball'!$C$261=0,'Calc_Snowball'!$D$261=0,'Calc_Snowball'!$E$261=0),"",'Calc_Snowball'!$B$261)</f>
        <v/>
      </c>
      <c r="B282" s="13">
        <f>IF(AND('Calc_Snowball'!$C$261=0,'Calc_Snowball'!$D$261=0,'Calc_Snowball'!$E$261=0),"",'Calc_Snowball'!$C$261)</f>
        <v/>
      </c>
      <c r="C282" s="13">
        <f>IF(AND('Calc_Snowball'!$C$261=0,'Calc_Snowball'!$D$261=0,'Calc_Snowball'!$E$261=0),"",'Calc_Snowball'!$D$261)</f>
        <v/>
      </c>
      <c r="D282" s="13">
        <f>IF(AND('Calc_Snowball'!$C$261=0,'Calc_Snowball'!$D$261=0,'Calc_Snowball'!$E$261=0),"",'Calc_Snowball'!$E$261)</f>
        <v/>
      </c>
    </row>
    <row r="283" spans="1:4" x14ac:dyDescent="0.25">
      <c r="A283" s="14">
        <f>IF(AND('Calc_Snowball'!$C$262=0,'Calc_Snowball'!$D$262=0,'Calc_Snowball'!$E$262=0),"",'Calc_Snowball'!$B$262)</f>
        <v/>
      </c>
      <c r="B283" s="13">
        <f>IF(AND('Calc_Snowball'!$C$262=0,'Calc_Snowball'!$D$262=0,'Calc_Snowball'!$E$262=0),"",'Calc_Snowball'!$C$262)</f>
        <v/>
      </c>
      <c r="C283" s="13">
        <f>IF(AND('Calc_Snowball'!$C$262=0,'Calc_Snowball'!$D$262=0,'Calc_Snowball'!$E$262=0),"",'Calc_Snowball'!$D$262)</f>
        <v/>
      </c>
      <c r="D283" s="13">
        <f>IF(AND('Calc_Snowball'!$C$262=0,'Calc_Snowball'!$D$262=0,'Calc_Snowball'!$E$262=0),"",'Calc_Snowball'!$E$262)</f>
        <v/>
      </c>
    </row>
    <row r="284" spans="1:4" x14ac:dyDescent="0.25">
      <c r="A284" s="14">
        <f>IF(AND('Calc_Snowball'!$C$263=0,'Calc_Snowball'!$D$263=0,'Calc_Snowball'!$E$263=0),"",'Calc_Snowball'!$B$263)</f>
        <v/>
      </c>
      <c r="B284" s="13">
        <f>IF(AND('Calc_Snowball'!$C$263=0,'Calc_Snowball'!$D$263=0,'Calc_Snowball'!$E$263=0),"",'Calc_Snowball'!$C$263)</f>
        <v/>
      </c>
      <c r="C284" s="13">
        <f>IF(AND('Calc_Snowball'!$C$263=0,'Calc_Snowball'!$D$263=0,'Calc_Snowball'!$E$263=0),"",'Calc_Snowball'!$D$263)</f>
        <v/>
      </c>
      <c r="D284" s="13">
        <f>IF(AND('Calc_Snowball'!$C$263=0,'Calc_Snowball'!$D$263=0,'Calc_Snowball'!$E$263=0),"",'Calc_Snowball'!$E$263)</f>
        <v/>
      </c>
    </row>
    <row r="285" spans="1:4" x14ac:dyDescent="0.25">
      <c r="A285" s="14">
        <f>IF(AND('Calc_Snowball'!$C$264=0,'Calc_Snowball'!$D$264=0,'Calc_Snowball'!$E$264=0),"",'Calc_Snowball'!$B$264)</f>
        <v/>
      </c>
      <c r="B285" s="13">
        <f>IF(AND('Calc_Snowball'!$C$264=0,'Calc_Snowball'!$D$264=0,'Calc_Snowball'!$E$264=0),"",'Calc_Snowball'!$C$264)</f>
        <v/>
      </c>
      <c r="C285" s="13">
        <f>IF(AND('Calc_Snowball'!$C$264=0,'Calc_Snowball'!$D$264=0,'Calc_Snowball'!$E$264=0),"",'Calc_Snowball'!$D$264)</f>
        <v/>
      </c>
      <c r="D285" s="13">
        <f>IF(AND('Calc_Snowball'!$C$264=0,'Calc_Snowball'!$D$264=0,'Calc_Snowball'!$E$264=0),"",'Calc_Snowball'!$E$264)</f>
        <v/>
      </c>
    </row>
    <row r="286" spans="1:4" x14ac:dyDescent="0.25">
      <c r="A286" s="14">
        <f>IF(AND('Calc_Snowball'!$C$265=0,'Calc_Snowball'!$D$265=0,'Calc_Snowball'!$E$265=0),"",'Calc_Snowball'!$B$265)</f>
        <v/>
      </c>
      <c r="B286" s="13">
        <f>IF(AND('Calc_Snowball'!$C$265=0,'Calc_Snowball'!$D$265=0,'Calc_Snowball'!$E$265=0),"",'Calc_Snowball'!$C$265)</f>
        <v/>
      </c>
      <c r="C286" s="13">
        <f>IF(AND('Calc_Snowball'!$C$265=0,'Calc_Snowball'!$D$265=0,'Calc_Snowball'!$E$265=0),"",'Calc_Snowball'!$D$265)</f>
        <v/>
      </c>
      <c r="D286" s="13">
        <f>IF(AND('Calc_Snowball'!$C$265=0,'Calc_Snowball'!$D$265=0,'Calc_Snowball'!$E$265=0),"",'Calc_Snowball'!$E$265)</f>
        <v/>
      </c>
    </row>
    <row r="287" spans="1:4" x14ac:dyDescent="0.25">
      <c r="A287" s="14">
        <f>IF(AND('Calc_Snowball'!$C$266=0,'Calc_Snowball'!$D$266=0,'Calc_Snowball'!$E$266=0),"",'Calc_Snowball'!$B$266)</f>
        <v/>
      </c>
      <c r="B287" s="13">
        <f>IF(AND('Calc_Snowball'!$C$266=0,'Calc_Snowball'!$D$266=0,'Calc_Snowball'!$E$266=0),"",'Calc_Snowball'!$C$266)</f>
        <v/>
      </c>
      <c r="C287" s="13">
        <f>IF(AND('Calc_Snowball'!$C$266=0,'Calc_Snowball'!$D$266=0,'Calc_Snowball'!$E$266=0),"",'Calc_Snowball'!$D$266)</f>
        <v/>
      </c>
      <c r="D287" s="13">
        <f>IF(AND('Calc_Snowball'!$C$266=0,'Calc_Snowball'!$D$266=0,'Calc_Snowball'!$E$266=0),"",'Calc_Snowball'!$E$266)</f>
        <v/>
      </c>
    </row>
    <row r="288" spans="1:4" x14ac:dyDescent="0.25">
      <c r="A288" s="14">
        <f>IF(AND('Calc_Snowball'!$C$267=0,'Calc_Snowball'!$D$267=0,'Calc_Snowball'!$E$267=0),"",'Calc_Snowball'!$B$267)</f>
        <v/>
      </c>
      <c r="B288" s="13">
        <f>IF(AND('Calc_Snowball'!$C$267=0,'Calc_Snowball'!$D$267=0,'Calc_Snowball'!$E$267=0),"",'Calc_Snowball'!$C$267)</f>
        <v/>
      </c>
      <c r="C288" s="13">
        <f>IF(AND('Calc_Snowball'!$C$267=0,'Calc_Snowball'!$D$267=0,'Calc_Snowball'!$E$267=0),"",'Calc_Snowball'!$D$267)</f>
        <v/>
      </c>
      <c r="D288" s="13">
        <f>IF(AND('Calc_Snowball'!$C$267=0,'Calc_Snowball'!$D$267=0,'Calc_Snowball'!$E$267=0),"",'Calc_Snowball'!$E$267)</f>
        <v/>
      </c>
    </row>
    <row r="289" spans="1:4" x14ac:dyDescent="0.25">
      <c r="A289" s="14">
        <f>IF(AND('Calc_Snowball'!$C$268=0,'Calc_Snowball'!$D$268=0,'Calc_Snowball'!$E$268=0),"",'Calc_Snowball'!$B$268)</f>
        <v/>
      </c>
      <c r="B289" s="13">
        <f>IF(AND('Calc_Snowball'!$C$268=0,'Calc_Snowball'!$D$268=0,'Calc_Snowball'!$E$268=0),"",'Calc_Snowball'!$C$268)</f>
        <v/>
      </c>
      <c r="C289" s="13">
        <f>IF(AND('Calc_Snowball'!$C$268=0,'Calc_Snowball'!$D$268=0,'Calc_Snowball'!$E$268=0),"",'Calc_Snowball'!$D$268)</f>
        <v/>
      </c>
      <c r="D289" s="13">
        <f>IF(AND('Calc_Snowball'!$C$268=0,'Calc_Snowball'!$D$268=0,'Calc_Snowball'!$E$268=0),"",'Calc_Snowball'!$E$268)</f>
        <v/>
      </c>
    </row>
    <row r="290" spans="1:4" x14ac:dyDescent="0.25">
      <c r="A290" s="14">
        <f>IF(AND('Calc_Snowball'!$C$269=0,'Calc_Snowball'!$D$269=0,'Calc_Snowball'!$E$269=0),"",'Calc_Snowball'!$B$269)</f>
        <v/>
      </c>
      <c r="B290" s="13">
        <f>IF(AND('Calc_Snowball'!$C$269=0,'Calc_Snowball'!$D$269=0,'Calc_Snowball'!$E$269=0),"",'Calc_Snowball'!$C$269)</f>
        <v/>
      </c>
      <c r="C290" s="13">
        <f>IF(AND('Calc_Snowball'!$C$269=0,'Calc_Snowball'!$D$269=0,'Calc_Snowball'!$E$269=0),"",'Calc_Snowball'!$D$269)</f>
        <v/>
      </c>
      <c r="D290" s="13">
        <f>IF(AND('Calc_Snowball'!$C$269=0,'Calc_Snowball'!$D$269=0,'Calc_Snowball'!$E$269=0),"",'Calc_Snowball'!$E$269)</f>
        <v/>
      </c>
    </row>
    <row r="291" spans="1:4" x14ac:dyDescent="0.25">
      <c r="A291" s="14">
        <f>IF(AND('Calc_Snowball'!$C$270=0,'Calc_Snowball'!$D$270=0,'Calc_Snowball'!$E$270=0),"",'Calc_Snowball'!$B$270)</f>
        <v/>
      </c>
      <c r="B291" s="13">
        <f>IF(AND('Calc_Snowball'!$C$270=0,'Calc_Snowball'!$D$270=0,'Calc_Snowball'!$E$270=0),"",'Calc_Snowball'!$C$270)</f>
        <v/>
      </c>
      <c r="C291" s="13">
        <f>IF(AND('Calc_Snowball'!$C$270=0,'Calc_Snowball'!$D$270=0,'Calc_Snowball'!$E$270=0),"",'Calc_Snowball'!$D$270)</f>
        <v/>
      </c>
      <c r="D291" s="13">
        <f>IF(AND('Calc_Snowball'!$C$270=0,'Calc_Snowball'!$D$270=0,'Calc_Snowball'!$E$270=0),"",'Calc_Snowball'!$E$270)</f>
        <v/>
      </c>
    </row>
    <row r="292" spans="1:4" x14ac:dyDescent="0.25">
      <c r="A292" s="14">
        <f>IF(AND('Calc_Snowball'!$C$271=0,'Calc_Snowball'!$D$271=0,'Calc_Snowball'!$E$271=0),"",'Calc_Snowball'!$B$271)</f>
        <v/>
      </c>
      <c r="B292" s="13">
        <f>IF(AND('Calc_Snowball'!$C$271=0,'Calc_Snowball'!$D$271=0,'Calc_Snowball'!$E$271=0),"",'Calc_Snowball'!$C$271)</f>
        <v/>
      </c>
      <c r="C292" s="13">
        <f>IF(AND('Calc_Snowball'!$C$271=0,'Calc_Snowball'!$D$271=0,'Calc_Snowball'!$E$271=0),"",'Calc_Snowball'!$D$271)</f>
        <v/>
      </c>
      <c r="D292" s="13">
        <f>IF(AND('Calc_Snowball'!$C$271=0,'Calc_Snowball'!$D$271=0,'Calc_Snowball'!$E$271=0),"",'Calc_Snowball'!$E$271)</f>
        <v/>
      </c>
    </row>
    <row r="293" spans="1:4" x14ac:dyDescent="0.25">
      <c r="A293" s="14">
        <f>IF(AND('Calc_Snowball'!$C$272=0,'Calc_Snowball'!$D$272=0,'Calc_Snowball'!$E$272=0),"",'Calc_Snowball'!$B$272)</f>
        <v/>
      </c>
      <c r="B293" s="13">
        <f>IF(AND('Calc_Snowball'!$C$272=0,'Calc_Snowball'!$D$272=0,'Calc_Snowball'!$E$272=0),"",'Calc_Snowball'!$C$272)</f>
        <v/>
      </c>
      <c r="C293" s="13">
        <f>IF(AND('Calc_Snowball'!$C$272=0,'Calc_Snowball'!$D$272=0,'Calc_Snowball'!$E$272=0),"",'Calc_Snowball'!$D$272)</f>
        <v/>
      </c>
      <c r="D293" s="13">
        <f>IF(AND('Calc_Snowball'!$C$272=0,'Calc_Snowball'!$D$272=0,'Calc_Snowball'!$E$272=0),"",'Calc_Snowball'!$E$272)</f>
        <v/>
      </c>
    </row>
    <row r="294" spans="1:4" x14ac:dyDescent="0.25">
      <c r="A294" s="14">
        <f>IF(AND('Calc_Snowball'!$C$273=0,'Calc_Snowball'!$D$273=0,'Calc_Snowball'!$E$273=0),"",'Calc_Snowball'!$B$273)</f>
        <v/>
      </c>
      <c r="B294" s="13">
        <f>IF(AND('Calc_Snowball'!$C$273=0,'Calc_Snowball'!$D$273=0,'Calc_Snowball'!$E$273=0),"",'Calc_Snowball'!$C$273)</f>
        <v/>
      </c>
      <c r="C294" s="13">
        <f>IF(AND('Calc_Snowball'!$C$273=0,'Calc_Snowball'!$D$273=0,'Calc_Snowball'!$E$273=0),"",'Calc_Snowball'!$D$273)</f>
        <v/>
      </c>
      <c r="D294" s="13">
        <f>IF(AND('Calc_Snowball'!$C$273=0,'Calc_Snowball'!$D$273=0,'Calc_Snowball'!$E$273=0),"",'Calc_Snowball'!$E$273)</f>
        <v/>
      </c>
    </row>
    <row r="295" spans="1:4" x14ac:dyDescent="0.25">
      <c r="A295" s="14">
        <f>IF(AND('Calc_Snowball'!$C$274=0,'Calc_Snowball'!$D$274=0,'Calc_Snowball'!$E$274=0),"",'Calc_Snowball'!$B$274)</f>
        <v/>
      </c>
      <c r="B295" s="13">
        <f>IF(AND('Calc_Snowball'!$C$274=0,'Calc_Snowball'!$D$274=0,'Calc_Snowball'!$E$274=0),"",'Calc_Snowball'!$C$274)</f>
        <v/>
      </c>
      <c r="C295" s="13">
        <f>IF(AND('Calc_Snowball'!$C$274=0,'Calc_Snowball'!$D$274=0,'Calc_Snowball'!$E$274=0),"",'Calc_Snowball'!$D$274)</f>
        <v/>
      </c>
      <c r="D295" s="13">
        <f>IF(AND('Calc_Snowball'!$C$274=0,'Calc_Snowball'!$D$274=0,'Calc_Snowball'!$E$274=0),"",'Calc_Snowball'!$E$274)</f>
        <v/>
      </c>
    </row>
    <row r="296" spans="1:4" x14ac:dyDescent="0.25">
      <c r="A296" s="14">
        <f>IF(AND('Calc_Snowball'!$C$275=0,'Calc_Snowball'!$D$275=0,'Calc_Snowball'!$E$275=0),"",'Calc_Snowball'!$B$275)</f>
        <v/>
      </c>
      <c r="B296" s="13">
        <f>IF(AND('Calc_Snowball'!$C$275=0,'Calc_Snowball'!$D$275=0,'Calc_Snowball'!$E$275=0),"",'Calc_Snowball'!$C$275)</f>
        <v/>
      </c>
      <c r="C296" s="13">
        <f>IF(AND('Calc_Snowball'!$C$275=0,'Calc_Snowball'!$D$275=0,'Calc_Snowball'!$E$275=0),"",'Calc_Snowball'!$D$275)</f>
        <v/>
      </c>
      <c r="D296" s="13">
        <f>IF(AND('Calc_Snowball'!$C$275=0,'Calc_Snowball'!$D$275=0,'Calc_Snowball'!$E$275=0),"",'Calc_Snowball'!$E$275)</f>
        <v/>
      </c>
    </row>
    <row r="297" spans="1:4" x14ac:dyDescent="0.25">
      <c r="A297" s="14">
        <f>IF(AND('Calc_Snowball'!$C$276=0,'Calc_Snowball'!$D$276=0,'Calc_Snowball'!$E$276=0),"",'Calc_Snowball'!$B$276)</f>
        <v/>
      </c>
      <c r="B297" s="13">
        <f>IF(AND('Calc_Snowball'!$C$276=0,'Calc_Snowball'!$D$276=0,'Calc_Snowball'!$E$276=0),"",'Calc_Snowball'!$C$276)</f>
        <v/>
      </c>
      <c r="C297" s="13">
        <f>IF(AND('Calc_Snowball'!$C$276=0,'Calc_Snowball'!$D$276=0,'Calc_Snowball'!$E$276=0),"",'Calc_Snowball'!$D$276)</f>
        <v/>
      </c>
      <c r="D297" s="13">
        <f>IF(AND('Calc_Snowball'!$C$276=0,'Calc_Snowball'!$D$276=0,'Calc_Snowball'!$E$276=0),"",'Calc_Snowball'!$E$276)</f>
        <v/>
      </c>
    </row>
    <row r="298" spans="1:4" x14ac:dyDescent="0.25">
      <c r="A298" s="14">
        <f>IF(AND('Calc_Snowball'!$C$277=0,'Calc_Snowball'!$D$277=0,'Calc_Snowball'!$E$277=0),"",'Calc_Snowball'!$B$277)</f>
        <v/>
      </c>
      <c r="B298" s="13">
        <f>IF(AND('Calc_Snowball'!$C$277=0,'Calc_Snowball'!$D$277=0,'Calc_Snowball'!$E$277=0),"",'Calc_Snowball'!$C$277)</f>
        <v/>
      </c>
      <c r="C298" s="13">
        <f>IF(AND('Calc_Snowball'!$C$277=0,'Calc_Snowball'!$D$277=0,'Calc_Snowball'!$E$277=0),"",'Calc_Snowball'!$D$277)</f>
        <v/>
      </c>
      <c r="D298" s="13">
        <f>IF(AND('Calc_Snowball'!$C$277=0,'Calc_Snowball'!$D$277=0,'Calc_Snowball'!$E$277=0),"",'Calc_Snowball'!$E$277)</f>
        <v/>
      </c>
    </row>
    <row r="299" spans="1:4" x14ac:dyDescent="0.25">
      <c r="A299" s="14">
        <f>IF(AND('Calc_Snowball'!$C$278=0,'Calc_Snowball'!$D$278=0,'Calc_Snowball'!$E$278=0),"",'Calc_Snowball'!$B$278)</f>
        <v/>
      </c>
      <c r="B299" s="13">
        <f>IF(AND('Calc_Snowball'!$C$278=0,'Calc_Snowball'!$D$278=0,'Calc_Snowball'!$E$278=0),"",'Calc_Snowball'!$C$278)</f>
        <v/>
      </c>
      <c r="C299" s="13">
        <f>IF(AND('Calc_Snowball'!$C$278=0,'Calc_Snowball'!$D$278=0,'Calc_Snowball'!$E$278=0),"",'Calc_Snowball'!$D$278)</f>
        <v/>
      </c>
      <c r="D299" s="13">
        <f>IF(AND('Calc_Snowball'!$C$278=0,'Calc_Snowball'!$D$278=0,'Calc_Snowball'!$E$278=0),"",'Calc_Snowball'!$E$278)</f>
        <v/>
      </c>
    </row>
    <row r="300" spans="1:4" x14ac:dyDescent="0.25">
      <c r="A300" s="14">
        <f>IF(AND('Calc_Snowball'!$C$279=0,'Calc_Snowball'!$D$279=0,'Calc_Snowball'!$E$279=0),"",'Calc_Snowball'!$B$279)</f>
        <v/>
      </c>
      <c r="B300" s="13">
        <f>IF(AND('Calc_Snowball'!$C$279=0,'Calc_Snowball'!$D$279=0,'Calc_Snowball'!$E$279=0),"",'Calc_Snowball'!$C$279)</f>
        <v/>
      </c>
      <c r="C300" s="13">
        <f>IF(AND('Calc_Snowball'!$C$279=0,'Calc_Snowball'!$D$279=0,'Calc_Snowball'!$E$279=0),"",'Calc_Snowball'!$D$279)</f>
        <v/>
      </c>
      <c r="D300" s="13">
        <f>IF(AND('Calc_Snowball'!$C$279=0,'Calc_Snowball'!$D$279=0,'Calc_Snowball'!$E$279=0),"",'Calc_Snowball'!$E$279)</f>
        <v/>
      </c>
    </row>
    <row r="301" spans="1:4" x14ac:dyDescent="0.25">
      <c r="A301" s="14">
        <f>IF(AND('Calc_Snowball'!$C$280=0,'Calc_Snowball'!$D$280=0,'Calc_Snowball'!$E$280=0),"",'Calc_Snowball'!$B$280)</f>
        <v/>
      </c>
      <c r="B301" s="13">
        <f>IF(AND('Calc_Snowball'!$C$280=0,'Calc_Snowball'!$D$280=0,'Calc_Snowball'!$E$280=0),"",'Calc_Snowball'!$C$280)</f>
        <v/>
      </c>
      <c r="C301" s="13">
        <f>IF(AND('Calc_Snowball'!$C$280=0,'Calc_Snowball'!$D$280=0,'Calc_Snowball'!$E$280=0),"",'Calc_Snowball'!$D$280)</f>
        <v/>
      </c>
      <c r="D301" s="13">
        <f>IF(AND('Calc_Snowball'!$C$280=0,'Calc_Snowball'!$D$280=0,'Calc_Snowball'!$E$280=0),"",'Calc_Snowball'!$E$280)</f>
        <v/>
      </c>
    </row>
    <row r="302" spans="1:4" x14ac:dyDescent="0.25">
      <c r="A302" s="14">
        <f>IF(AND('Calc_Snowball'!$C$281=0,'Calc_Snowball'!$D$281=0,'Calc_Snowball'!$E$281=0),"",'Calc_Snowball'!$B$281)</f>
        <v/>
      </c>
      <c r="B302" s="13">
        <f>IF(AND('Calc_Snowball'!$C$281=0,'Calc_Snowball'!$D$281=0,'Calc_Snowball'!$E$281=0),"",'Calc_Snowball'!$C$281)</f>
        <v/>
      </c>
      <c r="C302" s="13">
        <f>IF(AND('Calc_Snowball'!$C$281=0,'Calc_Snowball'!$D$281=0,'Calc_Snowball'!$E$281=0),"",'Calc_Snowball'!$D$281)</f>
        <v/>
      </c>
      <c r="D302" s="13">
        <f>IF(AND('Calc_Snowball'!$C$281=0,'Calc_Snowball'!$D$281=0,'Calc_Snowball'!$E$281=0),"",'Calc_Snowball'!$E$281)</f>
        <v/>
      </c>
    </row>
    <row r="303" spans="1:4" x14ac:dyDescent="0.25">
      <c r="A303" s="14">
        <f>IF(AND('Calc_Snowball'!$C$282=0,'Calc_Snowball'!$D$282=0,'Calc_Snowball'!$E$282=0),"",'Calc_Snowball'!$B$282)</f>
        <v/>
      </c>
      <c r="B303" s="13">
        <f>IF(AND('Calc_Snowball'!$C$282=0,'Calc_Snowball'!$D$282=0,'Calc_Snowball'!$E$282=0),"",'Calc_Snowball'!$C$282)</f>
        <v/>
      </c>
      <c r="C303" s="13">
        <f>IF(AND('Calc_Snowball'!$C$282=0,'Calc_Snowball'!$D$282=0,'Calc_Snowball'!$E$282=0),"",'Calc_Snowball'!$D$282)</f>
        <v/>
      </c>
      <c r="D303" s="13">
        <f>IF(AND('Calc_Snowball'!$C$282=0,'Calc_Snowball'!$D$282=0,'Calc_Snowball'!$E$282=0),"",'Calc_Snowball'!$E$282)</f>
        <v/>
      </c>
    </row>
    <row r="304" spans="1:4" x14ac:dyDescent="0.25">
      <c r="A304" s="14">
        <f>IF(AND('Calc_Snowball'!$C$283=0,'Calc_Snowball'!$D$283=0,'Calc_Snowball'!$E$283=0),"",'Calc_Snowball'!$B$283)</f>
        <v/>
      </c>
      <c r="B304" s="13">
        <f>IF(AND('Calc_Snowball'!$C$283=0,'Calc_Snowball'!$D$283=0,'Calc_Snowball'!$E$283=0),"",'Calc_Snowball'!$C$283)</f>
        <v/>
      </c>
      <c r="C304" s="13">
        <f>IF(AND('Calc_Snowball'!$C$283=0,'Calc_Snowball'!$D$283=0,'Calc_Snowball'!$E$283=0),"",'Calc_Snowball'!$D$283)</f>
        <v/>
      </c>
      <c r="D304" s="13">
        <f>IF(AND('Calc_Snowball'!$C$283=0,'Calc_Snowball'!$D$283=0,'Calc_Snowball'!$E$283=0),"",'Calc_Snowball'!$E$283)</f>
        <v/>
      </c>
    </row>
    <row r="305" spans="1:4" x14ac:dyDescent="0.25">
      <c r="A305" s="14">
        <f>IF(AND('Calc_Snowball'!$C$284=0,'Calc_Snowball'!$D$284=0,'Calc_Snowball'!$E$284=0),"",'Calc_Snowball'!$B$284)</f>
        <v/>
      </c>
      <c r="B305" s="13">
        <f>IF(AND('Calc_Snowball'!$C$284=0,'Calc_Snowball'!$D$284=0,'Calc_Snowball'!$E$284=0),"",'Calc_Snowball'!$C$284)</f>
        <v/>
      </c>
      <c r="C305" s="13">
        <f>IF(AND('Calc_Snowball'!$C$284=0,'Calc_Snowball'!$D$284=0,'Calc_Snowball'!$E$284=0),"",'Calc_Snowball'!$D$284)</f>
        <v/>
      </c>
      <c r="D305" s="13">
        <f>IF(AND('Calc_Snowball'!$C$284=0,'Calc_Snowball'!$D$284=0,'Calc_Snowball'!$E$284=0),"",'Calc_Snowball'!$E$284)</f>
        <v/>
      </c>
    </row>
    <row r="306" spans="1:4" x14ac:dyDescent="0.25">
      <c r="A306" s="14">
        <f>IF(AND('Calc_Snowball'!$C$285=0,'Calc_Snowball'!$D$285=0,'Calc_Snowball'!$E$285=0),"",'Calc_Snowball'!$B$285)</f>
        <v/>
      </c>
      <c r="B306" s="13">
        <f>IF(AND('Calc_Snowball'!$C$285=0,'Calc_Snowball'!$D$285=0,'Calc_Snowball'!$E$285=0),"",'Calc_Snowball'!$C$285)</f>
        <v/>
      </c>
      <c r="C306" s="13">
        <f>IF(AND('Calc_Snowball'!$C$285=0,'Calc_Snowball'!$D$285=0,'Calc_Snowball'!$E$285=0),"",'Calc_Snowball'!$D$285)</f>
        <v/>
      </c>
      <c r="D306" s="13">
        <f>IF(AND('Calc_Snowball'!$C$285=0,'Calc_Snowball'!$D$285=0,'Calc_Snowball'!$E$285=0),"",'Calc_Snowball'!$E$285)</f>
        <v/>
      </c>
    </row>
    <row r="307" spans="1:4" x14ac:dyDescent="0.25">
      <c r="A307" s="14">
        <f>IF(AND('Calc_Snowball'!$C$286=0,'Calc_Snowball'!$D$286=0,'Calc_Snowball'!$E$286=0),"",'Calc_Snowball'!$B$286)</f>
        <v/>
      </c>
      <c r="B307" s="13">
        <f>IF(AND('Calc_Snowball'!$C$286=0,'Calc_Snowball'!$D$286=0,'Calc_Snowball'!$E$286=0),"",'Calc_Snowball'!$C$286)</f>
        <v/>
      </c>
      <c r="C307" s="13">
        <f>IF(AND('Calc_Snowball'!$C$286=0,'Calc_Snowball'!$D$286=0,'Calc_Snowball'!$E$286=0),"",'Calc_Snowball'!$D$286)</f>
        <v/>
      </c>
      <c r="D307" s="13">
        <f>IF(AND('Calc_Snowball'!$C$286=0,'Calc_Snowball'!$D$286=0,'Calc_Snowball'!$E$286=0),"",'Calc_Snowball'!$E$286)</f>
        <v/>
      </c>
    </row>
    <row r="308" spans="1:4" x14ac:dyDescent="0.25">
      <c r="A308" s="14">
        <f>IF(AND('Calc_Snowball'!$C$287=0,'Calc_Snowball'!$D$287=0,'Calc_Snowball'!$E$287=0),"",'Calc_Snowball'!$B$287)</f>
        <v/>
      </c>
      <c r="B308" s="13">
        <f>IF(AND('Calc_Snowball'!$C$287=0,'Calc_Snowball'!$D$287=0,'Calc_Snowball'!$E$287=0),"",'Calc_Snowball'!$C$287)</f>
        <v/>
      </c>
      <c r="C308" s="13">
        <f>IF(AND('Calc_Snowball'!$C$287=0,'Calc_Snowball'!$D$287=0,'Calc_Snowball'!$E$287=0),"",'Calc_Snowball'!$D$287)</f>
        <v/>
      </c>
      <c r="D308" s="13">
        <f>IF(AND('Calc_Snowball'!$C$287=0,'Calc_Snowball'!$D$287=0,'Calc_Snowball'!$E$287=0),"",'Calc_Snowball'!$E$287)</f>
        <v/>
      </c>
    </row>
    <row r="309" spans="1:4" x14ac:dyDescent="0.25">
      <c r="A309" s="14">
        <f>IF(AND('Calc_Snowball'!$C$288=0,'Calc_Snowball'!$D$288=0,'Calc_Snowball'!$E$288=0),"",'Calc_Snowball'!$B$288)</f>
        <v/>
      </c>
      <c r="B309" s="13">
        <f>IF(AND('Calc_Snowball'!$C$288=0,'Calc_Snowball'!$D$288=0,'Calc_Snowball'!$E$288=0),"",'Calc_Snowball'!$C$288)</f>
        <v/>
      </c>
      <c r="C309" s="13">
        <f>IF(AND('Calc_Snowball'!$C$288=0,'Calc_Snowball'!$D$288=0,'Calc_Snowball'!$E$288=0),"",'Calc_Snowball'!$D$288)</f>
        <v/>
      </c>
      <c r="D309" s="13">
        <f>IF(AND('Calc_Snowball'!$C$288=0,'Calc_Snowball'!$D$288=0,'Calc_Snowball'!$E$288=0),"",'Calc_Snowball'!$E$288)</f>
        <v/>
      </c>
    </row>
    <row r="310" spans="1:4" x14ac:dyDescent="0.25">
      <c r="A310" s="14">
        <f>IF(AND('Calc_Snowball'!$C$289=0,'Calc_Snowball'!$D$289=0,'Calc_Snowball'!$E$289=0),"",'Calc_Snowball'!$B$289)</f>
        <v/>
      </c>
      <c r="B310" s="13">
        <f>IF(AND('Calc_Snowball'!$C$289=0,'Calc_Snowball'!$D$289=0,'Calc_Snowball'!$E$289=0),"",'Calc_Snowball'!$C$289)</f>
        <v/>
      </c>
      <c r="C310" s="13">
        <f>IF(AND('Calc_Snowball'!$C$289=0,'Calc_Snowball'!$D$289=0,'Calc_Snowball'!$E$289=0),"",'Calc_Snowball'!$D$289)</f>
        <v/>
      </c>
      <c r="D310" s="13">
        <f>IF(AND('Calc_Snowball'!$C$289=0,'Calc_Snowball'!$D$289=0,'Calc_Snowball'!$E$289=0),"",'Calc_Snowball'!$E$289)</f>
        <v/>
      </c>
    </row>
    <row r="311" spans="1:4" x14ac:dyDescent="0.25">
      <c r="A311" s="14">
        <f>IF(AND('Calc_Snowball'!$C$290=0,'Calc_Snowball'!$D$290=0,'Calc_Snowball'!$E$290=0),"",'Calc_Snowball'!$B$290)</f>
        <v/>
      </c>
      <c r="B311" s="13">
        <f>IF(AND('Calc_Snowball'!$C$290=0,'Calc_Snowball'!$D$290=0,'Calc_Snowball'!$E$290=0),"",'Calc_Snowball'!$C$290)</f>
        <v/>
      </c>
      <c r="C311" s="13">
        <f>IF(AND('Calc_Snowball'!$C$290=0,'Calc_Snowball'!$D$290=0,'Calc_Snowball'!$E$290=0),"",'Calc_Snowball'!$D$290)</f>
        <v/>
      </c>
      <c r="D311" s="13">
        <f>IF(AND('Calc_Snowball'!$C$290=0,'Calc_Snowball'!$D$290=0,'Calc_Snowball'!$E$290=0),"",'Calc_Snowball'!$E$290)</f>
        <v/>
      </c>
    </row>
    <row r="312" spans="1:4" x14ac:dyDescent="0.25">
      <c r="A312" s="14">
        <f>IF(AND('Calc_Snowball'!$C$291=0,'Calc_Snowball'!$D$291=0,'Calc_Snowball'!$E$291=0),"",'Calc_Snowball'!$B$291)</f>
        <v/>
      </c>
      <c r="B312" s="13">
        <f>IF(AND('Calc_Snowball'!$C$291=0,'Calc_Snowball'!$D$291=0,'Calc_Snowball'!$E$291=0),"",'Calc_Snowball'!$C$291)</f>
        <v/>
      </c>
      <c r="C312" s="13">
        <f>IF(AND('Calc_Snowball'!$C$291=0,'Calc_Snowball'!$D$291=0,'Calc_Snowball'!$E$291=0),"",'Calc_Snowball'!$D$291)</f>
        <v/>
      </c>
      <c r="D312" s="13">
        <f>IF(AND('Calc_Snowball'!$C$291=0,'Calc_Snowball'!$D$291=0,'Calc_Snowball'!$E$291=0),"",'Calc_Snowball'!$E$291)</f>
        <v/>
      </c>
    </row>
    <row r="313" spans="1:4" x14ac:dyDescent="0.25">
      <c r="A313" s="14">
        <f>IF(AND('Calc_Snowball'!$C$292=0,'Calc_Snowball'!$D$292=0,'Calc_Snowball'!$E$292=0),"",'Calc_Snowball'!$B$292)</f>
        <v/>
      </c>
      <c r="B313" s="13">
        <f>IF(AND('Calc_Snowball'!$C$292=0,'Calc_Snowball'!$D$292=0,'Calc_Snowball'!$E$292=0),"",'Calc_Snowball'!$C$292)</f>
        <v/>
      </c>
      <c r="C313" s="13">
        <f>IF(AND('Calc_Snowball'!$C$292=0,'Calc_Snowball'!$D$292=0,'Calc_Snowball'!$E$292=0),"",'Calc_Snowball'!$D$292)</f>
        <v/>
      </c>
      <c r="D313" s="13">
        <f>IF(AND('Calc_Snowball'!$C$292=0,'Calc_Snowball'!$D$292=0,'Calc_Snowball'!$E$292=0),"",'Calc_Snowball'!$E$292)</f>
        <v/>
      </c>
    </row>
    <row r="314" spans="1:4" x14ac:dyDescent="0.25">
      <c r="A314" s="14">
        <f>IF(AND('Calc_Snowball'!$C$293=0,'Calc_Snowball'!$D$293=0,'Calc_Snowball'!$E$293=0),"",'Calc_Snowball'!$B$293)</f>
        <v/>
      </c>
      <c r="B314" s="13">
        <f>IF(AND('Calc_Snowball'!$C$293=0,'Calc_Snowball'!$D$293=0,'Calc_Snowball'!$E$293=0),"",'Calc_Snowball'!$C$293)</f>
        <v/>
      </c>
      <c r="C314" s="13">
        <f>IF(AND('Calc_Snowball'!$C$293=0,'Calc_Snowball'!$D$293=0,'Calc_Snowball'!$E$293=0),"",'Calc_Snowball'!$D$293)</f>
        <v/>
      </c>
      <c r="D314" s="13">
        <f>IF(AND('Calc_Snowball'!$C$293=0,'Calc_Snowball'!$D$293=0,'Calc_Snowball'!$E$293=0),"",'Calc_Snowball'!$E$293)</f>
        <v/>
      </c>
    </row>
    <row r="315" spans="1:4" x14ac:dyDescent="0.25">
      <c r="A315" s="14">
        <f>IF(AND('Calc_Snowball'!$C$294=0,'Calc_Snowball'!$D$294=0,'Calc_Snowball'!$E$294=0),"",'Calc_Snowball'!$B$294)</f>
        <v/>
      </c>
      <c r="B315" s="13">
        <f>IF(AND('Calc_Snowball'!$C$294=0,'Calc_Snowball'!$D$294=0,'Calc_Snowball'!$E$294=0),"",'Calc_Snowball'!$C$294)</f>
        <v/>
      </c>
      <c r="C315" s="13">
        <f>IF(AND('Calc_Snowball'!$C$294=0,'Calc_Snowball'!$D$294=0,'Calc_Snowball'!$E$294=0),"",'Calc_Snowball'!$D$294)</f>
        <v/>
      </c>
      <c r="D315" s="13">
        <f>IF(AND('Calc_Snowball'!$C$294=0,'Calc_Snowball'!$D$294=0,'Calc_Snowball'!$E$294=0),"",'Calc_Snowball'!$E$294)</f>
        <v/>
      </c>
    </row>
    <row r="316" spans="1:4" x14ac:dyDescent="0.25">
      <c r="A316" s="14">
        <f>IF(AND('Calc_Snowball'!$C$295=0,'Calc_Snowball'!$D$295=0,'Calc_Snowball'!$E$295=0),"",'Calc_Snowball'!$B$295)</f>
        <v/>
      </c>
      <c r="B316" s="13">
        <f>IF(AND('Calc_Snowball'!$C$295=0,'Calc_Snowball'!$D$295=0,'Calc_Snowball'!$E$295=0),"",'Calc_Snowball'!$C$295)</f>
        <v/>
      </c>
      <c r="C316" s="13">
        <f>IF(AND('Calc_Snowball'!$C$295=0,'Calc_Snowball'!$D$295=0,'Calc_Snowball'!$E$295=0),"",'Calc_Snowball'!$D$295)</f>
        <v/>
      </c>
      <c r="D316" s="13">
        <f>IF(AND('Calc_Snowball'!$C$295=0,'Calc_Snowball'!$D$295=0,'Calc_Snowball'!$E$295=0),"",'Calc_Snowball'!$E$295)</f>
        <v/>
      </c>
    </row>
    <row r="317" spans="1:4" x14ac:dyDescent="0.25">
      <c r="A317" s="14">
        <f>IF(AND('Calc_Snowball'!$C$296=0,'Calc_Snowball'!$D$296=0,'Calc_Snowball'!$E$296=0),"",'Calc_Snowball'!$B$296)</f>
        <v/>
      </c>
      <c r="B317" s="13">
        <f>IF(AND('Calc_Snowball'!$C$296=0,'Calc_Snowball'!$D$296=0,'Calc_Snowball'!$E$296=0),"",'Calc_Snowball'!$C$296)</f>
        <v/>
      </c>
      <c r="C317" s="13">
        <f>IF(AND('Calc_Snowball'!$C$296=0,'Calc_Snowball'!$D$296=0,'Calc_Snowball'!$E$296=0),"",'Calc_Snowball'!$D$296)</f>
        <v/>
      </c>
      <c r="D317" s="13">
        <f>IF(AND('Calc_Snowball'!$C$296=0,'Calc_Snowball'!$D$296=0,'Calc_Snowball'!$E$296=0),"",'Calc_Snowball'!$E$296)</f>
        <v/>
      </c>
    </row>
    <row r="318" spans="1:4" x14ac:dyDescent="0.25">
      <c r="A318" s="14">
        <f>IF(AND('Calc_Snowball'!$C$297=0,'Calc_Snowball'!$D$297=0,'Calc_Snowball'!$E$297=0),"",'Calc_Snowball'!$B$297)</f>
        <v/>
      </c>
      <c r="B318" s="13">
        <f>IF(AND('Calc_Snowball'!$C$297=0,'Calc_Snowball'!$D$297=0,'Calc_Snowball'!$E$297=0),"",'Calc_Snowball'!$C$297)</f>
        <v/>
      </c>
      <c r="C318" s="13">
        <f>IF(AND('Calc_Snowball'!$C$297=0,'Calc_Snowball'!$D$297=0,'Calc_Snowball'!$E$297=0),"",'Calc_Snowball'!$D$297)</f>
        <v/>
      </c>
      <c r="D318" s="13">
        <f>IF(AND('Calc_Snowball'!$C$297=0,'Calc_Snowball'!$D$297=0,'Calc_Snowball'!$E$297=0),"",'Calc_Snowball'!$E$297)</f>
        <v/>
      </c>
    </row>
    <row r="319" spans="1:4" x14ac:dyDescent="0.25">
      <c r="A319" s="14">
        <f>IF(AND('Calc_Snowball'!$C$298=0,'Calc_Snowball'!$D$298=0,'Calc_Snowball'!$E$298=0),"",'Calc_Snowball'!$B$298)</f>
        <v/>
      </c>
      <c r="B319" s="13">
        <f>IF(AND('Calc_Snowball'!$C$298=0,'Calc_Snowball'!$D$298=0,'Calc_Snowball'!$E$298=0),"",'Calc_Snowball'!$C$298)</f>
        <v/>
      </c>
      <c r="C319" s="13">
        <f>IF(AND('Calc_Snowball'!$C$298=0,'Calc_Snowball'!$D$298=0,'Calc_Snowball'!$E$298=0),"",'Calc_Snowball'!$D$298)</f>
        <v/>
      </c>
      <c r="D319" s="13">
        <f>IF(AND('Calc_Snowball'!$C$298=0,'Calc_Snowball'!$D$298=0,'Calc_Snowball'!$E$298=0),"",'Calc_Snowball'!$E$298)</f>
        <v/>
      </c>
    </row>
    <row r="320" spans="1:4" x14ac:dyDescent="0.25">
      <c r="A320" s="14">
        <f>IF(AND('Calc_Snowball'!$C$299=0,'Calc_Snowball'!$D$299=0,'Calc_Snowball'!$E$299=0),"",'Calc_Snowball'!$B$299)</f>
        <v/>
      </c>
      <c r="B320" s="13">
        <f>IF(AND('Calc_Snowball'!$C$299=0,'Calc_Snowball'!$D$299=0,'Calc_Snowball'!$E$299=0),"",'Calc_Snowball'!$C$299)</f>
        <v/>
      </c>
      <c r="C320" s="13">
        <f>IF(AND('Calc_Snowball'!$C$299=0,'Calc_Snowball'!$D$299=0,'Calc_Snowball'!$E$299=0),"",'Calc_Snowball'!$D$299)</f>
        <v/>
      </c>
      <c r="D320" s="13">
        <f>IF(AND('Calc_Snowball'!$C$299=0,'Calc_Snowball'!$D$299=0,'Calc_Snowball'!$E$299=0),"",'Calc_Snowball'!$E$299)</f>
        <v/>
      </c>
    </row>
    <row r="321" spans="1:4" x14ac:dyDescent="0.25">
      <c r="A321" s="14">
        <f>IF(AND('Calc_Snowball'!$C$300=0,'Calc_Snowball'!$D$300=0,'Calc_Snowball'!$E$300=0),"",'Calc_Snowball'!$B$300)</f>
        <v/>
      </c>
      <c r="B321" s="13">
        <f>IF(AND('Calc_Snowball'!$C$300=0,'Calc_Snowball'!$D$300=0,'Calc_Snowball'!$E$300=0),"",'Calc_Snowball'!$C$300)</f>
        <v/>
      </c>
      <c r="C321" s="13">
        <f>IF(AND('Calc_Snowball'!$C$300=0,'Calc_Snowball'!$D$300=0,'Calc_Snowball'!$E$300=0),"",'Calc_Snowball'!$D$300)</f>
        <v/>
      </c>
      <c r="D321" s="13">
        <f>IF(AND('Calc_Snowball'!$C$300=0,'Calc_Snowball'!$D$300=0,'Calc_Snowball'!$E$300=0),"",'Calc_Snowball'!$E$300)</f>
        <v/>
      </c>
    </row>
    <row r="322" spans="1:4" x14ac:dyDescent="0.25">
      <c r="A322" s="14">
        <f>IF(AND('Calc_Snowball'!$C$301=0,'Calc_Snowball'!$D$301=0,'Calc_Snowball'!$E$301=0),"",'Calc_Snowball'!$B$301)</f>
        <v/>
      </c>
      <c r="B322" s="13">
        <f>IF(AND('Calc_Snowball'!$C$301=0,'Calc_Snowball'!$D$301=0,'Calc_Snowball'!$E$301=0),"",'Calc_Snowball'!$C$301)</f>
        <v/>
      </c>
      <c r="C322" s="13">
        <f>IF(AND('Calc_Snowball'!$C$301=0,'Calc_Snowball'!$D$301=0,'Calc_Snowball'!$E$301=0),"",'Calc_Snowball'!$D$301)</f>
        <v/>
      </c>
      <c r="D322" s="13">
        <f>IF(AND('Calc_Snowball'!$C$301=0,'Calc_Snowball'!$D$301=0,'Calc_Snowball'!$E$301=0),"",'Calc_Snowball'!$E$301)</f>
        <v/>
      </c>
    </row>
    <row r="323" spans="1:4" x14ac:dyDescent="0.25">
      <c r="A323" s="14">
        <f>IF(AND('Calc_Snowball'!$C$302=0,'Calc_Snowball'!$D$302=0,'Calc_Snowball'!$E$302=0),"",'Calc_Snowball'!$B$302)</f>
        <v/>
      </c>
      <c r="B323" s="13">
        <f>IF(AND('Calc_Snowball'!$C$302=0,'Calc_Snowball'!$D$302=0,'Calc_Snowball'!$E$302=0),"",'Calc_Snowball'!$C$302)</f>
        <v/>
      </c>
      <c r="C323" s="13">
        <f>IF(AND('Calc_Snowball'!$C$302=0,'Calc_Snowball'!$D$302=0,'Calc_Snowball'!$E$302=0),"",'Calc_Snowball'!$D$302)</f>
        <v/>
      </c>
      <c r="D323" s="13">
        <f>IF(AND('Calc_Snowball'!$C$302=0,'Calc_Snowball'!$D$302=0,'Calc_Snowball'!$E$302=0),"",'Calc_Snowball'!$E$302)</f>
        <v/>
      </c>
    </row>
    <row r="324" spans="1:4" x14ac:dyDescent="0.25">
      <c r="A324" s="14">
        <f>IF(AND('Calc_Snowball'!$C$303=0,'Calc_Snowball'!$D$303=0,'Calc_Snowball'!$E$303=0),"",'Calc_Snowball'!$B$303)</f>
        <v/>
      </c>
      <c r="B324" s="13">
        <f>IF(AND('Calc_Snowball'!$C$303=0,'Calc_Snowball'!$D$303=0,'Calc_Snowball'!$E$303=0),"",'Calc_Snowball'!$C$303)</f>
        <v/>
      </c>
      <c r="C324" s="13">
        <f>IF(AND('Calc_Snowball'!$C$303=0,'Calc_Snowball'!$D$303=0,'Calc_Snowball'!$E$303=0),"",'Calc_Snowball'!$D$303)</f>
        <v/>
      </c>
      <c r="D324" s="13">
        <f>IF(AND('Calc_Snowball'!$C$303=0,'Calc_Snowball'!$D$303=0,'Calc_Snowball'!$E$303=0),"",'Calc_Snowball'!$E$303)</f>
        <v/>
      </c>
    </row>
    <row r="325" spans="1:4" x14ac:dyDescent="0.25">
      <c r="A325" s="14">
        <f>IF(AND('Calc_Snowball'!$C$304=0,'Calc_Snowball'!$D$304=0,'Calc_Snowball'!$E$304=0),"",'Calc_Snowball'!$B$304)</f>
        <v/>
      </c>
      <c r="B325" s="13">
        <f>IF(AND('Calc_Snowball'!$C$304=0,'Calc_Snowball'!$D$304=0,'Calc_Snowball'!$E$304=0),"",'Calc_Snowball'!$C$304)</f>
        <v/>
      </c>
      <c r="C325" s="13">
        <f>IF(AND('Calc_Snowball'!$C$304=0,'Calc_Snowball'!$D$304=0,'Calc_Snowball'!$E$304=0),"",'Calc_Snowball'!$D$304)</f>
        <v/>
      </c>
      <c r="D325" s="13">
        <f>IF(AND('Calc_Snowball'!$C$304=0,'Calc_Snowball'!$D$304=0,'Calc_Snowball'!$E$304=0),"",'Calc_Snowball'!$E$304)</f>
        <v/>
      </c>
    </row>
    <row r="326" spans="1:4" x14ac:dyDescent="0.25">
      <c r="A326" s="14">
        <f>IF(AND('Calc_Snowball'!$C$305=0,'Calc_Snowball'!$D$305=0,'Calc_Snowball'!$E$305=0),"",'Calc_Snowball'!$B$305)</f>
        <v/>
      </c>
      <c r="B326" s="13">
        <f>IF(AND('Calc_Snowball'!$C$305=0,'Calc_Snowball'!$D$305=0,'Calc_Snowball'!$E$305=0),"",'Calc_Snowball'!$C$305)</f>
        <v/>
      </c>
      <c r="C326" s="13">
        <f>IF(AND('Calc_Snowball'!$C$305=0,'Calc_Snowball'!$D$305=0,'Calc_Snowball'!$E$305=0),"",'Calc_Snowball'!$D$305)</f>
        <v/>
      </c>
      <c r="D326" s="13">
        <f>IF(AND('Calc_Snowball'!$C$305=0,'Calc_Snowball'!$D$305=0,'Calc_Snowball'!$E$305=0),"",'Calc_Snowball'!$E$305)</f>
        <v/>
      </c>
    </row>
    <row r="327" spans="1:4" x14ac:dyDescent="0.25">
      <c r="A327" s="14">
        <f>IF(AND('Calc_Snowball'!$C$306=0,'Calc_Snowball'!$D$306=0,'Calc_Snowball'!$E$306=0),"",'Calc_Snowball'!$B$306)</f>
        <v/>
      </c>
      <c r="B327" s="13">
        <f>IF(AND('Calc_Snowball'!$C$306=0,'Calc_Snowball'!$D$306=0,'Calc_Snowball'!$E$306=0),"",'Calc_Snowball'!$C$306)</f>
        <v/>
      </c>
      <c r="C327" s="13">
        <f>IF(AND('Calc_Snowball'!$C$306=0,'Calc_Snowball'!$D$306=0,'Calc_Snowball'!$E$306=0),"",'Calc_Snowball'!$D$306)</f>
        <v/>
      </c>
      <c r="D327" s="13">
        <f>IF(AND('Calc_Snowball'!$C$306=0,'Calc_Snowball'!$D$306=0,'Calc_Snowball'!$E$306=0),"",'Calc_Snowball'!$E$306)</f>
        <v/>
      </c>
    </row>
    <row r="328" spans="1:4" x14ac:dyDescent="0.25">
      <c r="A328" s="14">
        <f>IF(AND('Calc_Snowball'!$C$307=0,'Calc_Snowball'!$D$307=0,'Calc_Snowball'!$E$307=0),"",'Calc_Snowball'!$B$307)</f>
        <v/>
      </c>
      <c r="B328" s="13">
        <f>IF(AND('Calc_Snowball'!$C$307=0,'Calc_Snowball'!$D$307=0,'Calc_Snowball'!$E$307=0),"",'Calc_Snowball'!$C$307)</f>
        <v/>
      </c>
      <c r="C328" s="13">
        <f>IF(AND('Calc_Snowball'!$C$307=0,'Calc_Snowball'!$D$307=0,'Calc_Snowball'!$E$307=0),"",'Calc_Snowball'!$D$307)</f>
        <v/>
      </c>
      <c r="D328" s="13">
        <f>IF(AND('Calc_Snowball'!$C$307=0,'Calc_Snowball'!$D$307=0,'Calc_Snowball'!$E$307=0),"",'Calc_Snowball'!$E$307)</f>
        <v/>
      </c>
    </row>
    <row r="329" spans="1:4" x14ac:dyDescent="0.25">
      <c r="A329" s="14">
        <f>IF(AND('Calc_Snowball'!$C$308=0,'Calc_Snowball'!$D$308=0,'Calc_Snowball'!$E$308=0),"",'Calc_Snowball'!$B$308)</f>
        <v/>
      </c>
      <c r="B329" s="13">
        <f>IF(AND('Calc_Snowball'!$C$308=0,'Calc_Snowball'!$D$308=0,'Calc_Snowball'!$E$308=0),"",'Calc_Snowball'!$C$308)</f>
        <v/>
      </c>
      <c r="C329" s="13">
        <f>IF(AND('Calc_Snowball'!$C$308=0,'Calc_Snowball'!$D$308=0,'Calc_Snowball'!$E$308=0),"",'Calc_Snowball'!$D$308)</f>
        <v/>
      </c>
      <c r="D329" s="13">
        <f>IF(AND('Calc_Snowball'!$C$308=0,'Calc_Snowball'!$D$308=0,'Calc_Snowball'!$E$308=0),"",'Calc_Snowball'!$E$308)</f>
        <v/>
      </c>
    </row>
    <row r="330" spans="1:4" x14ac:dyDescent="0.25">
      <c r="A330" s="14">
        <f>IF(AND('Calc_Snowball'!$C$309=0,'Calc_Snowball'!$D$309=0,'Calc_Snowball'!$E$309=0),"",'Calc_Snowball'!$B$309)</f>
        <v/>
      </c>
      <c r="B330" s="13">
        <f>IF(AND('Calc_Snowball'!$C$309=0,'Calc_Snowball'!$D$309=0,'Calc_Snowball'!$E$309=0),"",'Calc_Snowball'!$C$309)</f>
        <v/>
      </c>
      <c r="C330" s="13">
        <f>IF(AND('Calc_Snowball'!$C$309=0,'Calc_Snowball'!$D$309=0,'Calc_Snowball'!$E$309=0),"",'Calc_Snowball'!$D$309)</f>
        <v/>
      </c>
      <c r="D330" s="13">
        <f>IF(AND('Calc_Snowball'!$C$309=0,'Calc_Snowball'!$D$309=0,'Calc_Snowball'!$E$309=0),"",'Calc_Snowball'!$E$309)</f>
        <v/>
      </c>
    </row>
    <row r="331" spans="1:4" x14ac:dyDescent="0.25">
      <c r="A331" s="14">
        <f>IF(AND('Calc_Snowball'!$C$310=0,'Calc_Snowball'!$D$310=0,'Calc_Snowball'!$E$310=0),"",'Calc_Snowball'!$B$310)</f>
        <v/>
      </c>
      <c r="B331" s="13">
        <f>IF(AND('Calc_Snowball'!$C$310=0,'Calc_Snowball'!$D$310=0,'Calc_Snowball'!$E$310=0),"",'Calc_Snowball'!$C$310)</f>
        <v/>
      </c>
      <c r="C331" s="13">
        <f>IF(AND('Calc_Snowball'!$C$310=0,'Calc_Snowball'!$D$310=0,'Calc_Snowball'!$E$310=0),"",'Calc_Snowball'!$D$310)</f>
        <v/>
      </c>
      <c r="D331" s="13">
        <f>IF(AND('Calc_Snowball'!$C$310=0,'Calc_Snowball'!$D$310=0,'Calc_Snowball'!$E$310=0),"",'Calc_Snowball'!$E$310)</f>
        <v/>
      </c>
    </row>
    <row r="332" spans="1:4" x14ac:dyDescent="0.25">
      <c r="A332" s="14">
        <f>IF(AND('Calc_Snowball'!$C$311=0,'Calc_Snowball'!$D$311=0,'Calc_Snowball'!$E$311=0),"",'Calc_Snowball'!$B$311)</f>
        <v/>
      </c>
      <c r="B332" s="13">
        <f>IF(AND('Calc_Snowball'!$C$311=0,'Calc_Snowball'!$D$311=0,'Calc_Snowball'!$E$311=0),"",'Calc_Snowball'!$C$311)</f>
        <v/>
      </c>
      <c r="C332" s="13">
        <f>IF(AND('Calc_Snowball'!$C$311=0,'Calc_Snowball'!$D$311=0,'Calc_Snowball'!$E$311=0),"",'Calc_Snowball'!$D$311)</f>
        <v/>
      </c>
      <c r="D332" s="13">
        <f>IF(AND('Calc_Snowball'!$C$311=0,'Calc_Snowball'!$D$311=0,'Calc_Snowball'!$E$311=0),"",'Calc_Snowball'!$E$311)</f>
        <v/>
      </c>
    </row>
    <row r="333" spans="1:4" x14ac:dyDescent="0.25">
      <c r="A333" s="14">
        <f>IF(AND('Calc_Snowball'!$C$312=0,'Calc_Snowball'!$D$312=0,'Calc_Snowball'!$E$312=0),"",'Calc_Snowball'!$B$312)</f>
        <v/>
      </c>
      <c r="B333" s="13">
        <f>IF(AND('Calc_Snowball'!$C$312=0,'Calc_Snowball'!$D$312=0,'Calc_Snowball'!$E$312=0),"",'Calc_Snowball'!$C$312)</f>
        <v/>
      </c>
      <c r="C333" s="13">
        <f>IF(AND('Calc_Snowball'!$C$312=0,'Calc_Snowball'!$D$312=0,'Calc_Snowball'!$E$312=0),"",'Calc_Snowball'!$D$312)</f>
        <v/>
      </c>
      <c r="D333" s="13">
        <f>IF(AND('Calc_Snowball'!$C$312=0,'Calc_Snowball'!$D$312=0,'Calc_Snowball'!$E$312=0),"",'Calc_Snowball'!$E$312)</f>
        <v/>
      </c>
    </row>
    <row r="334" spans="1:4" x14ac:dyDescent="0.25">
      <c r="A334" s="14">
        <f>IF(AND('Calc_Snowball'!$C$313=0,'Calc_Snowball'!$D$313=0,'Calc_Snowball'!$E$313=0),"",'Calc_Snowball'!$B$313)</f>
        <v/>
      </c>
      <c r="B334" s="13">
        <f>IF(AND('Calc_Snowball'!$C$313=0,'Calc_Snowball'!$D$313=0,'Calc_Snowball'!$E$313=0),"",'Calc_Snowball'!$C$313)</f>
        <v/>
      </c>
      <c r="C334" s="13">
        <f>IF(AND('Calc_Snowball'!$C$313=0,'Calc_Snowball'!$D$313=0,'Calc_Snowball'!$E$313=0),"",'Calc_Snowball'!$D$313)</f>
        <v/>
      </c>
      <c r="D334" s="13">
        <f>IF(AND('Calc_Snowball'!$C$313=0,'Calc_Snowball'!$D$313=0,'Calc_Snowball'!$E$313=0),"",'Calc_Snowball'!$E$313)</f>
        <v/>
      </c>
    </row>
    <row r="335" spans="1:4" x14ac:dyDescent="0.25">
      <c r="A335" s="14">
        <f>IF(AND('Calc_Snowball'!$C$314=0,'Calc_Snowball'!$D$314=0,'Calc_Snowball'!$E$314=0),"",'Calc_Snowball'!$B$314)</f>
        <v/>
      </c>
      <c r="B335" s="13">
        <f>IF(AND('Calc_Snowball'!$C$314=0,'Calc_Snowball'!$D$314=0,'Calc_Snowball'!$E$314=0),"",'Calc_Snowball'!$C$314)</f>
        <v/>
      </c>
      <c r="C335" s="13">
        <f>IF(AND('Calc_Snowball'!$C$314=0,'Calc_Snowball'!$D$314=0,'Calc_Snowball'!$E$314=0),"",'Calc_Snowball'!$D$314)</f>
        <v/>
      </c>
      <c r="D335" s="13">
        <f>IF(AND('Calc_Snowball'!$C$314=0,'Calc_Snowball'!$D$314=0,'Calc_Snowball'!$E$314=0),"",'Calc_Snowball'!$E$314)</f>
        <v/>
      </c>
    </row>
    <row r="336" spans="1:4" x14ac:dyDescent="0.25">
      <c r="A336" s="14">
        <f>IF(AND('Calc_Snowball'!$C$315=0,'Calc_Snowball'!$D$315=0,'Calc_Snowball'!$E$315=0),"",'Calc_Snowball'!$B$315)</f>
        <v/>
      </c>
      <c r="B336" s="13">
        <f>IF(AND('Calc_Snowball'!$C$315=0,'Calc_Snowball'!$D$315=0,'Calc_Snowball'!$E$315=0),"",'Calc_Snowball'!$C$315)</f>
        <v/>
      </c>
      <c r="C336" s="13">
        <f>IF(AND('Calc_Snowball'!$C$315=0,'Calc_Snowball'!$D$315=0,'Calc_Snowball'!$E$315=0),"",'Calc_Snowball'!$D$315)</f>
        <v/>
      </c>
      <c r="D336" s="13">
        <f>IF(AND('Calc_Snowball'!$C$315=0,'Calc_Snowball'!$D$315=0,'Calc_Snowball'!$E$315=0),"",'Calc_Snowball'!$E$315)</f>
        <v/>
      </c>
    </row>
    <row r="337" spans="1:4" x14ac:dyDescent="0.25">
      <c r="A337" s="14">
        <f>IF(AND('Calc_Snowball'!$C$316=0,'Calc_Snowball'!$D$316=0,'Calc_Snowball'!$E$316=0),"",'Calc_Snowball'!$B$316)</f>
        <v/>
      </c>
      <c r="B337" s="13">
        <f>IF(AND('Calc_Snowball'!$C$316=0,'Calc_Snowball'!$D$316=0,'Calc_Snowball'!$E$316=0),"",'Calc_Snowball'!$C$316)</f>
        <v/>
      </c>
      <c r="C337" s="13">
        <f>IF(AND('Calc_Snowball'!$C$316=0,'Calc_Snowball'!$D$316=0,'Calc_Snowball'!$E$316=0),"",'Calc_Snowball'!$D$316)</f>
        <v/>
      </c>
      <c r="D337" s="13">
        <f>IF(AND('Calc_Snowball'!$C$316=0,'Calc_Snowball'!$D$316=0,'Calc_Snowball'!$E$316=0),"",'Calc_Snowball'!$E$316)</f>
        <v/>
      </c>
    </row>
    <row r="338" spans="1:4" x14ac:dyDescent="0.25">
      <c r="A338" s="14">
        <f>IF(AND('Calc_Snowball'!$C$317=0,'Calc_Snowball'!$D$317=0,'Calc_Snowball'!$E$317=0),"",'Calc_Snowball'!$B$317)</f>
        <v/>
      </c>
      <c r="B338" s="13">
        <f>IF(AND('Calc_Snowball'!$C$317=0,'Calc_Snowball'!$D$317=0,'Calc_Snowball'!$E$317=0),"",'Calc_Snowball'!$C$317)</f>
        <v/>
      </c>
      <c r="C338" s="13">
        <f>IF(AND('Calc_Snowball'!$C$317=0,'Calc_Snowball'!$D$317=0,'Calc_Snowball'!$E$317=0),"",'Calc_Snowball'!$D$317)</f>
        <v/>
      </c>
      <c r="D338" s="13">
        <f>IF(AND('Calc_Snowball'!$C$317=0,'Calc_Snowball'!$D$317=0,'Calc_Snowball'!$E$317=0),"",'Calc_Snowball'!$E$317)</f>
        <v/>
      </c>
    </row>
    <row r="339" spans="1:4" x14ac:dyDescent="0.25">
      <c r="A339" s="14">
        <f>IF(AND('Calc_Snowball'!$C$318=0,'Calc_Snowball'!$D$318=0,'Calc_Snowball'!$E$318=0),"",'Calc_Snowball'!$B$318)</f>
        <v/>
      </c>
      <c r="B339" s="13">
        <f>IF(AND('Calc_Snowball'!$C$318=0,'Calc_Snowball'!$D$318=0,'Calc_Snowball'!$E$318=0),"",'Calc_Snowball'!$C$318)</f>
        <v/>
      </c>
      <c r="C339" s="13">
        <f>IF(AND('Calc_Snowball'!$C$318=0,'Calc_Snowball'!$D$318=0,'Calc_Snowball'!$E$318=0),"",'Calc_Snowball'!$D$318)</f>
        <v/>
      </c>
      <c r="D339" s="13">
        <f>IF(AND('Calc_Snowball'!$C$318=0,'Calc_Snowball'!$D$318=0,'Calc_Snowball'!$E$318=0),"",'Calc_Snowball'!$E$318)</f>
        <v/>
      </c>
    </row>
    <row r="340" spans="1:4" x14ac:dyDescent="0.25">
      <c r="A340" s="14">
        <f>IF(AND('Calc_Snowball'!$C$319=0,'Calc_Snowball'!$D$319=0,'Calc_Snowball'!$E$319=0),"",'Calc_Snowball'!$B$319)</f>
        <v/>
      </c>
      <c r="B340" s="13">
        <f>IF(AND('Calc_Snowball'!$C$319=0,'Calc_Snowball'!$D$319=0,'Calc_Snowball'!$E$319=0),"",'Calc_Snowball'!$C$319)</f>
        <v/>
      </c>
      <c r="C340" s="13">
        <f>IF(AND('Calc_Snowball'!$C$319=0,'Calc_Snowball'!$D$319=0,'Calc_Snowball'!$E$319=0),"",'Calc_Snowball'!$D$319)</f>
        <v/>
      </c>
      <c r="D340" s="13">
        <f>IF(AND('Calc_Snowball'!$C$319=0,'Calc_Snowball'!$D$319=0,'Calc_Snowball'!$E$319=0),"",'Calc_Snowball'!$E$319)</f>
        <v/>
      </c>
    </row>
    <row r="341" spans="1:4" x14ac:dyDescent="0.25">
      <c r="A341" s="14">
        <f>IF(AND('Calc_Snowball'!$C$320=0,'Calc_Snowball'!$D$320=0,'Calc_Snowball'!$E$320=0),"",'Calc_Snowball'!$B$320)</f>
        <v/>
      </c>
      <c r="B341" s="13">
        <f>IF(AND('Calc_Snowball'!$C$320=0,'Calc_Snowball'!$D$320=0,'Calc_Snowball'!$E$320=0),"",'Calc_Snowball'!$C$320)</f>
        <v/>
      </c>
      <c r="C341" s="13">
        <f>IF(AND('Calc_Snowball'!$C$320=0,'Calc_Snowball'!$D$320=0,'Calc_Snowball'!$E$320=0),"",'Calc_Snowball'!$D$320)</f>
        <v/>
      </c>
      <c r="D341" s="13">
        <f>IF(AND('Calc_Snowball'!$C$320=0,'Calc_Snowball'!$D$320=0,'Calc_Snowball'!$E$320=0),"",'Calc_Snowball'!$E$320)</f>
        <v/>
      </c>
    </row>
    <row r="342" spans="1:4" x14ac:dyDescent="0.25">
      <c r="A342" s="14">
        <f>IF(AND('Calc_Snowball'!$C$321=0,'Calc_Snowball'!$D$321=0,'Calc_Snowball'!$E$321=0),"",'Calc_Snowball'!$B$321)</f>
        <v/>
      </c>
      <c r="B342" s="13">
        <f>IF(AND('Calc_Snowball'!$C$321=0,'Calc_Snowball'!$D$321=0,'Calc_Snowball'!$E$321=0),"",'Calc_Snowball'!$C$321)</f>
        <v/>
      </c>
      <c r="C342" s="13">
        <f>IF(AND('Calc_Snowball'!$C$321=0,'Calc_Snowball'!$D$321=0,'Calc_Snowball'!$E$321=0),"",'Calc_Snowball'!$D$321)</f>
        <v/>
      </c>
      <c r="D342" s="13">
        <f>IF(AND('Calc_Snowball'!$C$321=0,'Calc_Snowball'!$D$321=0,'Calc_Snowball'!$E$321=0),"",'Calc_Snowball'!$E$321)</f>
        <v/>
      </c>
    </row>
    <row r="343" spans="1:4" x14ac:dyDescent="0.25">
      <c r="A343" s="14">
        <f>IF(AND('Calc_Snowball'!$C$322=0,'Calc_Snowball'!$D$322=0,'Calc_Snowball'!$E$322=0),"",'Calc_Snowball'!$B$322)</f>
        <v/>
      </c>
      <c r="B343" s="13">
        <f>IF(AND('Calc_Snowball'!$C$322=0,'Calc_Snowball'!$D$322=0,'Calc_Snowball'!$E$322=0),"",'Calc_Snowball'!$C$322)</f>
        <v/>
      </c>
      <c r="C343" s="13">
        <f>IF(AND('Calc_Snowball'!$C$322=0,'Calc_Snowball'!$D$322=0,'Calc_Snowball'!$E$322=0),"",'Calc_Snowball'!$D$322)</f>
        <v/>
      </c>
      <c r="D343" s="13">
        <f>IF(AND('Calc_Snowball'!$C$322=0,'Calc_Snowball'!$D$322=0,'Calc_Snowball'!$E$322=0),"",'Calc_Snowball'!$E$322)</f>
        <v/>
      </c>
    </row>
    <row r="344" spans="1:4" x14ac:dyDescent="0.25">
      <c r="A344" s="14">
        <f>IF(AND('Calc_Snowball'!$C$323=0,'Calc_Snowball'!$D$323=0,'Calc_Snowball'!$E$323=0),"",'Calc_Snowball'!$B$323)</f>
        <v/>
      </c>
      <c r="B344" s="13">
        <f>IF(AND('Calc_Snowball'!$C$323=0,'Calc_Snowball'!$D$323=0,'Calc_Snowball'!$E$323=0),"",'Calc_Snowball'!$C$323)</f>
        <v/>
      </c>
      <c r="C344" s="13">
        <f>IF(AND('Calc_Snowball'!$C$323=0,'Calc_Snowball'!$D$323=0,'Calc_Snowball'!$E$323=0),"",'Calc_Snowball'!$D$323)</f>
        <v/>
      </c>
      <c r="D344" s="13">
        <f>IF(AND('Calc_Snowball'!$C$323=0,'Calc_Snowball'!$D$323=0,'Calc_Snowball'!$E$323=0),"",'Calc_Snowball'!$E$323)</f>
        <v/>
      </c>
    </row>
    <row r="345" spans="1:4" x14ac:dyDescent="0.25">
      <c r="A345" s="14">
        <f>IF(AND('Calc_Snowball'!$C$324=0,'Calc_Snowball'!$D$324=0,'Calc_Snowball'!$E$324=0),"",'Calc_Snowball'!$B$324)</f>
        <v/>
      </c>
      <c r="B345" s="13">
        <f>IF(AND('Calc_Snowball'!$C$324=0,'Calc_Snowball'!$D$324=0,'Calc_Snowball'!$E$324=0),"",'Calc_Snowball'!$C$324)</f>
        <v/>
      </c>
      <c r="C345" s="13">
        <f>IF(AND('Calc_Snowball'!$C$324=0,'Calc_Snowball'!$D$324=0,'Calc_Snowball'!$E$324=0),"",'Calc_Snowball'!$D$324)</f>
        <v/>
      </c>
      <c r="D345" s="13">
        <f>IF(AND('Calc_Snowball'!$C$324=0,'Calc_Snowball'!$D$324=0,'Calc_Snowball'!$E$324=0),"",'Calc_Snowball'!$E$324)</f>
        <v/>
      </c>
    </row>
    <row r="346" spans="1:4" x14ac:dyDescent="0.25">
      <c r="A346" s="14">
        <f>IF(AND('Calc_Snowball'!$C$325=0,'Calc_Snowball'!$D$325=0,'Calc_Snowball'!$E$325=0),"",'Calc_Snowball'!$B$325)</f>
        <v/>
      </c>
      <c r="B346" s="13">
        <f>IF(AND('Calc_Snowball'!$C$325=0,'Calc_Snowball'!$D$325=0,'Calc_Snowball'!$E$325=0),"",'Calc_Snowball'!$C$325)</f>
        <v/>
      </c>
      <c r="C346" s="13">
        <f>IF(AND('Calc_Snowball'!$C$325=0,'Calc_Snowball'!$D$325=0,'Calc_Snowball'!$E$325=0),"",'Calc_Snowball'!$D$325)</f>
        <v/>
      </c>
      <c r="D346" s="13">
        <f>IF(AND('Calc_Snowball'!$C$325=0,'Calc_Snowball'!$D$325=0,'Calc_Snowball'!$E$325=0),"",'Calc_Snowball'!$E$325)</f>
        <v/>
      </c>
    </row>
    <row r="347" spans="1:4" x14ac:dyDescent="0.25">
      <c r="A347" s="14">
        <f>IF(AND('Calc_Snowball'!$C$326=0,'Calc_Snowball'!$D$326=0,'Calc_Snowball'!$E$326=0),"",'Calc_Snowball'!$B$326)</f>
        <v/>
      </c>
      <c r="B347" s="13">
        <f>IF(AND('Calc_Snowball'!$C$326=0,'Calc_Snowball'!$D$326=0,'Calc_Snowball'!$E$326=0),"",'Calc_Snowball'!$C$326)</f>
        <v/>
      </c>
      <c r="C347" s="13">
        <f>IF(AND('Calc_Snowball'!$C$326=0,'Calc_Snowball'!$D$326=0,'Calc_Snowball'!$E$326=0),"",'Calc_Snowball'!$D$326)</f>
        <v/>
      </c>
      <c r="D347" s="13">
        <f>IF(AND('Calc_Snowball'!$C$326=0,'Calc_Snowball'!$D$326=0,'Calc_Snowball'!$E$326=0),"",'Calc_Snowball'!$E$326)</f>
        <v/>
      </c>
    </row>
    <row r="348" spans="1:4" x14ac:dyDescent="0.25">
      <c r="A348" s="14">
        <f>IF(AND('Calc_Snowball'!$C$327=0,'Calc_Snowball'!$D$327=0,'Calc_Snowball'!$E$327=0),"",'Calc_Snowball'!$B$327)</f>
        <v/>
      </c>
      <c r="B348" s="13">
        <f>IF(AND('Calc_Snowball'!$C$327=0,'Calc_Snowball'!$D$327=0,'Calc_Snowball'!$E$327=0),"",'Calc_Snowball'!$C$327)</f>
        <v/>
      </c>
      <c r="C348" s="13">
        <f>IF(AND('Calc_Snowball'!$C$327=0,'Calc_Snowball'!$D$327=0,'Calc_Snowball'!$E$327=0),"",'Calc_Snowball'!$D$327)</f>
        <v/>
      </c>
      <c r="D348" s="13">
        <f>IF(AND('Calc_Snowball'!$C$327=0,'Calc_Snowball'!$D$327=0,'Calc_Snowball'!$E$327=0),"",'Calc_Snowball'!$E$327)</f>
        <v/>
      </c>
    </row>
    <row r="349" spans="1:4" x14ac:dyDescent="0.25">
      <c r="A349" s="14">
        <f>IF(AND('Calc_Snowball'!$C$328=0,'Calc_Snowball'!$D$328=0,'Calc_Snowball'!$E$328=0),"",'Calc_Snowball'!$B$328)</f>
        <v/>
      </c>
      <c r="B349" s="13">
        <f>IF(AND('Calc_Snowball'!$C$328=0,'Calc_Snowball'!$D$328=0,'Calc_Snowball'!$E$328=0),"",'Calc_Snowball'!$C$328)</f>
        <v/>
      </c>
      <c r="C349" s="13">
        <f>IF(AND('Calc_Snowball'!$C$328=0,'Calc_Snowball'!$D$328=0,'Calc_Snowball'!$E$328=0),"",'Calc_Snowball'!$D$328)</f>
        <v/>
      </c>
      <c r="D349" s="13">
        <f>IF(AND('Calc_Snowball'!$C$328=0,'Calc_Snowball'!$D$328=0,'Calc_Snowball'!$E$328=0),"",'Calc_Snowball'!$E$328)</f>
        <v/>
      </c>
    </row>
    <row r="350" spans="1:4" x14ac:dyDescent="0.25">
      <c r="A350" s="14">
        <f>IF(AND('Calc_Snowball'!$C$329=0,'Calc_Snowball'!$D$329=0,'Calc_Snowball'!$E$329=0),"",'Calc_Snowball'!$B$329)</f>
        <v/>
      </c>
      <c r="B350" s="13">
        <f>IF(AND('Calc_Snowball'!$C$329=0,'Calc_Snowball'!$D$329=0,'Calc_Snowball'!$E$329=0),"",'Calc_Snowball'!$C$329)</f>
        <v/>
      </c>
      <c r="C350" s="13">
        <f>IF(AND('Calc_Snowball'!$C$329=0,'Calc_Snowball'!$D$329=0,'Calc_Snowball'!$E$329=0),"",'Calc_Snowball'!$D$329)</f>
        <v/>
      </c>
      <c r="D350" s="13">
        <f>IF(AND('Calc_Snowball'!$C$329=0,'Calc_Snowball'!$D$329=0,'Calc_Snowball'!$E$329=0),"",'Calc_Snowball'!$E$329)</f>
        <v/>
      </c>
    </row>
    <row r="351" spans="1:4" x14ac:dyDescent="0.25">
      <c r="A351" s="14">
        <f>IF(AND('Calc_Snowball'!$C$330=0,'Calc_Snowball'!$D$330=0,'Calc_Snowball'!$E$330=0),"",'Calc_Snowball'!$B$330)</f>
        <v/>
      </c>
      <c r="B351" s="13">
        <f>IF(AND('Calc_Snowball'!$C$330=0,'Calc_Snowball'!$D$330=0,'Calc_Snowball'!$E$330=0),"",'Calc_Snowball'!$C$330)</f>
        <v/>
      </c>
      <c r="C351" s="13">
        <f>IF(AND('Calc_Snowball'!$C$330=0,'Calc_Snowball'!$D$330=0,'Calc_Snowball'!$E$330=0),"",'Calc_Snowball'!$D$330)</f>
        <v/>
      </c>
      <c r="D351" s="13">
        <f>IF(AND('Calc_Snowball'!$C$330=0,'Calc_Snowball'!$D$330=0,'Calc_Snowball'!$E$330=0),"",'Calc_Snowball'!$E$330)</f>
        <v/>
      </c>
    </row>
    <row r="352" spans="1:4" x14ac:dyDescent="0.25">
      <c r="A352" s="14">
        <f>IF(AND('Calc_Snowball'!$C$331=0,'Calc_Snowball'!$D$331=0,'Calc_Snowball'!$E$331=0),"",'Calc_Snowball'!$B$331)</f>
        <v/>
      </c>
      <c r="B352" s="13">
        <f>IF(AND('Calc_Snowball'!$C$331=0,'Calc_Snowball'!$D$331=0,'Calc_Snowball'!$E$331=0),"",'Calc_Snowball'!$C$331)</f>
        <v/>
      </c>
      <c r="C352" s="13">
        <f>IF(AND('Calc_Snowball'!$C$331=0,'Calc_Snowball'!$D$331=0,'Calc_Snowball'!$E$331=0),"",'Calc_Snowball'!$D$331)</f>
        <v/>
      </c>
      <c r="D352" s="13">
        <f>IF(AND('Calc_Snowball'!$C$331=0,'Calc_Snowball'!$D$331=0,'Calc_Snowball'!$E$331=0),"",'Calc_Snowball'!$E$331)</f>
        <v/>
      </c>
    </row>
    <row r="353" spans="1:4" x14ac:dyDescent="0.25">
      <c r="A353" s="14">
        <f>IF(AND('Calc_Snowball'!$C$332=0,'Calc_Snowball'!$D$332=0,'Calc_Snowball'!$E$332=0),"",'Calc_Snowball'!$B$332)</f>
        <v/>
      </c>
      <c r="B353" s="13">
        <f>IF(AND('Calc_Snowball'!$C$332=0,'Calc_Snowball'!$D$332=0,'Calc_Snowball'!$E$332=0),"",'Calc_Snowball'!$C$332)</f>
        <v/>
      </c>
      <c r="C353" s="13">
        <f>IF(AND('Calc_Snowball'!$C$332=0,'Calc_Snowball'!$D$332=0,'Calc_Snowball'!$E$332=0),"",'Calc_Snowball'!$D$332)</f>
        <v/>
      </c>
      <c r="D353" s="13">
        <f>IF(AND('Calc_Snowball'!$C$332=0,'Calc_Snowball'!$D$332=0,'Calc_Snowball'!$E$332=0),"",'Calc_Snowball'!$E$332)</f>
        <v/>
      </c>
    </row>
    <row r="354" spans="1:4" x14ac:dyDescent="0.25">
      <c r="A354" s="14">
        <f>IF(AND('Calc_Snowball'!$C$333=0,'Calc_Snowball'!$D$333=0,'Calc_Snowball'!$E$333=0),"",'Calc_Snowball'!$B$333)</f>
        <v/>
      </c>
      <c r="B354" s="13">
        <f>IF(AND('Calc_Snowball'!$C$333=0,'Calc_Snowball'!$D$333=0,'Calc_Snowball'!$E$333=0),"",'Calc_Snowball'!$C$333)</f>
        <v/>
      </c>
      <c r="C354" s="13">
        <f>IF(AND('Calc_Snowball'!$C$333=0,'Calc_Snowball'!$D$333=0,'Calc_Snowball'!$E$333=0),"",'Calc_Snowball'!$D$333)</f>
        <v/>
      </c>
      <c r="D354" s="13">
        <f>IF(AND('Calc_Snowball'!$C$333=0,'Calc_Snowball'!$D$333=0,'Calc_Snowball'!$E$333=0),"",'Calc_Snowball'!$E$333)</f>
        <v/>
      </c>
    </row>
    <row r="355" spans="1:4" x14ac:dyDescent="0.25">
      <c r="A355" s="14">
        <f>IF(AND('Calc_Snowball'!$C$334=0,'Calc_Snowball'!$D$334=0,'Calc_Snowball'!$E$334=0),"",'Calc_Snowball'!$B$334)</f>
        <v/>
      </c>
      <c r="B355" s="13">
        <f>IF(AND('Calc_Snowball'!$C$334=0,'Calc_Snowball'!$D$334=0,'Calc_Snowball'!$E$334=0),"",'Calc_Snowball'!$C$334)</f>
        <v/>
      </c>
      <c r="C355" s="13">
        <f>IF(AND('Calc_Snowball'!$C$334=0,'Calc_Snowball'!$D$334=0,'Calc_Snowball'!$E$334=0),"",'Calc_Snowball'!$D$334)</f>
        <v/>
      </c>
      <c r="D355" s="13">
        <f>IF(AND('Calc_Snowball'!$C$334=0,'Calc_Snowball'!$D$334=0,'Calc_Snowball'!$E$334=0),"",'Calc_Snowball'!$E$334)</f>
        <v/>
      </c>
    </row>
    <row r="356" spans="1:4" x14ac:dyDescent="0.25">
      <c r="A356" s="14">
        <f>IF(AND('Calc_Snowball'!$C$335=0,'Calc_Snowball'!$D$335=0,'Calc_Snowball'!$E$335=0),"",'Calc_Snowball'!$B$335)</f>
        <v/>
      </c>
      <c r="B356" s="13">
        <f>IF(AND('Calc_Snowball'!$C$335=0,'Calc_Snowball'!$D$335=0,'Calc_Snowball'!$E$335=0),"",'Calc_Snowball'!$C$335)</f>
        <v/>
      </c>
      <c r="C356" s="13">
        <f>IF(AND('Calc_Snowball'!$C$335=0,'Calc_Snowball'!$D$335=0,'Calc_Snowball'!$E$335=0),"",'Calc_Snowball'!$D$335)</f>
        <v/>
      </c>
      <c r="D356" s="13">
        <f>IF(AND('Calc_Snowball'!$C$335=0,'Calc_Snowball'!$D$335=0,'Calc_Snowball'!$E$335=0),"",'Calc_Snowball'!$E$335)</f>
        <v/>
      </c>
    </row>
    <row r="357" spans="1:4" x14ac:dyDescent="0.25">
      <c r="A357" s="14">
        <f>IF(AND('Calc_Snowball'!$C$336=0,'Calc_Snowball'!$D$336=0,'Calc_Snowball'!$E$336=0),"",'Calc_Snowball'!$B$336)</f>
        <v/>
      </c>
      <c r="B357" s="13">
        <f>IF(AND('Calc_Snowball'!$C$336=0,'Calc_Snowball'!$D$336=0,'Calc_Snowball'!$E$336=0),"",'Calc_Snowball'!$C$336)</f>
        <v/>
      </c>
      <c r="C357" s="13">
        <f>IF(AND('Calc_Snowball'!$C$336=0,'Calc_Snowball'!$D$336=0,'Calc_Snowball'!$E$336=0),"",'Calc_Snowball'!$D$336)</f>
        <v/>
      </c>
      <c r="D357" s="13">
        <f>IF(AND('Calc_Snowball'!$C$336=0,'Calc_Snowball'!$D$336=0,'Calc_Snowball'!$E$336=0),"",'Calc_Snowball'!$E$336)</f>
        <v/>
      </c>
    </row>
    <row r="358" spans="1:4" x14ac:dyDescent="0.25">
      <c r="A358" s="14">
        <f>IF(AND('Calc_Snowball'!$C$337=0,'Calc_Snowball'!$D$337=0,'Calc_Snowball'!$E$337=0),"",'Calc_Snowball'!$B$337)</f>
        <v/>
      </c>
      <c r="B358" s="13">
        <f>IF(AND('Calc_Snowball'!$C$337=0,'Calc_Snowball'!$D$337=0,'Calc_Snowball'!$E$337=0),"",'Calc_Snowball'!$C$337)</f>
        <v/>
      </c>
      <c r="C358" s="13">
        <f>IF(AND('Calc_Snowball'!$C$337=0,'Calc_Snowball'!$D$337=0,'Calc_Snowball'!$E$337=0),"",'Calc_Snowball'!$D$337)</f>
        <v/>
      </c>
      <c r="D358" s="13">
        <f>IF(AND('Calc_Snowball'!$C$337=0,'Calc_Snowball'!$D$337=0,'Calc_Snowball'!$E$337=0),"",'Calc_Snowball'!$E$337)</f>
        <v/>
      </c>
    </row>
    <row r="359" spans="1:4" x14ac:dyDescent="0.25">
      <c r="A359" s="14">
        <f>IF(AND('Calc_Snowball'!$C$338=0,'Calc_Snowball'!$D$338=0,'Calc_Snowball'!$E$338=0),"",'Calc_Snowball'!$B$338)</f>
        <v/>
      </c>
      <c r="B359" s="13">
        <f>IF(AND('Calc_Snowball'!$C$338=0,'Calc_Snowball'!$D$338=0,'Calc_Snowball'!$E$338=0),"",'Calc_Snowball'!$C$338)</f>
        <v/>
      </c>
      <c r="C359" s="13">
        <f>IF(AND('Calc_Snowball'!$C$338=0,'Calc_Snowball'!$D$338=0,'Calc_Snowball'!$E$338=0),"",'Calc_Snowball'!$D$338)</f>
        <v/>
      </c>
      <c r="D359" s="13">
        <f>IF(AND('Calc_Snowball'!$C$338=0,'Calc_Snowball'!$D$338=0,'Calc_Snowball'!$E$338=0),"",'Calc_Snowball'!$E$338)</f>
        <v/>
      </c>
    </row>
    <row r="360" spans="1:4" x14ac:dyDescent="0.25">
      <c r="A360" s="14">
        <f>IF(AND('Calc_Snowball'!$C$339=0,'Calc_Snowball'!$D$339=0,'Calc_Snowball'!$E$339=0),"",'Calc_Snowball'!$B$339)</f>
        <v/>
      </c>
      <c r="B360" s="13">
        <f>IF(AND('Calc_Snowball'!$C$339=0,'Calc_Snowball'!$D$339=0,'Calc_Snowball'!$E$339=0),"",'Calc_Snowball'!$C$339)</f>
        <v/>
      </c>
      <c r="C360" s="13">
        <f>IF(AND('Calc_Snowball'!$C$339=0,'Calc_Snowball'!$D$339=0,'Calc_Snowball'!$E$339=0),"",'Calc_Snowball'!$D$339)</f>
        <v/>
      </c>
      <c r="D360" s="13">
        <f>IF(AND('Calc_Snowball'!$C$339=0,'Calc_Snowball'!$D$339=0,'Calc_Snowball'!$E$339=0),"",'Calc_Snowball'!$E$339)</f>
        <v/>
      </c>
    </row>
    <row r="361" spans="1:4" x14ac:dyDescent="0.25">
      <c r="A361" s="14">
        <f>IF(AND('Calc_Snowball'!$C$340=0,'Calc_Snowball'!$D$340=0,'Calc_Snowball'!$E$340=0),"",'Calc_Snowball'!$B$340)</f>
        <v/>
      </c>
      <c r="B361" s="13">
        <f>IF(AND('Calc_Snowball'!$C$340=0,'Calc_Snowball'!$D$340=0,'Calc_Snowball'!$E$340=0),"",'Calc_Snowball'!$C$340)</f>
        <v/>
      </c>
      <c r="C361" s="13">
        <f>IF(AND('Calc_Snowball'!$C$340=0,'Calc_Snowball'!$D$340=0,'Calc_Snowball'!$E$340=0),"",'Calc_Snowball'!$D$340)</f>
        <v/>
      </c>
      <c r="D361" s="13">
        <f>IF(AND('Calc_Snowball'!$C$340=0,'Calc_Snowball'!$D$340=0,'Calc_Snowball'!$E$340=0),"",'Calc_Snowball'!$E$340)</f>
        <v/>
      </c>
    </row>
    <row r="362" spans="1:4" x14ac:dyDescent="0.25">
      <c r="A362" s="14">
        <f>IF(AND('Calc_Snowball'!$C$341=0,'Calc_Snowball'!$D$341=0,'Calc_Snowball'!$E$341=0),"",'Calc_Snowball'!$B$341)</f>
        <v/>
      </c>
      <c r="B362" s="13">
        <f>IF(AND('Calc_Snowball'!$C$341=0,'Calc_Snowball'!$D$341=0,'Calc_Snowball'!$E$341=0),"",'Calc_Snowball'!$C$341)</f>
        <v/>
      </c>
      <c r="C362" s="13">
        <f>IF(AND('Calc_Snowball'!$C$341=0,'Calc_Snowball'!$D$341=0,'Calc_Snowball'!$E$341=0),"",'Calc_Snowball'!$D$341)</f>
        <v/>
      </c>
      <c r="D362" s="13">
        <f>IF(AND('Calc_Snowball'!$C$341=0,'Calc_Snowball'!$D$341=0,'Calc_Snowball'!$E$341=0),"",'Calc_Snowball'!$E$341)</f>
        <v/>
      </c>
    </row>
    <row r="363" spans="1:4" x14ac:dyDescent="0.25">
      <c r="A363" s="14">
        <f>IF(AND('Calc_Snowball'!$C$342=0,'Calc_Snowball'!$D$342=0,'Calc_Snowball'!$E$342=0),"",'Calc_Snowball'!$B$342)</f>
        <v/>
      </c>
      <c r="B363" s="13">
        <f>IF(AND('Calc_Snowball'!$C$342=0,'Calc_Snowball'!$D$342=0,'Calc_Snowball'!$E$342=0),"",'Calc_Snowball'!$C$342)</f>
        <v/>
      </c>
      <c r="C363" s="13">
        <f>IF(AND('Calc_Snowball'!$C$342=0,'Calc_Snowball'!$D$342=0,'Calc_Snowball'!$E$342=0),"",'Calc_Snowball'!$D$342)</f>
        <v/>
      </c>
      <c r="D363" s="13">
        <f>IF(AND('Calc_Snowball'!$C$342=0,'Calc_Snowball'!$D$342=0,'Calc_Snowball'!$E$342=0),"",'Calc_Snowball'!$E$342)</f>
        <v/>
      </c>
    </row>
    <row r="364" spans="1:4" x14ac:dyDescent="0.25">
      <c r="A364" s="14">
        <f>IF(AND('Calc_Snowball'!$C$343=0,'Calc_Snowball'!$D$343=0,'Calc_Snowball'!$E$343=0),"",'Calc_Snowball'!$B$343)</f>
        <v/>
      </c>
      <c r="B364" s="13">
        <f>IF(AND('Calc_Snowball'!$C$343=0,'Calc_Snowball'!$D$343=0,'Calc_Snowball'!$E$343=0),"",'Calc_Snowball'!$C$343)</f>
        <v/>
      </c>
      <c r="C364" s="13">
        <f>IF(AND('Calc_Snowball'!$C$343=0,'Calc_Snowball'!$D$343=0,'Calc_Snowball'!$E$343=0),"",'Calc_Snowball'!$D$343)</f>
        <v/>
      </c>
      <c r="D364" s="13">
        <f>IF(AND('Calc_Snowball'!$C$343=0,'Calc_Snowball'!$D$343=0,'Calc_Snowball'!$E$343=0),"",'Calc_Snowball'!$E$343)</f>
        <v/>
      </c>
    </row>
    <row r="365" spans="1:4" x14ac:dyDescent="0.25">
      <c r="A365" s="14">
        <f>IF(AND('Calc_Snowball'!$C$344=0,'Calc_Snowball'!$D$344=0,'Calc_Snowball'!$E$344=0),"",'Calc_Snowball'!$B$344)</f>
        <v/>
      </c>
      <c r="B365" s="13">
        <f>IF(AND('Calc_Snowball'!$C$344=0,'Calc_Snowball'!$D$344=0,'Calc_Snowball'!$E$344=0),"",'Calc_Snowball'!$C$344)</f>
        <v/>
      </c>
      <c r="C365" s="13">
        <f>IF(AND('Calc_Snowball'!$C$344=0,'Calc_Snowball'!$D$344=0,'Calc_Snowball'!$E$344=0),"",'Calc_Snowball'!$D$344)</f>
        <v/>
      </c>
      <c r="D365" s="13">
        <f>IF(AND('Calc_Snowball'!$C$344=0,'Calc_Snowball'!$D$344=0,'Calc_Snowball'!$E$344=0),"",'Calc_Snowball'!$E$344)</f>
        <v/>
      </c>
    </row>
    <row r="366" spans="1:4" x14ac:dyDescent="0.25">
      <c r="A366" s="14">
        <f>IF(AND('Calc_Snowball'!$C$345=0,'Calc_Snowball'!$D$345=0,'Calc_Snowball'!$E$345=0),"",'Calc_Snowball'!$B$345)</f>
        <v/>
      </c>
      <c r="B366" s="13">
        <f>IF(AND('Calc_Snowball'!$C$345=0,'Calc_Snowball'!$D$345=0,'Calc_Snowball'!$E$345=0),"",'Calc_Snowball'!$C$345)</f>
        <v/>
      </c>
      <c r="C366" s="13">
        <f>IF(AND('Calc_Snowball'!$C$345=0,'Calc_Snowball'!$D$345=0,'Calc_Snowball'!$E$345=0),"",'Calc_Snowball'!$D$345)</f>
        <v/>
      </c>
      <c r="D366" s="13">
        <f>IF(AND('Calc_Snowball'!$C$345=0,'Calc_Snowball'!$D$345=0,'Calc_Snowball'!$E$345=0),"",'Calc_Snowball'!$E$345)</f>
        <v/>
      </c>
    </row>
    <row r="367" spans="1:4" x14ac:dyDescent="0.25">
      <c r="A367" s="14">
        <f>IF(AND('Calc_Snowball'!$C$346=0,'Calc_Snowball'!$D$346=0,'Calc_Snowball'!$E$346=0),"",'Calc_Snowball'!$B$346)</f>
        <v/>
      </c>
      <c r="B367" s="13">
        <f>IF(AND('Calc_Snowball'!$C$346=0,'Calc_Snowball'!$D$346=0,'Calc_Snowball'!$E$346=0),"",'Calc_Snowball'!$C$346)</f>
        <v/>
      </c>
      <c r="C367" s="13">
        <f>IF(AND('Calc_Snowball'!$C$346=0,'Calc_Snowball'!$D$346=0,'Calc_Snowball'!$E$346=0),"",'Calc_Snowball'!$D$346)</f>
        <v/>
      </c>
      <c r="D367" s="13">
        <f>IF(AND('Calc_Snowball'!$C$346=0,'Calc_Snowball'!$D$346=0,'Calc_Snowball'!$E$346=0),"",'Calc_Snowball'!$E$346)</f>
        <v/>
      </c>
    </row>
    <row r="368" spans="1:4" x14ac:dyDescent="0.25">
      <c r="A368" s="14">
        <f>IF(AND('Calc_Snowball'!$C$347=0,'Calc_Snowball'!$D$347=0,'Calc_Snowball'!$E$347=0),"",'Calc_Snowball'!$B$347)</f>
        <v/>
      </c>
      <c r="B368" s="13">
        <f>IF(AND('Calc_Snowball'!$C$347=0,'Calc_Snowball'!$D$347=0,'Calc_Snowball'!$E$347=0),"",'Calc_Snowball'!$C$347)</f>
        <v/>
      </c>
      <c r="C368" s="13">
        <f>IF(AND('Calc_Snowball'!$C$347=0,'Calc_Snowball'!$D$347=0,'Calc_Snowball'!$E$347=0),"",'Calc_Snowball'!$D$347)</f>
        <v/>
      </c>
      <c r="D368" s="13">
        <f>IF(AND('Calc_Snowball'!$C$347=0,'Calc_Snowball'!$D$347=0,'Calc_Snowball'!$E$347=0),"",'Calc_Snowball'!$E$347)</f>
        <v/>
      </c>
    </row>
    <row r="369" spans="1:4" x14ac:dyDescent="0.25">
      <c r="A369" s="14">
        <f>IF(AND('Calc_Snowball'!$C$348=0,'Calc_Snowball'!$D$348=0,'Calc_Snowball'!$E$348=0),"",'Calc_Snowball'!$B$348)</f>
        <v/>
      </c>
      <c r="B369" s="13">
        <f>IF(AND('Calc_Snowball'!$C$348=0,'Calc_Snowball'!$D$348=0,'Calc_Snowball'!$E$348=0),"",'Calc_Snowball'!$C$348)</f>
        <v/>
      </c>
      <c r="C369" s="13">
        <f>IF(AND('Calc_Snowball'!$C$348=0,'Calc_Snowball'!$D$348=0,'Calc_Snowball'!$E$348=0),"",'Calc_Snowball'!$D$348)</f>
        <v/>
      </c>
      <c r="D369" s="13">
        <f>IF(AND('Calc_Snowball'!$C$348=0,'Calc_Snowball'!$D$348=0,'Calc_Snowball'!$E$348=0),"",'Calc_Snowball'!$E$348)</f>
        <v/>
      </c>
    </row>
    <row r="370" spans="1:4" x14ac:dyDescent="0.25">
      <c r="A370" s="14">
        <f>IF(AND('Calc_Snowball'!$C$349=0,'Calc_Snowball'!$D$349=0,'Calc_Snowball'!$E$349=0),"",'Calc_Snowball'!$B$349)</f>
        <v/>
      </c>
      <c r="B370" s="13">
        <f>IF(AND('Calc_Snowball'!$C$349=0,'Calc_Snowball'!$D$349=0,'Calc_Snowball'!$E$349=0),"",'Calc_Snowball'!$C$349)</f>
        <v/>
      </c>
      <c r="C370" s="13">
        <f>IF(AND('Calc_Snowball'!$C$349=0,'Calc_Snowball'!$D$349=0,'Calc_Snowball'!$E$349=0),"",'Calc_Snowball'!$D$349)</f>
        <v/>
      </c>
      <c r="D370" s="13">
        <f>IF(AND('Calc_Snowball'!$C$349=0,'Calc_Snowball'!$D$349=0,'Calc_Snowball'!$E$349=0),"",'Calc_Snowball'!$E$349)</f>
        <v/>
      </c>
    </row>
    <row r="371" spans="1:4" x14ac:dyDescent="0.25">
      <c r="A371" s="14">
        <f>IF(AND('Calc_Snowball'!$C$350=0,'Calc_Snowball'!$D$350=0,'Calc_Snowball'!$E$350=0),"",'Calc_Snowball'!$B$350)</f>
        <v/>
      </c>
      <c r="B371" s="13">
        <f>IF(AND('Calc_Snowball'!$C$350=0,'Calc_Snowball'!$D$350=0,'Calc_Snowball'!$E$350=0),"",'Calc_Snowball'!$C$350)</f>
        <v/>
      </c>
      <c r="C371" s="13">
        <f>IF(AND('Calc_Snowball'!$C$350=0,'Calc_Snowball'!$D$350=0,'Calc_Snowball'!$E$350=0),"",'Calc_Snowball'!$D$350)</f>
        <v/>
      </c>
      <c r="D371" s="13">
        <f>IF(AND('Calc_Snowball'!$C$350=0,'Calc_Snowball'!$D$350=0,'Calc_Snowball'!$E$350=0),"",'Calc_Snowball'!$E$350)</f>
        <v/>
      </c>
    </row>
    <row r="372" spans="1:4" x14ac:dyDescent="0.25">
      <c r="A372" s="14">
        <f>IF(AND('Calc_Snowball'!$C$351=0,'Calc_Snowball'!$D$351=0,'Calc_Snowball'!$E$351=0),"",'Calc_Snowball'!$B$351)</f>
        <v/>
      </c>
      <c r="B372" s="13">
        <f>IF(AND('Calc_Snowball'!$C$351=0,'Calc_Snowball'!$D$351=0,'Calc_Snowball'!$E$351=0),"",'Calc_Snowball'!$C$351)</f>
        <v/>
      </c>
      <c r="C372" s="13">
        <f>IF(AND('Calc_Snowball'!$C$351=0,'Calc_Snowball'!$D$351=0,'Calc_Snowball'!$E$351=0),"",'Calc_Snowball'!$D$351)</f>
        <v/>
      </c>
      <c r="D372" s="13">
        <f>IF(AND('Calc_Snowball'!$C$351=0,'Calc_Snowball'!$D$351=0,'Calc_Snowball'!$E$351=0),"",'Calc_Snowball'!$E$351)</f>
        <v/>
      </c>
    </row>
    <row r="373" spans="1:4" x14ac:dyDescent="0.25">
      <c r="A373" s="14">
        <f>IF(AND('Calc_Snowball'!$C$352=0,'Calc_Snowball'!$D$352=0,'Calc_Snowball'!$E$352=0),"",'Calc_Snowball'!$B$352)</f>
        <v/>
      </c>
      <c r="B373" s="13">
        <f>IF(AND('Calc_Snowball'!$C$352=0,'Calc_Snowball'!$D$352=0,'Calc_Snowball'!$E$352=0),"",'Calc_Snowball'!$C$352)</f>
        <v/>
      </c>
      <c r="C373" s="13">
        <f>IF(AND('Calc_Snowball'!$C$352=0,'Calc_Snowball'!$D$352=0,'Calc_Snowball'!$E$352=0),"",'Calc_Snowball'!$D$352)</f>
        <v/>
      </c>
      <c r="D373" s="13">
        <f>IF(AND('Calc_Snowball'!$C$352=0,'Calc_Snowball'!$D$352=0,'Calc_Snowball'!$E$352=0),"",'Calc_Snowball'!$E$352)</f>
        <v/>
      </c>
    </row>
    <row r="374" spans="1:4" x14ac:dyDescent="0.25">
      <c r="A374" s="14">
        <f>IF(AND('Calc_Snowball'!$C$353=0,'Calc_Snowball'!$D$353=0,'Calc_Snowball'!$E$353=0),"",'Calc_Snowball'!$B$353)</f>
        <v/>
      </c>
      <c r="B374" s="13">
        <f>IF(AND('Calc_Snowball'!$C$353=0,'Calc_Snowball'!$D$353=0,'Calc_Snowball'!$E$353=0),"",'Calc_Snowball'!$C$353)</f>
        <v/>
      </c>
      <c r="C374" s="13">
        <f>IF(AND('Calc_Snowball'!$C$353=0,'Calc_Snowball'!$D$353=0,'Calc_Snowball'!$E$353=0),"",'Calc_Snowball'!$D$353)</f>
        <v/>
      </c>
      <c r="D374" s="13">
        <f>IF(AND('Calc_Snowball'!$C$353=0,'Calc_Snowball'!$D$353=0,'Calc_Snowball'!$E$353=0),"",'Calc_Snowball'!$E$353)</f>
        <v/>
      </c>
    </row>
    <row r="375" spans="1:4" x14ac:dyDescent="0.25">
      <c r="A375" s="14">
        <f>IF(AND('Calc_Snowball'!$C$354=0,'Calc_Snowball'!$D$354=0,'Calc_Snowball'!$E$354=0),"",'Calc_Snowball'!$B$354)</f>
        <v/>
      </c>
      <c r="B375" s="13">
        <f>IF(AND('Calc_Snowball'!$C$354=0,'Calc_Snowball'!$D$354=0,'Calc_Snowball'!$E$354=0),"",'Calc_Snowball'!$C$354)</f>
        <v/>
      </c>
      <c r="C375" s="13">
        <f>IF(AND('Calc_Snowball'!$C$354=0,'Calc_Snowball'!$D$354=0,'Calc_Snowball'!$E$354=0),"",'Calc_Snowball'!$D$354)</f>
        <v/>
      </c>
      <c r="D375" s="13">
        <f>IF(AND('Calc_Snowball'!$C$354=0,'Calc_Snowball'!$D$354=0,'Calc_Snowball'!$E$354=0),"",'Calc_Snowball'!$E$354)</f>
        <v/>
      </c>
    </row>
    <row r="376" spans="1:4" x14ac:dyDescent="0.25">
      <c r="A376" s="14">
        <f>IF(AND('Calc_Snowball'!$C$355=0,'Calc_Snowball'!$D$355=0,'Calc_Snowball'!$E$355=0),"",'Calc_Snowball'!$B$355)</f>
        <v/>
      </c>
      <c r="B376" s="13">
        <f>IF(AND('Calc_Snowball'!$C$355=0,'Calc_Snowball'!$D$355=0,'Calc_Snowball'!$E$355=0),"",'Calc_Snowball'!$C$355)</f>
        <v/>
      </c>
      <c r="C376" s="13">
        <f>IF(AND('Calc_Snowball'!$C$355=0,'Calc_Snowball'!$D$355=0,'Calc_Snowball'!$E$355=0),"",'Calc_Snowball'!$D$355)</f>
        <v/>
      </c>
      <c r="D376" s="13">
        <f>IF(AND('Calc_Snowball'!$C$355=0,'Calc_Snowball'!$D$355=0,'Calc_Snowball'!$E$355=0),"",'Calc_Snowball'!$E$355)</f>
        <v/>
      </c>
    </row>
    <row r="377" spans="1:4" x14ac:dyDescent="0.25">
      <c r="A377" s="14">
        <f>IF(AND('Calc_Snowball'!$C$356=0,'Calc_Snowball'!$D$356=0,'Calc_Snowball'!$E$356=0),"",'Calc_Snowball'!$B$356)</f>
        <v/>
      </c>
      <c r="B377" s="13">
        <f>IF(AND('Calc_Snowball'!$C$356=0,'Calc_Snowball'!$D$356=0,'Calc_Snowball'!$E$356=0),"",'Calc_Snowball'!$C$356)</f>
        <v/>
      </c>
      <c r="C377" s="13">
        <f>IF(AND('Calc_Snowball'!$C$356=0,'Calc_Snowball'!$D$356=0,'Calc_Snowball'!$E$356=0),"",'Calc_Snowball'!$D$356)</f>
        <v/>
      </c>
      <c r="D377" s="13">
        <f>IF(AND('Calc_Snowball'!$C$356=0,'Calc_Snowball'!$D$356=0,'Calc_Snowball'!$E$356=0),"",'Calc_Snowball'!$E$356)</f>
        <v/>
      </c>
    </row>
    <row r="378" spans="1:4" x14ac:dyDescent="0.25">
      <c r="A378" s="14">
        <f>IF(AND('Calc_Snowball'!$C$357=0,'Calc_Snowball'!$D$357=0,'Calc_Snowball'!$E$357=0),"",'Calc_Snowball'!$B$357)</f>
        <v/>
      </c>
      <c r="B378" s="13">
        <f>IF(AND('Calc_Snowball'!$C$357=0,'Calc_Snowball'!$D$357=0,'Calc_Snowball'!$E$357=0),"",'Calc_Snowball'!$C$357)</f>
        <v/>
      </c>
      <c r="C378" s="13">
        <f>IF(AND('Calc_Snowball'!$C$357=0,'Calc_Snowball'!$D$357=0,'Calc_Snowball'!$E$357=0),"",'Calc_Snowball'!$D$357)</f>
        <v/>
      </c>
      <c r="D378" s="13">
        <f>IF(AND('Calc_Snowball'!$C$357=0,'Calc_Snowball'!$D$357=0,'Calc_Snowball'!$E$357=0),"",'Calc_Snowball'!$E$357)</f>
        <v/>
      </c>
    </row>
    <row r="379" spans="1:4" x14ac:dyDescent="0.25">
      <c r="A379" s="14">
        <f>IF(AND('Calc_Snowball'!$C$358=0,'Calc_Snowball'!$D$358=0,'Calc_Snowball'!$E$358=0),"",'Calc_Snowball'!$B$358)</f>
        <v/>
      </c>
      <c r="B379" s="13">
        <f>IF(AND('Calc_Snowball'!$C$358=0,'Calc_Snowball'!$D$358=0,'Calc_Snowball'!$E$358=0),"",'Calc_Snowball'!$C$358)</f>
        <v/>
      </c>
      <c r="C379" s="13">
        <f>IF(AND('Calc_Snowball'!$C$358=0,'Calc_Snowball'!$D$358=0,'Calc_Snowball'!$E$358=0),"",'Calc_Snowball'!$D$358)</f>
        <v/>
      </c>
      <c r="D379" s="13">
        <f>IF(AND('Calc_Snowball'!$C$358=0,'Calc_Snowball'!$D$358=0,'Calc_Snowball'!$E$358=0),"",'Calc_Snowball'!$E$358)</f>
        <v/>
      </c>
    </row>
    <row r="380" spans="1:4" x14ac:dyDescent="0.25">
      <c r="A380" s="14">
        <f>IF(AND('Calc_Snowball'!$C$359=0,'Calc_Snowball'!$D$359=0,'Calc_Snowball'!$E$359=0),"",'Calc_Snowball'!$B$359)</f>
        <v/>
      </c>
      <c r="B380" s="13">
        <f>IF(AND('Calc_Snowball'!$C$359=0,'Calc_Snowball'!$D$359=0,'Calc_Snowball'!$E$359=0),"",'Calc_Snowball'!$C$359)</f>
        <v/>
      </c>
      <c r="C380" s="13">
        <f>IF(AND('Calc_Snowball'!$C$359=0,'Calc_Snowball'!$D$359=0,'Calc_Snowball'!$E$359=0),"",'Calc_Snowball'!$D$359)</f>
        <v/>
      </c>
      <c r="D380" s="13">
        <f>IF(AND('Calc_Snowball'!$C$359=0,'Calc_Snowball'!$D$359=0,'Calc_Snowball'!$E$359=0),"",'Calc_Snowball'!$E$359)</f>
        <v/>
      </c>
    </row>
    <row r="381" spans="1:4" x14ac:dyDescent="0.25">
      <c r="A381" s="14">
        <f>IF(AND('Calc_Snowball'!$C$360=0,'Calc_Snowball'!$D$360=0,'Calc_Snowball'!$E$360=0),"",'Calc_Snowball'!$B$360)</f>
        <v/>
      </c>
      <c r="B381" s="13">
        <f>IF(AND('Calc_Snowball'!$C$360=0,'Calc_Snowball'!$D$360=0,'Calc_Snowball'!$E$360=0),"",'Calc_Snowball'!$C$360)</f>
        <v/>
      </c>
      <c r="C381" s="13">
        <f>IF(AND('Calc_Snowball'!$C$360=0,'Calc_Snowball'!$D$360=0,'Calc_Snowball'!$E$360=0),"",'Calc_Snowball'!$D$360)</f>
        <v/>
      </c>
      <c r="D381" s="13">
        <f>IF(AND('Calc_Snowball'!$C$360=0,'Calc_Snowball'!$D$360=0,'Calc_Snowball'!$E$360=0),"",'Calc_Snowball'!$E$360)</f>
        <v/>
      </c>
    </row>
    <row r="382" spans="1:4" x14ac:dyDescent="0.25">
      <c r="A382" s="14">
        <f>IF(AND('Calc_Snowball'!$C$361=0,'Calc_Snowball'!$D$361=0,'Calc_Snowball'!$E$361=0),"",'Calc_Snowball'!$B$361)</f>
        <v/>
      </c>
      <c r="B382" s="13">
        <f>IF(AND('Calc_Snowball'!$C$361=0,'Calc_Snowball'!$D$361=0,'Calc_Snowball'!$E$361=0),"",'Calc_Snowball'!$C$361)</f>
        <v/>
      </c>
      <c r="C382" s="13">
        <f>IF(AND('Calc_Snowball'!$C$361=0,'Calc_Snowball'!$D$361=0,'Calc_Snowball'!$E$361=0),"",'Calc_Snowball'!$D$361)</f>
        <v/>
      </c>
      <c r="D382" s="13">
        <f>IF(AND('Calc_Snowball'!$C$361=0,'Calc_Snowball'!$D$361=0,'Calc_Snowball'!$E$361=0),"",'Calc_Snowball'!$E$361)</f>
        <v/>
      </c>
    </row>
    <row r="383" spans="1:4" x14ac:dyDescent="0.25">
      <c r="A383" s="14">
        <f>IF(AND('Calc_Snowball'!$C$362=0,'Calc_Snowball'!$D$362=0,'Calc_Snowball'!$E$362=0),"",'Calc_Snowball'!$B$362)</f>
        <v/>
      </c>
      <c r="B383" s="13">
        <f>IF(AND('Calc_Snowball'!$C$362=0,'Calc_Snowball'!$D$362=0,'Calc_Snowball'!$E$362=0),"",'Calc_Snowball'!$C$362)</f>
        <v/>
      </c>
      <c r="C383" s="13">
        <f>IF(AND('Calc_Snowball'!$C$362=0,'Calc_Snowball'!$D$362=0,'Calc_Snowball'!$E$362=0),"",'Calc_Snowball'!$D$362)</f>
        <v/>
      </c>
      <c r="D383" s="13">
        <f>IF(AND('Calc_Snowball'!$C$362=0,'Calc_Snowball'!$D$362=0,'Calc_Snowball'!$E$362=0),"",'Calc_Snowball'!$E$362)</f>
        <v/>
      </c>
    </row>
    <row r="384" spans="1:4" x14ac:dyDescent="0.25">
      <c r="A384" s="14">
        <f>IF(AND('Calc_Snowball'!$C$363=0,'Calc_Snowball'!$D$363=0,'Calc_Snowball'!$E$363=0),"",'Calc_Snowball'!$B$363)</f>
        <v/>
      </c>
      <c r="B384" s="13">
        <f>IF(AND('Calc_Snowball'!$C$363=0,'Calc_Snowball'!$D$363=0,'Calc_Snowball'!$E$363=0),"",'Calc_Snowball'!$C$363)</f>
        <v/>
      </c>
      <c r="C384" s="13">
        <f>IF(AND('Calc_Snowball'!$C$363=0,'Calc_Snowball'!$D$363=0,'Calc_Snowball'!$E$363=0),"",'Calc_Snowball'!$D$363)</f>
        <v/>
      </c>
      <c r="D384" s="13">
        <f>IF(AND('Calc_Snowball'!$C$363=0,'Calc_Snowball'!$D$363=0,'Calc_Snowball'!$E$363=0),"",'Calc_Snowball'!$E$363)</f>
        <v/>
      </c>
    </row>
    <row r="385" spans="1:4" x14ac:dyDescent="0.25">
      <c r="A385" s="14">
        <f>IF(AND('Calc_Snowball'!$C$364=0,'Calc_Snowball'!$D$364=0,'Calc_Snowball'!$E$364=0),"",'Calc_Snowball'!$B$364)</f>
        <v/>
      </c>
      <c r="B385" s="13">
        <f>IF(AND('Calc_Snowball'!$C$364=0,'Calc_Snowball'!$D$364=0,'Calc_Snowball'!$E$364=0),"",'Calc_Snowball'!$C$364)</f>
        <v/>
      </c>
      <c r="C385" s="13">
        <f>IF(AND('Calc_Snowball'!$C$364=0,'Calc_Snowball'!$D$364=0,'Calc_Snowball'!$E$364=0),"",'Calc_Snowball'!$D$364)</f>
        <v/>
      </c>
      <c r="D385" s="13">
        <f>IF(AND('Calc_Snowball'!$C$364=0,'Calc_Snowball'!$D$364=0,'Calc_Snowball'!$E$364=0),"",'Calc_Snowball'!$E$364)</f>
        <v/>
      </c>
    </row>
    <row r="386" spans="1:4" x14ac:dyDescent="0.25">
      <c r="A386" s="14">
        <f>IF(AND('Calc_Snowball'!$C$365=0,'Calc_Snowball'!$D$365=0,'Calc_Snowball'!$E$365=0),"",'Calc_Snowball'!$B$365)</f>
        <v/>
      </c>
      <c r="B386" s="13">
        <f>IF(AND('Calc_Snowball'!$C$365=0,'Calc_Snowball'!$D$365=0,'Calc_Snowball'!$E$365=0),"",'Calc_Snowball'!$C$365)</f>
        <v/>
      </c>
      <c r="C386" s="13">
        <f>IF(AND('Calc_Snowball'!$C$365=0,'Calc_Snowball'!$D$365=0,'Calc_Snowball'!$E$365=0),"",'Calc_Snowball'!$D$365)</f>
        <v/>
      </c>
      <c r="D386" s="13">
        <f>IF(AND('Calc_Snowball'!$C$365=0,'Calc_Snowball'!$D$365=0,'Calc_Snowball'!$E$365=0),"",'Calc_Snowball'!$E$365)</f>
        <v/>
      </c>
    </row>
    <row r="387" spans="1:4" x14ac:dyDescent="0.25">
      <c r="A387" s="14">
        <f>IF(AND('Calc_Snowball'!$C$366=0,'Calc_Snowball'!$D$366=0,'Calc_Snowball'!$E$366=0),"",'Calc_Snowball'!$B$366)</f>
        <v/>
      </c>
      <c r="B387" s="13">
        <f>IF(AND('Calc_Snowball'!$C$366=0,'Calc_Snowball'!$D$366=0,'Calc_Snowball'!$E$366=0),"",'Calc_Snowball'!$C$366)</f>
        <v/>
      </c>
      <c r="C387" s="13">
        <f>IF(AND('Calc_Snowball'!$C$366=0,'Calc_Snowball'!$D$366=0,'Calc_Snowball'!$E$366=0),"",'Calc_Snowball'!$D$366)</f>
        <v/>
      </c>
      <c r="D387" s="13">
        <f>IF(AND('Calc_Snowball'!$C$366=0,'Calc_Snowball'!$D$366=0,'Calc_Snowball'!$E$366=0),"",'Calc_Snowball'!$E$366)</f>
        <v/>
      </c>
    </row>
    <row r="388" spans="1:4" x14ac:dyDescent="0.25">
      <c r="A388" s="14">
        <f>IF(AND('Calc_Snowball'!$C$367=0,'Calc_Snowball'!$D$367=0,'Calc_Snowball'!$E$367=0),"",'Calc_Snowball'!$B$367)</f>
        <v/>
      </c>
      <c r="B388" s="13">
        <f>IF(AND('Calc_Snowball'!$C$367=0,'Calc_Snowball'!$D$367=0,'Calc_Snowball'!$E$367=0),"",'Calc_Snowball'!$C$367)</f>
        <v/>
      </c>
      <c r="C388" s="13">
        <f>IF(AND('Calc_Snowball'!$C$367=0,'Calc_Snowball'!$D$367=0,'Calc_Snowball'!$E$367=0),"",'Calc_Snowball'!$D$367)</f>
        <v/>
      </c>
      <c r="D388" s="13">
        <f>IF(AND('Calc_Snowball'!$C$367=0,'Calc_Snowball'!$D$367=0,'Calc_Snowball'!$E$367=0),"",'Calc_Snowball'!$E$367)</f>
        <v/>
      </c>
    </row>
  </sheetData>
  <mergeCells count="7">
    <mergeCell ref="A1:F1"/>
    <mergeCell ref="A3:F3"/>
    <mergeCell ref="A4:F4"/>
    <mergeCell ref="A6:F6"/>
    <mergeCell ref="A11:F11"/>
    <mergeCell ref="A13:F13"/>
    <mergeCell ref="A27:D27"/>
  </mergeCells>
  <conditionalFormatting sqref="D29:D388">
    <cfRule type="dataBar" priority="1">
      <dataBar>
        <cfvo type="num" val="0"/>
        <cfvo type="max"/>
        <color rgb="FF6EBD72"/>
      </dataBar>
      <extLst>
        <ext xmlns:x14="http://schemas.microsoft.com/office/spreadsheetml/2009/9/main" uri="{B025F937-C7B1-47D3-B67F-A62EFF666E3E}">
          <x14:id>{DA7ABA51-AAAA-BBBB-0006-000000000001}</x14:id>
        </ext>
      </extLst>
    </cfRule>
  </conditionalFormatting>
  <pageMargins left="0.7" right="0.7" top="0.75" bottom="0.75" header="0.3" footer="0.3"/>
  <headerFooter>
    <oddFooter>&amp;LDebt Payoff Spreadsheet&amp;CDebtPayoffSpreadsheet.org&amp;R2.1</oddFooter>
  </headerFooter>
  <extLst>
    <ext xmlns:x14="http://schemas.microsoft.com/office/spreadsheetml/2009/9/main" uri="{78C0D931-6437-407d-A8EE-F0AAD7539E65}">
      <x14:conditionalFormattings>
        <x14:conditionalFormatting xmlns:xm="http://schemas.microsoft.com/office/excel/2006/main">
          <x14:cfRule type="dataBar" id="{DA7ABA51-AAAA-BBBB-0006-000000000001}">
            <x14:dataBar minLength="0" maxLength="100" gradient="0" axisPosition="none">
              <x14:cfvo type="num">
                <xm:f>0</xm:f>
              </x14:cfvo>
              <x14:cfvo type="max"/>
              <x14:negativeFillColor rgb="FFFF0000"/>
            </x14:dataBar>
          </x14:cfRule>
          <xm:sqref>D29:D388</xm:sqref>
        </x14:conditionalFormatting>
      </x14:conditionalFormattings>
    </ext>
  </extLst>
</worksheet>
</file>

<file path=xl/worksheets/sheet7.xml><?xml version="1.0" encoding="utf-8"?>
<worksheet xmlns="http://schemas.openxmlformats.org/spreadsheetml/2006/main" xmlns:r="http://schemas.openxmlformats.org/officeDocument/2006/relationships">
  <sheetPr>
    <tabColor rgb="FF2E7D32"/>
  </sheetPr>
  <dimension ref="A1:D13"/>
  <sheetViews>
    <sheetView workbookViewId="0"/>
  </sheetViews>
  <sheetFormatPr defaultRowHeight="15"/>
  <cols>
    <col min="1" max="1" width="28.7109375" customWidth="1"/>
    <col min="2" max="4" width="18.7109375" customWidth="1"/>
  </cols>
  <sheetData>
    <row r="1" spans="1:4" ht="16" customHeight="1">
      <c r="A1" s="1" t="s">
        <v>0</v>
      </c>
      <c r="B1" s="1"/>
      <c r="C1" s="1"/>
      <c r="D1" s="1"/>
    </row>
    <row r="3" spans="1:4">
      <c r="A3" s="3" t="s">
        <v>81</v>
      </c>
      <c r="B3" s="3"/>
      <c r="C3" s="3"/>
      <c r="D3" s="3"/>
    </row>
    <row r="4" spans="1:4" ht="24" customHeight="1">
      <c r="A4" s="4" t="s">
        <v>82</v>
      </c>
      <c r="B4" s="4"/>
      <c r="C4" s="4"/>
      <c r="D4" s="4"/>
    </row>
    <row r="6" spans="1:4">
      <c r="A6" s="15" t="s">
        <v>83</v>
      </c>
      <c r="B6" s="15" t="s">
        <v>84</v>
      </c>
      <c r="C6" s="15" t="s">
        <v>85</v>
      </c>
      <c r="D6" s="15" t="s">
        <v>86</v>
      </c>
    </row>
    <row r="7" spans="1:4">
      <c r="A7" s="11" t="s">
        <v>87</v>
      </c>
      <c r="B7" s="10">
        <f>IF(TotalDebt&lt;=0,"",IFERROR(MATCH(0,'Calc_Avalanche'!$E$8:$E$367,0),""))</f>
        <v>34</v>
      </c>
      <c r="C7" s="10">
        <f>IF(TotalDebt&lt;=0,"",IFERROR(MATCH(0,'Calc_Snowball'!$E$8:$E$367,0),""))</f>
        <v>35</v>
      </c>
      <c r="D7" s="10">
        <f>IF(OR(B7="",C7=""),"",C7-B7)</f>
        <v>1</v>
      </c>
    </row>
    <row r="8" spans="1:4">
      <c r="A8" s="11" t="s">
        <v>65</v>
      </c>
      <c r="B8" s="14">
        <f>IF(B7="","",EDATE(StartDate,B7-1))</f>
        <v>47119</v>
      </c>
      <c r="C8" s="14">
        <f>IF(C7="","",EDATE(StartDate,C7-1))</f>
        <v>47150</v>
      </c>
      <c r="D8" s="5"/>
    </row>
    <row r="9" spans="1:4">
      <c r="A9" s="11" t="s">
        <v>68</v>
      </c>
      <c r="B9" s="13">
        <f>IF(B7="","",SUM('Calc_Avalanche'!$D$8:$D$367))</f>
        <v>7733.16</v>
      </c>
      <c r="C9" s="13">
        <f>IF(C7="","",SUM('Calc_Snowball'!$D$8:$D$367))</f>
        <v>8620.57</v>
      </c>
      <c r="D9" s="13">
        <f>IF(OR(B9="",C9=""),"",C9-B9)</f>
        <v>887.41</v>
      </c>
    </row>
    <row r="10" spans="1:4">
      <c r="A10" s="11" t="s">
        <v>69</v>
      </c>
      <c r="B10" s="13">
        <f>IF(B9="","",TotalDebt+B9)</f>
        <v>55463.16</v>
      </c>
      <c r="C10" s="13">
        <f>IF(C9="","",TotalDebt+C9)</f>
        <v>56350.57</v>
      </c>
      <c r="D10" s="13">
        <f>IF(OR(B10="",C10=""),"",C10-B10)</f>
        <v>887.41</v>
      </c>
    </row>
    <row r="12" spans="1:4">
      <c r="A12" s="3" t="s">
        <v>88</v>
      </c>
      <c r="B12" s="3"/>
      <c r="C12" s="3"/>
      <c r="D12" s="3"/>
    </row>
    <row r="13" spans="1:4" ht="22" customHeight="1">
      <c r="A13" s="4" t="str">
        <f>IF(OR(B9="",C9=""),"Increase payments or extend the horizon to compare full payoff results.","The "&amp;IF(B9&lt;=C9,"Avalanche","Snowball")&amp;" method saves "&amp;TEXT(ABS(C9-B9),"$#,##0.00")&amp;" in interest.")</f>
        <v>The Avalanche method saves $887.41 in interest.</v>
      </c>
      <c r="B13" s="4"/>
      <c r="C13" s="4"/>
      <c r="D13" s="4"/>
    </row>
  </sheetData>
  <mergeCells count="5">
    <mergeCell ref="A1:D1"/>
    <mergeCell ref="A3:D3"/>
    <mergeCell ref="A4:D4"/>
    <mergeCell ref="A12:D12"/>
    <mergeCell ref="A13:D13"/>
  </mergeCells>
  <pageMargins left="0.7" right="0.7" top="0.75" bottom="0.75" header="0.3" footer="0.3"/>
  <headerFooter>
    <oddFooter>&amp;LDebt Payoff Spreadsheet&amp;CDebtPayoffSpreadsheet.org&amp;R2.1</oddFooter>
  </headerFooter>
</worksheet>
</file>

<file path=xl/worksheets/sheet8.xml><?xml version="1.0" encoding="utf-8"?>
<worksheet xmlns="http://schemas.openxmlformats.org/spreadsheetml/2006/main" xmlns:r="http://schemas.openxmlformats.org/officeDocument/2006/relationships">
  <sheetPr>
    <tabColor rgb="FFFF8F00"/>
  </sheetPr>
  <dimension ref="A1:A24"/>
  <sheetViews>
    <sheetView workbookViewId="0"/>
  </sheetViews>
  <sheetFormatPr defaultRowHeight="15"/>
  <cols>
    <col min="1" max="1" width="72.7109375" customWidth="1"/>
  </cols>
  <sheetData>
    <row r="1" spans="1:1" ht="16" customHeight="1">
      <c r="A1" s="1" t="s">
        <v>0</v>
      </c>
    </row>
    <row r="3" spans="1:1" ht="28" customHeight="1">
      <c r="A3" s="2" t="s">
        <v>89</v>
      </c>
    </row>
    <row r="5" spans="1:1">
      <c r="A5" s="3" t="s">
        <v>90</v>
      </c>
    </row>
    <row r="6" spans="1:1" ht="34" customHeight="1">
      <c r="A6" s="4" t="s">
        <v>91</v>
      </c>
    </row>
    <row r="8" spans="1:1">
      <c r="A8" s="3" t="s">
        <v>92</v>
      </c>
    </row>
    <row r="9" spans="1:1" ht="34" customHeight="1">
      <c r="A9" s="4" t="s">
        <v>93</v>
      </c>
    </row>
    <row r="11" spans="1:1">
      <c r="A11" s="3" t="s">
        <v>94</v>
      </c>
    </row>
    <row r="12" spans="1:1" ht="34" customHeight="1">
      <c r="A12" s="4" t="s">
        <v>95</v>
      </c>
    </row>
    <row r="14" spans="1:1">
      <c r="A14" s="3" t="s">
        <v>96</v>
      </c>
    </row>
    <row r="15" spans="1:1" ht="34" customHeight="1">
      <c r="A15" s="4" t="s">
        <v>97</v>
      </c>
    </row>
    <row r="17" spans="1:1">
      <c r="A17" s="3" t="s">
        <v>98</v>
      </c>
    </row>
    <row r="18" spans="1:1" ht="34" customHeight="1">
      <c r="A18" s="4" t="s">
        <v>99</v>
      </c>
    </row>
    <row r="20" spans="1:1">
      <c r="A20" s="3" t="s">
        <v>100</v>
      </c>
    </row>
    <row r="21" spans="1:1" ht="34" customHeight="1">
      <c r="A21" s="4" t="s">
        <v>101</v>
      </c>
    </row>
    <row r="23" spans="1:1">
      <c r="A23" s="3" t="s">
        <v>102</v>
      </c>
    </row>
    <row r="24" spans="1:1">
      <c r="A24" s="6" t="s">
        <v>23</v>
      </c>
    </row>
  </sheetData>
  <hyperlinks>
    <hyperlink ref="A24" r:id="rId1"/>
  </hyperlinks>
  <pageMargins left="0.7" right="0.7" top="0.75" bottom="0.75" header="0.3" footer="0.3"/>
  <headerFooter>
    <oddFooter>&amp;LDebt Payoff Spreadsheet&amp;CDebtPayoffSpreadsheet.org&amp;R2.1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Start_Here</vt:lpstr>
      <vt:lpstr>Inputs</vt:lpstr>
      <vt:lpstr>Calc_Avalanche</vt:lpstr>
      <vt:lpstr>Calc_Snowball</vt:lpstr>
      <vt:lpstr>Avalanche</vt:lpstr>
      <vt:lpstr>Snowball</vt:lpstr>
      <vt:lpstr>Comparison</vt:lpstr>
      <vt:lpstr>Bonus_Tips</vt:lpstr>
      <vt:lpstr>AvalancheRanks</vt:lpstr>
      <vt:lpstr>ExtraPayment</vt:lpstr>
      <vt:lpstr>InputAPRs</vt:lpstr>
      <vt:lpstr>InputBalances</vt:lpstr>
      <vt:lpstr>InputMinimums</vt:lpstr>
      <vt:lpstr>InputNames</vt:lpstr>
      <vt:lpstr>MonthlyBudget</vt:lpstr>
      <vt:lpstr>SnowballRanks</vt:lpstr>
      <vt:lpstr>StartDate</vt:lpstr>
      <vt:lpstr>TotalDebt</vt:lpstr>
      <vt:lpstr>TotalMinimums</vt:lpstr>
    </vt:vector>
  </TitlesOfParts>
  <Company>DebtPayoffSpreadsheet.org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Debt Payoff Spreadsheet</dc:title>
  <dc:creator>DebtPayoffSpreadsheet.org</dc:creator>
  <cp:lastModifiedBy>DebtPayoffSpreadsheet.org</cp:lastModifiedBy>
  <dcterms:created xsi:type="dcterms:W3CDTF">2026-03-19T10:41:36Z</dcterms:created>
  <dcterms:modified xsi:type="dcterms:W3CDTF">2026-03-19T10:41:36Z</dcterms:modified>
</cp:coreProperties>
</file>